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0"/>
  </bookViews>
  <sheets>
    <sheet name="文档说明" sheetId="10" r:id="rId1"/>
    <sheet name="属性表" sheetId="46" r:id="rId2"/>
    <sheet name="新属性投放" sheetId="53" r:id="rId3"/>
    <sheet name="插槽技能" sheetId="62" r:id="rId4"/>
    <sheet name="职业属性倾向" sheetId="58" r:id="rId5"/>
    <sheet name="卡牌属性" sheetId="54" r:id="rId6"/>
    <sheet name="新神器" sheetId="63" r:id="rId7"/>
    <sheet name="专属武器" sheetId="57" r:id="rId8"/>
    <sheet name="洗练技能" sheetId="61" r:id="rId9"/>
    <sheet name="属性汇总" sheetId="64" r:id="rId10"/>
    <sheet name="装备" sheetId="65" r:id="rId11"/>
    <sheet name="关卡思路" sheetId="36" state="hidden" r:id="rId12"/>
  </sheets>
  <definedNames>
    <definedName name="卡牌类型名" localSheetId="6">#REF!</definedName>
    <definedName name="卡牌类型名" localSheetId="2">#REF!</definedName>
    <definedName name="卡牌类型名">#REF!</definedName>
    <definedName name="品质名称" localSheetId="6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5" l="1"/>
  <c r="E13" i="65"/>
  <c r="E14" i="65"/>
  <c r="E15" i="65"/>
  <c r="E16" i="65"/>
  <c r="F12" i="65"/>
  <c r="G12" i="65"/>
  <c r="F13" i="65"/>
  <c r="G13" i="65"/>
  <c r="F14" i="65"/>
  <c r="G14" i="65"/>
  <c r="F15" i="65"/>
  <c r="G15" i="65"/>
  <c r="F16" i="65"/>
  <c r="G16" i="65"/>
  <c r="G11" i="65"/>
  <c r="F11" i="65"/>
  <c r="E11" i="65"/>
  <c r="E6" i="65"/>
  <c r="F6" i="65"/>
  <c r="G6" i="65"/>
  <c r="E7" i="65"/>
  <c r="F7" i="65"/>
  <c r="G7" i="65"/>
  <c r="E8" i="65"/>
  <c r="F8" i="65"/>
  <c r="G8" i="65"/>
  <c r="E9" i="65"/>
  <c r="F9" i="65"/>
  <c r="G9" i="65"/>
  <c r="E10" i="65"/>
  <c r="F10" i="65"/>
  <c r="G10" i="65"/>
  <c r="F5" i="65"/>
  <c r="G5" i="65"/>
  <c r="E5" i="65"/>
  <c r="J44" i="53" l="1"/>
  <c r="J45" i="53" s="1"/>
  <c r="J46" i="53" s="1"/>
  <c r="J47" i="53" s="1"/>
  <c r="J48" i="53" s="1"/>
  <c r="J49" i="53" s="1"/>
  <c r="J50" i="53" s="1"/>
  <c r="J51" i="53" s="1"/>
  <c r="J52" i="53" s="1"/>
  <c r="J53" i="53" s="1"/>
  <c r="J54" i="53" s="1"/>
  <c r="J55" i="53" s="1"/>
  <c r="J56" i="53" s="1"/>
  <c r="J57" i="53" s="1"/>
  <c r="J58" i="53" s="1"/>
  <c r="J59" i="53" s="1"/>
  <c r="J60" i="53" s="1"/>
  <c r="J61" i="53" s="1"/>
  <c r="J62" i="53" s="1"/>
  <c r="J63" i="53" s="1"/>
  <c r="K44" i="53"/>
  <c r="K45" i="53" s="1"/>
  <c r="K46" i="53" s="1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K62" i="53" s="1"/>
  <c r="K63" i="53" s="1"/>
  <c r="L44" i="53"/>
  <c r="L45" i="53"/>
  <c r="L46" i="53" s="1"/>
  <c r="L47" i="53" s="1"/>
  <c r="L48" i="53" s="1"/>
  <c r="L49" i="53" s="1"/>
  <c r="L50" i="53" s="1"/>
  <c r="L51" i="53" s="1"/>
  <c r="L52" i="53" s="1"/>
  <c r="L53" i="53" s="1"/>
  <c r="L54" i="53" s="1"/>
  <c r="L55" i="53" s="1"/>
  <c r="L56" i="53" s="1"/>
  <c r="L57" i="53" s="1"/>
  <c r="L58" i="53" s="1"/>
  <c r="L59" i="53" s="1"/>
  <c r="L60" i="53" s="1"/>
  <c r="L61" i="53" s="1"/>
  <c r="L62" i="53" s="1"/>
  <c r="L63" i="53" s="1"/>
  <c r="K16" i="53"/>
  <c r="K17" i="53" s="1"/>
  <c r="K18" i="53" s="1"/>
  <c r="K19" i="53" s="1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L16" i="53"/>
  <c r="L17" i="53"/>
  <c r="L18" i="53" s="1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L31" i="53" s="1"/>
  <c r="L32" i="53" s="1"/>
  <c r="L33" i="53" s="1"/>
  <c r="L34" i="53" s="1"/>
  <c r="J17" i="53"/>
  <c r="J16" i="53"/>
  <c r="B3" i="65"/>
  <c r="J3" i="65" l="1"/>
  <c r="AI7" i="65" l="1"/>
  <c r="AI8" i="65"/>
  <c r="AI9" i="65"/>
  <c r="AI10" i="65"/>
  <c r="AI11" i="65"/>
  <c r="AI12" i="65"/>
  <c r="AI13" i="65"/>
  <c r="AI14" i="65"/>
  <c r="AI15" i="65"/>
  <c r="AI16" i="65"/>
  <c r="AI17" i="65"/>
  <c r="AI18" i="65"/>
  <c r="AI19" i="65"/>
  <c r="AI20" i="65"/>
  <c r="AI21" i="65"/>
  <c r="AI22" i="65"/>
  <c r="AI23" i="65"/>
  <c r="AI24" i="65"/>
  <c r="AI25" i="65"/>
  <c r="AI26" i="65"/>
  <c r="AI27" i="65"/>
  <c r="AI28" i="65"/>
  <c r="AI29" i="65"/>
  <c r="AI30" i="65"/>
  <c r="AI31" i="65"/>
  <c r="AI32" i="65"/>
  <c r="AI33" i="65"/>
  <c r="AI34" i="65"/>
  <c r="AI35" i="65"/>
  <c r="AI36" i="65"/>
  <c r="AI37" i="65"/>
  <c r="AI38" i="65"/>
  <c r="AI39" i="65"/>
  <c r="AI40" i="65"/>
  <c r="AI41" i="65"/>
  <c r="AI42" i="65"/>
  <c r="AI43" i="65"/>
  <c r="AI44" i="65"/>
  <c r="AI45" i="65"/>
  <c r="AI46" i="65"/>
  <c r="AI47" i="65"/>
  <c r="AI48" i="65"/>
  <c r="AI49" i="65"/>
  <c r="AI50" i="65"/>
  <c r="AI51" i="65"/>
  <c r="AI52" i="65"/>
  <c r="AI53" i="65"/>
  <c r="AI54" i="65"/>
  <c r="AI55" i="65"/>
  <c r="AI56" i="65"/>
  <c r="AI57" i="65"/>
  <c r="AI58" i="65"/>
  <c r="AI59" i="65"/>
  <c r="AI60" i="65"/>
  <c r="AI61" i="65"/>
  <c r="AI62" i="65"/>
  <c r="AI63" i="65"/>
  <c r="AI64" i="65"/>
  <c r="AI65" i="65"/>
  <c r="AI66" i="65"/>
  <c r="AI67" i="65"/>
  <c r="AI68" i="65"/>
  <c r="AI69" i="65"/>
  <c r="AI70" i="65"/>
  <c r="AI71" i="65"/>
  <c r="AI72" i="65"/>
  <c r="AI73" i="65"/>
  <c r="AI74" i="65"/>
  <c r="AI75" i="65"/>
  <c r="AI76" i="65"/>
  <c r="AI77" i="65"/>
  <c r="AI78" i="65"/>
  <c r="AI79" i="65"/>
  <c r="AI80" i="65"/>
  <c r="AI81" i="65"/>
  <c r="AI6" i="65"/>
  <c r="AE7" i="65"/>
  <c r="AE8" i="65"/>
  <c r="AE9" i="65"/>
  <c r="AE10" i="65"/>
  <c r="AE11" i="65"/>
  <c r="AE12" i="65"/>
  <c r="AE13" i="65"/>
  <c r="AE14" i="65"/>
  <c r="AE15" i="65"/>
  <c r="AE16" i="65"/>
  <c r="AE17" i="65"/>
  <c r="AE18" i="65"/>
  <c r="AE19" i="65"/>
  <c r="AE20" i="65"/>
  <c r="AE21" i="65"/>
  <c r="AE22" i="65"/>
  <c r="AE23" i="65"/>
  <c r="AE24" i="65"/>
  <c r="AE25" i="65"/>
  <c r="AE26" i="65"/>
  <c r="AE27" i="65"/>
  <c r="AE28" i="65"/>
  <c r="AE29" i="65"/>
  <c r="AE30" i="65"/>
  <c r="AE31" i="65"/>
  <c r="AE32" i="65"/>
  <c r="AE33" i="65"/>
  <c r="AE34" i="65"/>
  <c r="AE35" i="65"/>
  <c r="AE36" i="65"/>
  <c r="AE37" i="65"/>
  <c r="AE38" i="65"/>
  <c r="AE39" i="65"/>
  <c r="AE40" i="65"/>
  <c r="AE41" i="65"/>
  <c r="AE42" i="65"/>
  <c r="AE43" i="65"/>
  <c r="AE44" i="65"/>
  <c r="AE45" i="65"/>
  <c r="AE46" i="65"/>
  <c r="AE47" i="65"/>
  <c r="AE48" i="65"/>
  <c r="AE49" i="65"/>
  <c r="AE50" i="65"/>
  <c r="AE51" i="65"/>
  <c r="AE52" i="65"/>
  <c r="AE53" i="65"/>
  <c r="AE54" i="65"/>
  <c r="AE55" i="65"/>
  <c r="AE56" i="65"/>
  <c r="AE57" i="65"/>
  <c r="AE58" i="65"/>
  <c r="AE59" i="65"/>
  <c r="AE60" i="65"/>
  <c r="AE61" i="65"/>
  <c r="AE62" i="65"/>
  <c r="AE63" i="65"/>
  <c r="AE64" i="65"/>
  <c r="AE65" i="65"/>
  <c r="AE66" i="65"/>
  <c r="AE67" i="65"/>
  <c r="AE68" i="65"/>
  <c r="AE69" i="65"/>
  <c r="AE70" i="65"/>
  <c r="AE71" i="65"/>
  <c r="AE72" i="65"/>
  <c r="AE73" i="65"/>
  <c r="AE74" i="65"/>
  <c r="AE75" i="65"/>
  <c r="AE76" i="65"/>
  <c r="AE77" i="65"/>
  <c r="AE78" i="65"/>
  <c r="AE79" i="65"/>
  <c r="AE80" i="65"/>
  <c r="AE81" i="65"/>
  <c r="AE6" i="65"/>
  <c r="AU7" i="65" l="1"/>
  <c r="AU11" i="65"/>
  <c r="AU15" i="65"/>
  <c r="AU19" i="65"/>
  <c r="AU23" i="65"/>
  <c r="AU27" i="65"/>
  <c r="AU31" i="65"/>
  <c r="AU35" i="65"/>
  <c r="AU39" i="65"/>
  <c r="AU43" i="65"/>
  <c r="AU47" i="65"/>
  <c r="AU51" i="65"/>
  <c r="AU55" i="65"/>
  <c r="AU59" i="65"/>
  <c r="AU63" i="65"/>
  <c r="AU67" i="65"/>
  <c r="AU71" i="65"/>
  <c r="AU75" i="65"/>
  <c r="AU79" i="65"/>
  <c r="AU83" i="65"/>
  <c r="AU87" i="65"/>
  <c r="AU91" i="65"/>
  <c r="AU95" i="65"/>
  <c r="AU99" i="65"/>
  <c r="AU103" i="65"/>
  <c r="AU107" i="65"/>
  <c r="AU111" i="65"/>
  <c r="AU115" i="65"/>
  <c r="AU119" i="65"/>
  <c r="AU123" i="65"/>
  <c r="AU127" i="65"/>
  <c r="AU131" i="65"/>
  <c r="AU135" i="65"/>
  <c r="AU139" i="65"/>
  <c r="AU143" i="65"/>
  <c r="AU147" i="65"/>
  <c r="AU151" i="65"/>
  <c r="AU155" i="65"/>
  <c r="AU159" i="65"/>
  <c r="AU163" i="65"/>
  <c r="AU167" i="65"/>
  <c r="AU171" i="65"/>
  <c r="AU175" i="65"/>
  <c r="AU179" i="65"/>
  <c r="AU183" i="65"/>
  <c r="AU187" i="65"/>
  <c r="AU191" i="65"/>
  <c r="AU195" i="65"/>
  <c r="AU199" i="65"/>
  <c r="AU203" i="65"/>
  <c r="AU207" i="65"/>
  <c r="AU211" i="65"/>
  <c r="AU215" i="65"/>
  <c r="AU219" i="65"/>
  <c r="AU223" i="65"/>
  <c r="AU227" i="65"/>
  <c r="AU231" i="65"/>
  <c r="AU235" i="65"/>
  <c r="AU239" i="65"/>
  <c r="AU243" i="65"/>
  <c r="AU247" i="65"/>
  <c r="AU251" i="65"/>
  <c r="AU255" i="65"/>
  <c r="AU259" i="65"/>
  <c r="AU263" i="65"/>
  <c r="AU267" i="65"/>
  <c r="AU271" i="65"/>
  <c r="AU275" i="65"/>
  <c r="AU279" i="65"/>
  <c r="AU283" i="65"/>
  <c r="AU287" i="65"/>
  <c r="AU291" i="65"/>
  <c r="AU295" i="65"/>
  <c r="AU299" i="65"/>
  <c r="AU303" i="65"/>
  <c r="AU307" i="65"/>
  <c r="AU311" i="65"/>
  <c r="AU315" i="65"/>
  <c r="AU319" i="65"/>
  <c r="AU323" i="65"/>
  <c r="AU327" i="65"/>
  <c r="AU331" i="65"/>
  <c r="AU335" i="65"/>
  <c r="AU339" i="65"/>
  <c r="AU343" i="65"/>
  <c r="AU8" i="65"/>
  <c r="AU12" i="65"/>
  <c r="AU16" i="65"/>
  <c r="AU20" i="65"/>
  <c r="AU24" i="65"/>
  <c r="AU28" i="65"/>
  <c r="AU32" i="65"/>
  <c r="AU36" i="65"/>
  <c r="AU40" i="65"/>
  <c r="AU44" i="65"/>
  <c r="AU48" i="65"/>
  <c r="AU52" i="65"/>
  <c r="AU56" i="65"/>
  <c r="AU60" i="65"/>
  <c r="AU64" i="65"/>
  <c r="AU68" i="65"/>
  <c r="AU72" i="65"/>
  <c r="AU76" i="65"/>
  <c r="AU80" i="65"/>
  <c r="AU84" i="65"/>
  <c r="AU88" i="65"/>
  <c r="AU92" i="65"/>
  <c r="AU96" i="65"/>
  <c r="AU100" i="65"/>
  <c r="AU104" i="65"/>
  <c r="AU108" i="65"/>
  <c r="AU112" i="65"/>
  <c r="AU116" i="65"/>
  <c r="AU120" i="65"/>
  <c r="AU124" i="65"/>
  <c r="AU128" i="65"/>
  <c r="AU132" i="65"/>
  <c r="AU136" i="65"/>
  <c r="AU140" i="65"/>
  <c r="AU144" i="65"/>
  <c r="AU148" i="65"/>
  <c r="AU152" i="65"/>
  <c r="AU156" i="65"/>
  <c r="AU160" i="65"/>
  <c r="AU164" i="65"/>
  <c r="AU168" i="65"/>
  <c r="AU172" i="65"/>
  <c r="AU176" i="65"/>
  <c r="AU180" i="65"/>
  <c r="AU184" i="65"/>
  <c r="AU188" i="65"/>
  <c r="AU192" i="65"/>
  <c r="AU196" i="65"/>
  <c r="AU200" i="65"/>
  <c r="AU204" i="65"/>
  <c r="AU208" i="65"/>
  <c r="AU212" i="65"/>
  <c r="AU216" i="65"/>
  <c r="AU220" i="65"/>
  <c r="AU224" i="65"/>
  <c r="AU228" i="65"/>
  <c r="AU232" i="65"/>
  <c r="AU236" i="65"/>
  <c r="AU240" i="65"/>
  <c r="AU244" i="65"/>
  <c r="AU248" i="65"/>
  <c r="AU252" i="65"/>
  <c r="AU256" i="65"/>
  <c r="AU260" i="65"/>
  <c r="AU264" i="65"/>
  <c r="AU268" i="65"/>
  <c r="AU272" i="65"/>
  <c r="AU276" i="65"/>
  <c r="AU280" i="65"/>
  <c r="AU284" i="65"/>
  <c r="AU288" i="65"/>
  <c r="AU292" i="65"/>
  <c r="AU296" i="65"/>
  <c r="AU300" i="65"/>
  <c r="AU304" i="65"/>
  <c r="AU308" i="65"/>
  <c r="AU312" i="65"/>
  <c r="AU316" i="65"/>
  <c r="AU320" i="65"/>
  <c r="AU324" i="65"/>
  <c r="AU328" i="65"/>
  <c r="AU332" i="65"/>
  <c r="AU336" i="65"/>
  <c r="AU340" i="65"/>
  <c r="AU344" i="65"/>
  <c r="AU9" i="65"/>
  <c r="AU6" i="65"/>
  <c r="AU10" i="65"/>
  <c r="AU14" i="65"/>
  <c r="AU18" i="65"/>
  <c r="AU22" i="65"/>
  <c r="AU26" i="65"/>
  <c r="AU30" i="65"/>
  <c r="AU34" i="65"/>
  <c r="AU38" i="65"/>
  <c r="AU42" i="65"/>
  <c r="AU46" i="65"/>
  <c r="AU50" i="65"/>
  <c r="AU54" i="65"/>
  <c r="AU58" i="65"/>
  <c r="AU62" i="65"/>
  <c r="AU66" i="65"/>
  <c r="AU70" i="65"/>
  <c r="AU74" i="65"/>
  <c r="AU78" i="65"/>
  <c r="AU82" i="65"/>
  <c r="AU86" i="65"/>
  <c r="AU90" i="65"/>
  <c r="AU94" i="65"/>
  <c r="AU98" i="65"/>
  <c r="AU102" i="65"/>
  <c r="AU106" i="65"/>
  <c r="AU110" i="65"/>
  <c r="AU114" i="65"/>
  <c r="AU118" i="65"/>
  <c r="AU122" i="65"/>
  <c r="AU126" i="65"/>
  <c r="AU130" i="65"/>
  <c r="AU134" i="65"/>
  <c r="AU138" i="65"/>
  <c r="AU142" i="65"/>
  <c r="AU146" i="65"/>
  <c r="AU150" i="65"/>
  <c r="AU154" i="65"/>
  <c r="AU158" i="65"/>
  <c r="AU162" i="65"/>
  <c r="AU166" i="65"/>
  <c r="AU170" i="65"/>
  <c r="AU174" i="65"/>
  <c r="AU178" i="65"/>
  <c r="AU182" i="65"/>
  <c r="AU186" i="65"/>
  <c r="AU190" i="65"/>
  <c r="AU194" i="65"/>
  <c r="AU198" i="65"/>
  <c r="AU202" i="65"/>
  <c r="AU206" i="65"/>
  <c r="AU210" i="65"/>
  <c r="AU214" i="65"/>
  <c r="AU218" i="65"/>
  <c r="AU222" i="65"/>
  <c r="AU226" i="65"/>
  <c r="AU17" i="65"/>
  <c r="AU33" i="65"/>
  <c r="AU49" i="65"/>
  <c r="AU65" i="65"/>
  <c r="AU81" i="65"/>
  <c r="AU97" i="65"/>
  <c r="AU113" i="65"/>
  <c r="AU129" i="65"/>
  <c r="AU145" i="65"/>
  <c r="AU161" i="65"/>
  <c r="AU177" i="65"/>
  <c r="AU193" i="65"/>
  <c r="AU209" i="65"/>
  <c r="AU225" i="65"/>
  <c r="AU234" i="65"/>
  <c r="AU242" i="65"/>
  <c r="AU250" i="65"/>
  <c r="AU258" i="65"/>
  <c r="AU266" i="65"/>
  <c r="AU274" i="65"/>
  <c r="AU282" i="65"/>
  <c r="AU290" i="65"/>
  <c r="AU298" i="65"/>
  <c r="AU306" i="65"/>
  <c r="AU314" i="65"/>
  <c r="AU322" i="65"/>
  <c r="AU330" i="65"/>
  <c r="AU338" i="65"/>
  <c r="AU346" i="65"/>
  <c r="AU350" i="65"/>
  <c r="AU21" i="65"/>
  <c r="AU37" i="65"/>
  <c r="AU53" i="65"/>
  <c r="AU69" i="65"/>
  <c r="AU85" i="65"/>
  <c r="AU101" i="65"/>
  <c r="AU117" i="65"/>
  <c r="AU133" i="65"/>
  <c r="AU149" i="65"/>
  <c r="AU165" i="65"/>
  <c r="AU181" i="65"/>
  <c r="AU197" i="65"/>
  <c r="AU213" i="65"/>
  <c r="AU229" i="65"/>
  <c r="AU237" i="65"/>
  <c r="AU245" i="65"/>
  <c r="AU253" i="65"/>
  <c r="AU261" i="65"/>
  <c r="AU269" i="65"/>
  <c r="AU277" i="65"/>
  <c r="AU285" i="65"/>
  <c r="AU293" i="65"/>
  <c r="AU301" i="65"/>
  <c r="AU309" i="65"/>
  <c r="AU317" i="65"/>
  <c r="AU325" i="65"/>
  <c r="AU333" i="65"/>
  <c r="AU341" i="65"/>
  <c r="AU347" i="65"/>
  <c r="AU351" i="65"/>
  <c r="AU355" i="65"/>
  <c r="AU359" i="65"/>
  <c r="AU363" i="65"/>
  <c r="AU367" i="65"/>
  <c r="AU371" i="65"/>
  <c r="AU375" i="65"/>
  <c r="AU379" i="65"/>
  <c r="AU383" i="65"/>
  <c r="AU387" i="65"/>
  <c r="AU391" i="65"/>
  <c r="AU395" i="65"/>
  <c r="AU399" i="65"/>
  <c r="AU403" i="65"/>
  <c r="AU407" i="65"/>
  <c r="AU411" i="65"/>
  <c r="AU415" i="65"/>
  <c r="AU419" i="65"/>
  <c r="AU423" i="65"/>
  <c r="AU427" i="65"/>
  <c r="AU431" i="65"/>
  <c r="AU435" i="65"/>
  <c r="AU439" i="65"/>
  <c r="AU443" i="65"/>
  <c r="AU447" i="65"/>
  <c r="AU451" i="65"/>
  <c r="AU455" i="65"/>
  <c r="AU459" i="65"/>
  <c r="AU463" i="65"/>
  <c r="AU467" i="65"/>
  <c r="AU471" i="65"/>
  <c r="AU475" i="65"/>
  <c r="AU479" i="65"/>
  <c r="AU483" i="65"/>
  <c r="AU487" i="65"/>
  <c r="AU491" i="65"/>
  <c r="AU495" i="65"/>
  <c r="AU499" i="65"/>
  <c r="AU503" i="65"/>
  <c r="AU507" i="65"/>
  <c r="AU511" i="65"/>
  <c r="AU515" i="65"/>
  <c r="AU519" i="65"/>
  <c r="AU523" i="65"/>
  <c r="AU527" i="65"/>
  <c r="AU531" i="65"/>
  <c r="AU535" i="65"/>
  <c r="AU539" i="65"/>
  <c r="AU543" i="65"/>
  <c r="AU29" i="65"/>
  <c r="AU45" i="65"/>
  <c r="AU77" i="65"/>
  <c r="AU109" i="65"/>
  <c r="AU141" i="65"/>
  <c r="AU173" i="65"/>
  <c r="AU205" i="65"/>
  <c r="AU25" i="65"/>
  <c r="AU41" i="65"/>
  <c r="AU57" i="65"/>
  <c r="AU73" i="65"/>
  <c r="AU89" i="65"/>
  <c r="AU105" i="65"/>
  <c r="AU121" i="65"/>
  <c r="AU137" i="65"/>
  <c r="AU153" i="65"/>
  <c r="AU169" i="65"/>
  <c r="AU185" i="65"/>
  <c r="AU201" i="65"/>
  <c r="AU217" i="65"/>
  <c r="AU230" i="65"/>
  <c r="AU238" i="65"/>
  <c r="AU246" i="65"/>
  <c r="AU254" i="65"/>
  <c r="AU262" i="65"/>
  <c r="AU270" i="65"/>
  <c r="AU278" i="65"/>
  <c r="AU286" i="65"/>
  <c r="AU294" i="65"/>
  <c r="AU302" i="65"/>
  <c r="AU310" i="65"/>
  <c r="AU318" i="65"/>
  <c r="AU326" i="65"/>
  <c r="AU334" i="65"/>
  <c r="AU342" i="65"/>
  <c r="AU348" i="65"/>
  <c r="AU352" i="65"/>
  <c r="AU356" i="65"/>
  <c r="AU360" i="65"/>
  <c r="AU364" i="65"/>
  <c r="AU368" i="65"/>
  <c r="AU372" i="65"/>
  <c r="AU376" i="65"/>
  <c r="AU380" i="65"/>
  <c r="AU384" i="65"/>
  <c r="AU388" i="65"/>
  <c r="AU392" i="65"/>
  <c r="AU396" i="65"/>
  <c r="AU400" i="65"/>
  <c r="AU404" i="65"/>
  <c r="AU408" i="65"/>
  <c r="AU412" i="65"/>
  <c r="AU416" i="65"/>
  <c r="AU420" i="65"/>
  <c r="AU424" i="65"/>
  <c r="AU428" i="65"/>
  <c r="AU432" i="65"/>
  <c r="AU436" i="65"/>
  <c r="AU440" i="65"/>
  <c r="AU444" i="65"/>
  <c r="AU448" i="65"/>
  <c r="AU452" i="65"/>
  <c r="AU456" i="65"/>
  <c r="AU460" i="65"/>
  <c r="AU464" i="65"/>
  <c r="AU468" i="65"/>
  <c r="AU472" i="65"/>
  <c r="AU476" i="65"/>
  <c r="AU480" i="65"/>
  <c r="AU484" i="65"/>
  <c r="AU488" i="65"/>
  <c r="AU492" i="65"/>
  <c r="AU496" i="65"/>
  <c r="AU500" i="65"/>
  <c r="AU504" i="65"/>
  <c r="AU508" i="65"/>
  <c r="AU512" i="65"/>
  <c r="AU516" i="65"/>
  <c r="AU520" i="65"/>
  <c r="AU524" i="65"/>
  <c r="AU528" i="65"/>
  <c r="AU532" i="65"/>
  <c r="AU536" i="65"/>
  <c r="AU540" i="65"/>
  <c r="AU544" i="65"/>
  <c r="AU13" i="65"/>
  <c r="AU61" i="65"/>
  <c r="AU93" i="65"/>
  <c r="AU125" i="65"/>
  <c r="AU157" i="65"/>
  <c r="AU189" i="65"/>
  <c r="AU221" i="65"/>
  <c r="AU241" i="65"/>
  <c r="AU273" i="65"/>
  <c r="AU305" i="65"/>
  <c r="AU337" i="65"/>
  <c r="AU354" i="65"/>
  <c r="AU362" i="65"/>
  <c r="AU370" i="65"/>
  <c r="AU378" i="65"/>
  <c r="AU386" i="65"/>
  <c r="AU394" i="65"/>
  <c r="AU402" i="65"/>
  <c r="AU410" i="65"/>
  <c r="AU418" i="65"/>
  <c r="AU426" i="65"/>
  <c r="AU434" i="65"/>
  <c r="AU442" i="65"/>
  <c r="AU450" i="65"/>
  <c r="AU458" i="65"/>
  <c r="AU466" i="65"/>
  <c r="AU474" i="65"/>
  <c r="AU482" i="65"/>
  <c r="AU490" i="65"/>
  <c r="AU498" i="65"/>
  <c r="AU506" i="65"/>
  <c r="AU514" i="65"/>
  <c r="AU522" i="65"/>
  <c r="AU530" i="65"/>
  <c r="AU538" i="65"/>
  <c r="AU297" i="65"/>
  <c r="AU361" i="65"/>
  <c r="AU385" i="65"/>
  <c r="AU409" i="65"/>
  <c r="AU433" i="65"/>
  <c r="AU449" i="65"/>
  <c r="AU465" i="65"/>
  <c r="AU489" i="65"/>
  <c r="AU513" i="65"/>
  <c r="AU537" i="65"/>
  <c r="AU249" i="65"/>
  <c r="AU281" i="65"/>
  <c r="AU313" i="65"/>
  <c r="AU345" i="65"/>
  <c r="AU357" i="65"/>
  <c r="AU365" i="65"/>
  <c r="AU373" i="65"/>
  <c r="AU381" i="65"/>
  <c r="AU389" i="65"/>
  <c r="AU397" i="65"/>
  <c r="AU405" i="65"/>
  <c r="AU413" i="65"/>
  <c r="AU421" i="65"/>
  <c r="AU429" i="65"/>
  <c r="AU437" i="65"/>
  <c r="AU445" i="65"/>
  <c r="AU453" i="65"/>
  <c r="AU461" i="65"/>
  <c r="AU469" i="65"/>
  <c r="AU477" i="65"/>
  <c r="AU485" i="65"/>
  <c r="AU493" i="65"/>
  <c r="AU501" i="65"/>
  <c r="AU509" i="65"/>
  <c r="AU517" i="65"/>
  <c r="AU525" i="65"/>
  <c r="AU533" i="65"/>
  <c r="AU541" i="65"/>
  <c r="AU265" i="65"/>
  <c r="AU353" i="65"/>
  <c r="AU377" i="65"/>
  <c r="AU401" i="65"/>
  <c r="AU425" i="65"/>
  <c r="AU457" i="65"/>
  <c r="AU481" i="65"/>
  <c r="AU497" i="65"/>
  <c r="AU521" i="65"/>
  <c r="AU545" i="65"/>
  <c r="AU257" i="65"/>
  <c r="AU289" i="65"/>
  <c r="AU321" i="65"/>
  <c r="AU349" i="65"/>
  <c r="AU358" i="65"/>
  <c r="AU366" i="65"/>
  <c r="AU374" i="65"/>
  <c r="AU382" i="65"/>
  <c r="AU390" i="65"/>
  <c r="AU398" i="65"/>
  <c r="AU406" i="65"/>
  <c r="AU414" i="65"/>
  <c r="AU422" i="65"/>
  <c r="AU430" i="65"/>
  <c r="AU438" i="65"/>
  <c r="AU446" i="65"/>
  <c r="AU454" i="65"/>
  <c r="AU462" i="65"/>
  <c r="AU470" i="65"/>
  <c r="AU478" i="65"/>
  <c r="AU486" i="65"/>
  <c r="AU494" i="65"/>
  <c r="AU502" i="65"/>
  <c r="AU510" i="65"/>
  <c r="AU518" i="65"/>
  <c r="AU526" i="65"/>
  <c r="AU534" i="65"/>
  <c r="AU542" i="65"/>
  <c r="AU233" i="65"/>
  <c r="AU329" i="65"/>
  <c r="AU369" i="65"/>
  <c r="AU393" i="65"/>
  <c r="AU417" i="65"/>
  <c r="AU441" i="65"/>
  <c r="AU473" i="65"/>
  <c r="AU505" i="65"/>
  <c r="AU529" i="65"/>
  <c r="AU5" i="65"/>
  <c r="AV6" i="65" l="1"/>
  <c r="AV418" i="65"/>
  <c r="AV296" i="65"/>
  <c r="AV194" i="65"/>
  <c r="AV16" i="65"/>
  <c r="AV492" i="65"/>
  <c r="AV428" i="65"/>
  <c r="AV364" i="65"/>
  <c r="AV300" i="65"/>
  <c r="AV214" i="65"/>
  <c r="AV86" i="65"/>
  <c r="AV43" i="65"/>
  <c r="AV501" i="65"/>
  <c r="AV437" i="65"/>
  <c r="AV373" i="65"/>
  <c r="AV309" i="65"/>
  <c r="AV231" i="65"/>
  <c r="AV103" i="65"/>
  <c r="AV509" i="65"/>
  <c r="AV381" i="65"/>
  <c r="AV457" i="65"/>
  <c r="AV393" i="65"/>
  <c r="AV329" i="65"/>
  <c r="AV264" i="65"/>
  <c r="AV145" i="65"/>
  <c r="AV495" i="65"/>
  <c r="AV447" i="65"/>
  <c r="AV399" i="65"/>
  <c r="AV335" i="65"/>
  <c r="AV287" i="65"/>
  <c r="AV239" i="65"/>
  <c r="AV175" i="65"/>
  <c r="AV111" i="65"/>
  <c r="AV47" i="65"/>
  <c r="AV233" i="65"/>
  <c r="AV169" i="65"/>
  <c r="AV105" i="65"/>
  <c r="AV41" i="65"/>
  <c r="AV216" i="65"/>
  <c r="AV168" i="65"/>
  <c r="AV120" i="65"/>
  <c r="AV72" i="65"/>
  <c r="AV40" i="65"/>
  <c r="AV493" i="65"/>
  <c r="AV450" i="65"/>
  <c r="AV408" i="65"/>
  <c r="AV365" i="65"/>
  <c r="AV322" i="65"/>
  <c r="AV290" i="65"/>
  <c r="AV261" i="65"/>
  <c r="AV226" i="65"/>
  <c r="AV183" i="65"/>
  <c r="AV141" i="65"/>
  <c r="AV98" i="65"/>
  <c r="AV55" i="65"/>
  <c r="AV10" i="65"/>
  <c r="AV508" i="65"/>
  <c r="AV486" i="65"/>
  <c r="AV465" i="65"/>
  <c r="AV444" i="65"/>
  <c r="AV422" i="65"/>
  <c r="AV401" i="65"/>
  <c r="AV380" i="65"/>
  <c r="AV358" i="65"/>
  <c r="AV337" i="65"/>
  <c r="AV316" i="65"/>
  <c r="AV294" i="65"/>
  <c r="AV273" i="65"/>
  <c r="AV244" i="65"/>
  <c r="AV203" i="65"/>
  <c r="AV161" i="65"/>
  <c r="AV118" i="65"/>
  <c r="AV75" i="65"/>
  <c r="AV29" i="65"/>
  <c r="AV517" i="65"/>
  <c r="AV496" i="65"/>
  <c r="AV474" i="65"/>
  <c r="AV453" i="65"/>
  <c r="AV432" i="65"/>
  <c r="AV410" i="65"/>
  <c r="AV389" i="65"/>
  <c r="AV368" i="65"/>
  <c r="AV346" i="65"/>
  <c r="AV325" i="65"/>
  <c r="AV304" i="65"/>
  <c r="AV282" i="65"/>
  <c r="AV257" i="65"/>
  <c r="AV221" i="65"/>
  <c r="AV178" i="65"/>
  <c r="AV135" i="65"/>
  <c r="AV93" i="65"/>
  <c r="AV50" i="65"/>
  <c r="AV498" i="65"/>
  <c r="AV456" i="65"/>
  <c r="AV413" i="65"/>
  <c r="AV370" i="65"/>
  <c r="AV328" i="65"/>
  <c r="AV5" i="65"/>
  <c r="AV516" i="65"/>
  <c r="AV494" i="65"/>
  <c r="AV473" i="65"/>
  <c r="AV452" i="65"/>
  <c r="AV430" i="65"/>
  <c r="AV409" i="65"/>
  <c r="AV388" i="65"/>
  <c r="AV366" i="65"/>
  <c r="AV345" i="65"/>
  <c r="AV324" i="65"/>
  <c r="AV302" i="65"/>
  <c r="AV281" i="65"/>
  <c r="AV256" i="65"/>
  <c r="AV219" i="65"/>
  <c r="AV177" i="65"/>
  <c r="AV134" i="65"/>
  <c r="AV91" i="65"/>
  <c r="AV49" i="65"/>
  <c r="AV15" i="65"/>
  <c r="AV507" i="65"/>
  <c r="AV491" i="65"/>
  <c r="AV475" i="65"/>
  <c r="AV459" i="65"/>
  <c r="AV443" i="65"/>
  <c r="AV427" i="65"/>
  <c r="AV411" i="65"/>
  <c r="AV395" i="65"/>
  <c r="AV379" i="65"/>
  <c r="AV363" i="65"/>
  <c r="AV347" i="65"/>
  <c r="AV331" i="65"/>
  <c r="AV315" i="65"/>
  <c r="AV299" i="65"/>
  <c r="AV283" i="65"/>
  <c r="AV267" i="65"/>
  <c r="AV251" i="65"/>
  <c r="AV234" i="65"/>
  <c r="AV213" i="65"/>
  <c r="AV191" i="65"/>
  <c r="AV170" i="65"/>
  <c r="AV149" i="65"/>
  <c r="AV127" i="65"/>
  <c r="AV106" i="65"/>
  <c r="AV85" i="65"/>
  <c r="AV63" i="65"/>
  <c r="AV42" i="65"/>
  <c r="AV262" i="65"/>
  <c r="AV246" i="65"/>
  <c r="AV227" i="65"/>
  <c r="AV206" i="65"/>
  <c r="AV185" i="65"/>
  <c r="AV163" i="65"/>
  <c r="AV142" i="65"/>
  <c r="AV121" i="65"/>
  <c r="AV99" i="65"/>
  <c r="AV78" i="65"/>
  <c r="AV57" i="65"/>
  <c r="AV33" i="65"/>
  <c r="AV228" i="65"/>
  <c r="AV212" i="65"/>
  <c r="AV196" i="65"/>
  <c r="AV180" i="65"/>
  <c r="AV164" i="65"/>
  <c r="AV148" i="65"/>
  <c r="AV132" i="65"/>
  <c r="AV116" i="65"/>
  <c r="AV100" i="65"/>
  <c r="AV84" i="65"/>
  <c r="AV68" i="65"/>
  <c r="AV52" i="65"/>
  <c r="AV36" i="65"/>
  <c r="AV20" i="65"/>
  <c r="AV27" i="65"/>
  <c r="AV504" i="65"/>
  <c r="AV376" i="65"/>
  <c r="AV237" i="65"/>
  <c r="AV109" i="65"/>
  <c r="AV470" i="65"/>
  <c r="AV406" i="65"/>
  <c r="AV342" i="65"/>
  <c r="AV278" i="65"/>
  <c r="AV171" i="65"/>
  <c r="AV480" i="65"/>
  <c r="AV416" i="65"/>
  <c r="AV352" i="65"/>
  <c r="AV265" i="65"/>
  <c r="AV146" i="65"/>
  <c r="AV12" i="65"/>
  <c r="AV424" i="65"/>
  <c r="AV478" i="65"/>
  <c r="AV414" i="65"/>
  <c r="AV350" i="65"/>
  <c r="AV286" i="65"/>
  <c r="AV230" i="65"/>
  <c r="AV59" i="65"/>
  <c r="AV479" i="65"/>
  <c r="AV431" i="65"/>
  <c r="AV383" i="65"/>
  <c r="AV351" i="65"/>
  <c r="AV303" i="65"/>
  <c r="AV255" i="65"/>
  <c r="AV197" i="65"/>
  <c r="AV133" i="65"/>
  <c r="AV69" i="65"/>
  <c r="AV250" i="65"/>
  <c r="AV190" i="65"/>
  <c r="AV147" i="65"/>
  <c r="AV83" i="65"/>
  <c r="AV232" i="65"/>
  <c r="AV184" i="65"/>
  <c r="AV136" i="65"/>
  <c r="AV88" i="65"/>
  <c r="AV31" i="65"/>
  <c r="AV482" i="65"/>
  <c r="AV440" i="65"/>
  <c r="AV397" i="65"/>
  <c r="AV354" i="65"/>
  <c r="AV312" i="65"/>
  <c r="AV280" i="65"/>
  <c r="AV253" i="65"/>
  <c r="AV215" i="65"/>
  <c r="AV173" i="65"/>
  <c r="AV130" i="65"/>
  <c r="AV87" i="65"/>
  <c r="AV45" i="65"/>
  <c r="AV502" i="65"/>
  <c r="AV481" i="65"/>
  <c r="AV460" i="65"/>
  <c r="AV438" i="65"/>
  <c r="AV417" i="65"/>
  <c r="AV396" i="65"/>
  <c r="AV374" i="65"/>
  <c r="AV353" i="65"/>
  <c r="AV332" i="65"/>
  <c r="AV310" i="65"/>
  <c r="AV289" i="65"/>
  <c r="AV268" i="65"/>
  <c r="AV235" i="65"/>
  <c r="AV193" i="65"/>
  <c r="AV150" i="65"/>
  <c r="AV107" i="65"/>
  <c r="AV65" i="65"/>
  <c r="AV14" i="65"/>
  <c r="AV512" i="65"/>
  <c r="AV490" i="65"/>
  <c r="AV469" i="65"/>
  <c r="AV448" i="65"/>
  <c r="AV426" i="65"/>
  <c r="AV405" i="65"/>
  <c r="AV384" i="65"/>
  <c r="AV362" i="65"/>
  <c r="AV341" i="65"/>
  <c r="AV320" i="65"/>
  <c r="AV298" i="65"/>
  <c r="AV277" i="65"/>
  <c r="AV249" i="65"/>
  <c r="AV210" i="65"/>
  <c r="AV167" i="65"/>
  <c r="AV125" i="65"/>
  <c r="AV82" i="65"/>
  <c r="AV38" i="65"/>
  <c r="AV488" i="65"/>
  <c r="AV445" i="65"/>
  <c r="AV402" i="65"/>
  <c r="AV360" i="65"/>
  <c r="AV317" i="65"/>
  <c r="AV13" i="65"/>
  <c r="AV510" i="65"/>
  <c r="AV489" i="65"/>
  <c r="AV468" i="65"/>
  <c r="AV446" i="65"/>
  <c r="AV425" i="65"/>
  <c r="AV404" i="65"/>
  <c r="AV382" i="65"/>
  <c r="AV361" i="65"/>
  <c r="AV340" i="65"/>
  <c r="AV318" i="65"/>
  <c r="AV297" i="65"/>
  <c r="AV276" i="65"/>
  <c r="AV248" i="65"/>
  <c r="AV209" i="65"/>
  <c r="AV166" i="65"/>
  <c r="AV123" i="65"/>
  <c r="AV81" i="65"/>
  <c r="AV37" i="65"/>
  <c r="AV11" i="65"/>
  <c r="AV503" i="65"/>
  <c r="AV487" i="65"/>
  <c r="AV471" i="65"/>
  <c r="AV455" i="65"/>
  <c r="AV439" i="65"/>
  <c r="AV423" i="65"/>
  <c r="AV407" i="65"/>
  <c r="AV391" i="65"/>
  <c r="AV375" i="65"/>
  <c r="AV359" i="65"/>
  <c r="AV343" i="65"/>
  <c r="AV327" i="65"/>
  <c r="AV311" i="65"/>
  <c r="AV295" i="65"/>
  <c r="AV279" i="65"/>
  <c r="AV263" i="65"/>
  <c r="AV247" i="65"/>
  <c r="AV229" i="65"/>
  <c r="AV207" i="65"/>
  <c r="AV186" i="65"/>
  <c r="AV165" i="65"/>
  <c r="AV143" i="65"/>
  <c r="AV122" i="65"/>
  <c r="AV101" i="65"/>
  <c r="AV79" i="65"/>
  <c r="AV58" i="65"/>
  <c r="AV34" i="65"/>
  <c r="AV258" i="65"/>
  <c r="AV242" i="65"/>
  <c r="AV222" i="65"/>
  <c r="AV201" i="65"/>
  <c r="AV179" i="65"/>
  <c r="AV158" i="65"/>
  <c r="AV137" i="65"/>
  <c r="AV115" i="65"/>
  <c r="AV94" i="65"/>
  <c r="AV73" i="65"/>
  <c r="AV51" i="65"/>
  <c r="AV25" i="65"/>
  <c r="AV224" i="65"/>
  <c r="AV208" i="65"/>
  <c r="AV192" i="65"/>
  <c r="AV176" i="65"/>
  <c r="AV160" i="65"/>
  <c r="AV144" i="65"/>
  <c r="AV128" i="65"/>
  <c r="AV112" i="65"/>
  <c r="AV96" i="65"/>
  <c r="AV80" i="65"/>
  <c r="AV64" i="65"/>
  <c r="AV48" i="65"/>
  <c r="AV32" i="65"/>
  <c r="AV39" i="65"/>
  <c r="AV23" i="65"/>
  <c r="AV461" i="65"/>
  <c r="AV333" i="65"/>
  <c r="AV269" i="65"/>
  <c r="AV151" i="65"/>
  <c r="AV66" i="65"/>
  <c r="AV513" i="65"/>
  <c r="AV449" i="65"/>
  <c r="AV385" i="65"/>
  <c r="AV321" i="65"/>
  <c r="AV252" i="65"/>
  <c r="AV129" i="65"/>
  <c r="AV458" i="65"/>
  <c r="AV394" i="65"/>
  <c r="AV330" i="65"/>
  <c r="AV288" i="65"/>
  <c r="AV189" i="65"/>
  <c r="AV61" i="65"/>
  <c r="AV466" i="65"/>
  <c r="AV338" i="65"/>
  <c r="AV285" i="65"/>
  <c r="AV500" i="65"/>
  <c r="AV436" i="65"/>
  <c r="AV372" i="65"/>
  <c r="AV308" i="65"/>
  <c r="AV187" i="65"/>
  <c r="AV102" i="65"/>
  <c r="AV18" i="65"/>
  <c r="AV511" i="65"/>
  <c r="AV463" i="65"/>
  <c r="AV415" i="65"/>
  <c r="AV367" i="65"/>
  <c r="AV319" i="65"/>
  <c r="AV271" i="65"/>
  <c r="AV218" i="65"/>
  <c r="AV154" i="65"/>
  <c r="AV90" i="65"/>
  <c r="AV266" i="65"/>
  <c r="AV211" i="65"/>
  <c r="AV126" i="65"/>
  <c r="AV62" i="65"/>
  <c r="AV200" i="65"/>
  <c r="AV152" i="65"/>
  <c r="AV104" i="65"/>
  <c r="AV56" i="65"/>
  <c r="AV24" i="65"/>
  <c r="AV17" i="65"/>
  <c r="AV514" i="65"/>
  <c r="AV472" i="65"/>
  <c r="AV429" i="65"/>
  <c r="AV386" i="65"/>
  <c r="AV344" i="65"/>
  <c r="AV301" i="65"/>
  <c r="AV274" i="65"/>
  <c r="AV245" i="65"/>
  <c r="AV205" i="65"/>
  <c r="AV162" i="65"/>
  <c r="AV119" i="65"/>
  <c r="AV77" i="65"/>
  <c r="AV30" i="65"/>
  <c r="AV497" i="65"/>
  <c r="AV476" i="65"/>
  <c r="AV454" i="65"/>
  <c r="AV433" i="65"/>
  <c r="AV412" i="65"/>
  <c r="AV390" i="65"/>
  <c r="AV369" i="65"/>
  <c r="AV348" i="65"/>
  <c r="AV326" i="65"/>
  <c r="AV305" i="65"/>
  <c r="AV284" i="65"/>
  <c r="AV260" i="65"/>
  <c r="AV225" i="65"/>
  <c r="AV182" i="65"/>
  <c r="AV139" i="65"/>
  <c r="AV97" i="65"/>
  <c r="AV54" i="65"/>
  <c r="AV9" i="65"/>
  <c r="AV506" i="65"/>
  <c r="AV485" i="65"/>
  <c r="AV464" i="65"/>
  <c r="AV442" i="65"/>
  <c r="AV421" i="65"/>
  <c r="AV400" i="65"/>
  <c r="AV378" i="65"/>
  <c r="AV357" i="65"/>
  <c r="AV336" i="65"/>
  <c r="AV314" i="65"/>
  <c r="AV293" i="65"/>
  <c r="AV272" i="65"/>
  <c r="AV241" i="65"/>
  <c r="AV199" i="65"/>
  <c r="AV157" i="65"/>
  <c r="AV114" i="65"/>
  <c r="AV71" i="65"/>
  <c r="AV22" i="65"/>
  <c r="AV477" i="65"/>
  <c r="AV434" i="65"/>
  <c r="AV392" i="65"/>
  <c r="AV349" i="65"/>
  <c r="AV306" i="65"/>
  <c r="AV8" i="65"/>
  <c r="AV505" i="65"/>
  <c r="AV484" i="65"/>
  <c r="AV462" i="65"/>
  <c r="AV441" i="65"/>
  <c r="AV420" i="65"/>
  <c r="AV398" i="65"/>
  <c r="AV377" i="65"/>
  <c r="AV356" i="65"/>
  <c r="AV334" i="65"/>
  <c r="AV313" i="65"/>
  <c r="AV292" i="65"/>
  <c r="AV270" i="65"/>
  <c r="AV240" i="65"/>
  <c r="AV198" i="65"/>
  <c r="AV155" i="65"/>
  <c r="AV113" i="65"/>
  <c r="AV70" i="65"/>
  <c r="AV21" i="65"/>
  <c r="AV7" i="65"/>
  <c r="AV515" i="65"/>
  <c r="AV499" i="65"/>
  <c r="AV483" i="65"/>
  <c r="AV467" i="65"/>
  <c r="AV451" i="65"/>
  <c r="AV435" i="65"/>
  <c r="AV419" i="65"/>
  <c r="AV403" i="65"/>
  <c r="AV387" i="65"/>
  <c r="AV371" i="65"/>
  <c r="AV355" i="65"/>
  <c r="AV339" i="65"/>
  <c r="AV323" i="65"/>
  <c r="AV307" i="65"/>
  <c r="AV291" i="65"/>
  <c r="AV275" i="65"/>
  <c r="AV259" i="65"/>
  <c r="AV243" i="65"/>
  <c r="AV223" i="65"/>
  <c r="AV202" i="65"/>
  <c r="AV181" i="65"/>
  <c r="AV159" i="65"/>
  <c r="AV138" i="65"/>
  <c r="AV117" i="65"/>
  <c r="AV95" i="65"/>
  <c r="AV74" i="65"/>
  <c r="AV53" i="65"/>
  <c r="AV26" i="65"/>
  <c r="AV254" i="65"/>
  <c r="AV238" i="65"/>
  <c r="AV217" i="65"/>
  <c r="AV195" i="65"/>
  <c r="AV174" i="65"/>
  <c r="AV153" i="65"/>
  <c r="AV131" i="65"/>
  <c r="AV110" i="65"/>
  <c r="AV89" i="65"/>
  <c r="AV67" i="65"/>
  <c r="AV46" i="65"/>
  <c r="AV236" i="65"/>
  <c r="AV220" i="65"/>
  <c r="AV204" i="65"/>
  <c r="AV188" i="65"/>
  <c r="AV172" i="65"/>
  <c r="AV156" i="65"/>
  <c r="AV140" i="65"/>
  <c r="AV124" i="65"/>
  <c r="AV108" i="65"/>
  <c r="AV92" i="65"/>
  <c r="AV76" i="65"/>
  <c r="AV60" i="65"/>
  <c r="AV44" i="65"/>
  <c r="AV28" i="65"/>
  <c r="AV35" i="65"/>
  <c r="AV19" i="65"/>
  <c r="BA534" i="65"/>
  <c r="AV534" i="65"/>
  <c r="BA544" i="65"/>
  <c r="AV544" i="65"/>
  <c r="BA542" i="65"/>
  <c r="AV542" i="65"/>
  <c r="BA527" i="65"/>
  <c r="AV527" i="65"/>
  <c r="BA536" i="65"/>
  <c r="AV536" i="65"/>
  <c r="BA538" i="65"/>
  <c r="AV538" i="65"/>
  <c r="BA537" i="65"/>
  <c r="AV537" i="65"/>
  <c r="BA523" i="65"/>
  <c r="AV523" i="65"/>
  <c r="BA525" i="65"/>
  <c r="AV525" i="65"/>
  <c r="BA545" i="65"/>
  <c r="AV545" i="65"/>
  <c r="BA524" i="65"/>
  <c r="AV524" i="65"/>
  <c r="BA533" i="65"/>
  <c r="AV533" i="65"/>
  <c r="BA530" i="65"/>
  <c r="AV530" i="65"/>
  <c r="BA532" i="65"/>
  <c r="AV532" i="65"/>
  <c r="BA535" i="65"/>
  <c r="AV535" i="65"/>
  <c r="BA519" i="65"/>
  <c r="AV519" i="65"/>
  <c r="BA522" i="65"/>
  <c r="AV522" i="65"/>
  <c r="BA521" i="65"/>
  <c r="AV521" i="65"/>
  <c r="BA543" i="65"/>
  <c r="AV543" i="65"/>
  <c r="BA529" i="65"/>
  <c r="AV529" i="65"/>
  <c r="BA541" i="65"/>
  <c r="AV541" i="65"/>
  <c r="BA539" i="65"/>
  <c r="AV539" i="65"/>
  <c r="BA540" i="65"/>
  <c r="AV540" i="65"/>
  <c r="BA518" i="65"/>
  <c r="AV518" i="65"/>
  <c r="BA528" i="65"/>
  <c r="AV528" i="65"/>
  <c r="BA520" i="65"/>
  <c r="AV520" i="65"/>
  <c r="BA526" i="65"/>
  <c r="AV526" i="65"/>
  <c r="BA531" i="65"/>
  <c r="AV531" i="65"/>
  <c r="BA461" i="65"/>
  <c r="AY461" i="65"/>
  <c r="AZ461" i="65"/>
  <c r="AW461" i="65"/>
  <c r="BB461" i="65" s="1"/>
  <c r="BA333" i="65"/>
  <c r="AY333" i="65"/>
  <c r="AZ333" i="65"/>
  <c r="AW333" i="65"/>
  <c r="AX333" i="65" s="1"/>
  <c r="BA237" i="65"/>
  <c r="AY237" i="65"/>
  <c r="AZ237" i="65"/>
  <c r="AW237" i="65"/>
  <c r="BA151" i="65"/>
  <c r="AZ151" i="65"/>
  <c r="AY151" i="65"/>
  <c r="AW151" i="65"/>
  <c r="AX151" i="65" s="1"/>
  <c r="BA16" i="65"/>
  <c r="AZ16" i="65"/>
  <c r="AY16" i="65"/>
  <c r="AW16" i="65"/>
  <c r="BA492" i="65"/>
  <c r="AZ492" i="65"/>
  <c r="AY492" i="65"/>
  <c r="AW492" i="65"/>
  <c r="AX492" i="65" s="1"/>
  <c r="BA428" i="65"/>
  <c r="AZ428" i="65"/>
  <c r="AY428" i="65"/>
  <c r="AW428" i="65"/>
  <c r="BA364" i="65"/>
  <c r="AZ364" i="65"/>
  <c r="AY364" i="65"/>
  <c r="AW364" i="65"/>
  <c r="AX364" i="65" s="1"/>
  <c r="BA278" i="65"/>
  <c r="AZ278" i="65"/>
  <c r="AY278" i="65"/>
  <c r="AW278" i="65"/>
  <c r="AX278" i="65" s="1"/>
  <c r="BA171" i="65"/>
  <c r="AZ171" i="65"/>
  <c r="AY171" i="65"/>
  <c r="AW171" i="65"/>
  <c r="BA480" i="65"/>
  <c r="AZ480" i="65"/>
  <c r="AW480" i="65"/>
  <c r="AY480" i="65"/>
  <c r="BA416" i="65"/>
  <c r="AZ416" i="65"/>
  <c r="AY416" i="65"/>
  <c r="AW416" i="65"/>
  <c r="AY373" i="65"/>
  <c r="BA373" i="65"/>
  <c r="AZ373" i="65"/>
  <c r="AW373" i="65"/>
  <c r="BA309" i="65"/>
  <c r="AY309" i="65"/>
  <c r="AZ309" i="65"/>
  <c r="AW309" i="65"/>
  <c r="AX309" i="65" s="1"/>
  <c r="BA231" i="65"/>
  <c r="AZ231" i="65"/>
  <c r="AY231" i="65"/>
  <c r="AW231" i="65"/>
  <c r="BA103" i="65"/>
  <c r="AZ103" i="65"/>
  <c r="AY103" i="65"/>
  <c r="AW103" i="65"/>
  <c r="AX103" i="65" s="1"/>
  <c r="BA466" i="65"/>
  <c r="AZ466" i="65"/>
  <c r="AW466" i="65"/>
  <c r="AX466" i="65" s="1"/>
  <c r="AY466" i="65"/>
  <c r="BA338" i="65"/>
  <c r="AZ338" i="65"/>
  <c r="AW338" i="65"/>
  <c r="AX338" i="65" s="1"/>
  <c r="AY338" i="65"/>
  <c r="BA478" i="65"/>
  <c r="AZ478" i="65"/>
  <c r="AW478" i="65"/>
  <c r="AX478" i="65" s="1"/>
  <c r="AY478" i="65"/>
  <c r="BA436" i="65"/>
  <c r="AZ436" i="65"/>
  <c r="AY436" i="65"/>
  <c r="AW436" i="65"/>
  <c r="AX436" i="65" s="1"/>
  <c r="BA393" i="65"/>
  <c r="AZ393" i="65"/>
  <c r="AY393" i="65"/>
  <c r="AW393" i="65"/>
  <c r="BB393" i="65" s="1"/>
  <c r="AZ329" i="65"/>
  <c r="AY329" i="65"/>
  <c r="BA329" i="65"/>
  <c r="AW329" i="65"/>
  <c r="BA286" i="65"/>
  <c r="AZ286" i="65"/>
  <c r="AY286" i="65"/>
  <c r="AW286" i="65"/>
  <c r="BA230" i="65"/>
  <c r="AZ230" i="65"/>
  <c r="AW230" i="65"/>
  <c r="AX230" i="65" s="1"/>
  <c r="AY230" i="65"/>
  <c r="AZ145" i="65"/>
  <c r="AY145" i="65"/>
  <c r="BA145" i="65"/>
  <c r="AX145" i="65"/>
  <c r="AW145" i="65"/>
  <c r="BB145" i="65" s="1"/>
  <c r="AZ59" i="65"/>
  <c r="BA59" i="65"/>
  <c r="AY59" i="65"/>
  <c r="AW59" i="65"/>
  <c r="BA495" i="65"/>
  <c r="AY495" i="65"/>
  <c r="AZ495" i="65"/>
  <c r="AW495" i="65"/>
  <c r="BA463" i="65"/>
  <c r="AY463" i="65"/>
  <c r="AW463" i="65"/>
  <c r="AX463" i="65" s="1"/>
  <c r="AZ463" i="65"/>
  <c r="BA431" i="65"/>
  <c r="AZ431" i="65"/>
  <c r="AY431" i="65"/>
  <c r="AW431" i="65"/>
  <c r="BB431" i="65" s="1"/>
  <c r="BA399" i="65"/>
  <c r="AY399" i="65"/>
  <c r="AZ399" i="65"/>
  <c r="AW399" i="65"/>
  <c r="BA367" i="65"/>
  <c r="AY367" i="65"/>
  <c r="AZ367" i="65"/>
  <c r="AW367" i="65"/>
  <c r="BB367" i="65" s="1"/>
  <c r="BA335" i="65"/>
  <c r="AY335" i="65"/>
  <c r="AZ335" i="65"/>
  <c r="AW335" i="65"/>
  <c r="AX335" i="65" s="1"/>
  <c r="BA303" i="65"/>
  <c r="AY303" i="65"/>
  <c r="AZ303" i="65"/>
  <c r="AW303" i="65"/>
  <c r="BA271" i="65"/>
  <c r="AY271" i="65"/>
  <c r="AZ271" i="65"/>
  <c r="AW271" i="65"/>
  <c r="AX271" i="65" s="1"/>
  <c r="BA239" i="65"/>
  <c r="AY239" i="65"/>
  <c r="AZ239" i="65"/>
  <c r="AW239" i="65"/>
  <c r="AX239" i="65" s="1"/>
  <c r="AZ197" i="65"/>
  <c r="BA197" i="65"/>
  <c r="AY197" i="65"/>
  <c r="AW197" i="65"/>
  <c r="BA133" i="65"/>
  <c r="AZ133" i="65"/>
  <c r="AY133" i="65"/>
  <c r="AW133" i="65"/>
  <c r="BA90" i="65"/>
  <c r="AZ90" i="65"/>
  <c r="AY90" i="65"/>
  <c r="AW90" i="65"/>
  <c r="AX90" i="65" s="1"/>
  <c r="BA69" i="65"/>
  <c r="AZ69" i="65"/>
  <c r="AY69" i="65"/>
  <c r="AW69" i="65"/>
  <c r="BB69" i="65" s="1"/>
  <c r="BA266" i="65"/>
  <c r="AY266" i="65"/>
  <c r="AZ266" i="65"/>
  <c r="AW266" i="65"/>
  <c r="AX266" i="65" s="1"/>
  <c r="BA233" i="65"/>
  <c r="AZ233" i="65"/>
  <c r="AY233" i="65"/>
  <c r="AW233" i="65"/>
  <c r="BB233" i="65" s="1"/>
  <c r="BA190" i="65"/>
  <c r="AZ190" i="65"/>
  <c r="AW190" i="65"/>
  <c r="AY190" i="65"/>
  <c r="BA147" i="65"/>
  <c r="AZ147" i="65"/>
  <c r="AW147" i="65"/>
  <c r="AY147" i="65"/>
  <c r="BA105" i="65"/>
  <c r="AZ105" i="65"/>
  <c r="AY105" i="65"/>
  <c r="AW105" i="65"/>
  <c r="AX105" i="65" s="1"/>
  <c r="BA62" i="65"/>
  <c r="AZ62" i="65"/>
  <c r="AY62" i="65"/>
  <c r="AW62" i="65"/>
  <c r="AX62" i="65" s="1"/>
  <c r="BA232" i="65"/>
  <c r="AZ232" i="65"/>
  <c r="AW232" i="65"/>
  <c r="AY232" i="65"/>
  <c r="BA200" i="65"/>
  <c r="AZ200" i="65"/>
  <c r="AY200" i="65"/>
  <c r="AW200" i="65"/>
  <c r="BB200" i="65" s="1"/>
  <c r="BA168" i="65"/>
  <c r="AZ168" i="65"/>
  <c r="AW168" i="65"/>
  <c r="BB168" i="65" s="1"/>
  <c r="AY168" i="65"/>
  <c r="BA136" i="65"/>
  <c r="AZ136" i="65"/>
  <c r="AY136" i="65"/>
  <c r="AW136" i="65"/>
  <c r="BA104" i="65"/>
  <c r="AZ104" i="65"/>
  <c r="AY104" i="65"/>
  <c r="AW104" i="65"/>
  <c r="AX104" i="65" s="1"/>
  <c r="BA72" i="65"/>
  <c r="AZ72" i="65"/>
  <c r="AY72" i="65"/>
  <c r="AW72" i="65"/>
  <c r="BA40" i="65"/>
  <c r="AZ40" i="65"/>
  <c r="AY40" i="65"/>
  <c r="AW40" i="65"/>
  <c r="AX40" i="65" s="1"/>
  <c r="BA31" i="65"/>
  <c r="AZ31" i="65"/>
  <c r="AY31" i="65"/>
  <c r="AW31" i="65"/>
  <c r="AY493" i="65"/>
  <c r="BA493" i="65"/>
  <c r="AZ493" i="65"/>
  <c r="AW493" i="65"/>
  <c r="AZ450" i="65"/>
  <c r="BA450" i="65"/>
  <c r="AW450" i="65"/>
  <c r="AY450" i="65"/>
  <c r="BA408" i="65"/>
  <c r="AZ408" i="65"/>
  <c r="AW408" i="65"/>
  <c r="BB408" i="65" s="1"/>
  <c r="AY408" i="65"/>
  <c r="AY365" i="65"/>
  <c r="BA365" i="65"/>
  <c r="AZ365" i="65"/>
  <c r="AW365" i="65"/>
  <c r="BA322" i="65"/>
  <c r="AZ322" i="65"/>
  <c r="AW322" i="65"/>
  <c r="AY322" i="65"/>
  <c r="BA290" i="65"/>
  <c r="AZ290" i="65"/>
  <c r="AY290" i="65"/>
  <c r="AW290" i="65"/>
  <c r="BB290" i="65" s="1"/>
  <c r="BA261" i="65"/>
  <c r="AY261" i="65"/>
  <c r="AZ261" i="65"/>
  <c r="AW261" i="65"/>
  <c r="BA226" i="65"/>
  <c r="AZ226" i="65"/>
  <c r="AY226" i="65"/>
  <c r="AX226" i="65"/>
  <c r="AW226" i="65"/>
  <c r="BB226" i="65" s="1"/>
  <c r="BA183" i="65"/>
  <c r="AZ183" i="65"/>
  <c r="AY183" i="65"/>
  <c r="AW183" i="65"/>
  <c r="BA141" i="65"/>
  <c r="AY141" i="65"/>
  <c r="AZ141" i="65"/>
  <c r="AW141" i="65"/>
  <c r="BA98" i="65"/>
  <c r="AZ98" i="65"/>
  <c r="AY98" i="65"/>
  <c r="AW98" i="65"/>
  <c r="BA55" i="65"/>
  <c r="AZ55" i="65"/>
  <c r="AY55" i="65"/>
  <c r="AW55" i="65"/>
  <c r="BA10" i="65"/>
  <c r="AZ10" i="65"/>
  <c r="AY10" i="65"/>
  <c r="AW10" i="65"/>
  <c r="BA508" i="65"/>
  <c r="AZ508" i="65"/>
  <c r="AY508" i="65"/>
  <c r="AW508" i="65"/>
  <c r="AZ486" i="65"/>
  <c r="BA486" i="65"/>
  <c r="AY486" i="65"/>
  <c r="AW486" i="65"/>
  <c r="AX486" i="65" s="1"/>
  <c r="AY465" i="65"/>
  <c r="AZ465" i="65"/>
  <c r="BA465" i="65"/>
  <c r="AW465" i="65"/>
  <c r="BA444" i="65"/>
  <c r="AZ444" i="65"/>
  <c r="AY444" i="65"/>
  <c r="AW444" i="65"/>
  <c r="BB444" i="65" s="1"/>
  <c r="AZ422" i="65"/>
  <c r="BA422" i="65"/>
  <c r="AW422" i="65"/>
  <c r="AY422" i="65"/>
  <c r="AZ401" i="65"/>
  <c r="AY401" i="65"/>
  <c r="BA401" i="65"/>
  <c r="AW401" i="65"/>
  <c r="AX401" i="65" s="1"/>
  <c r="BA380" i="65"/>
  <c r="AZ380" i="65"/>
  <c r="AY380" i="65"/>
  <c r="AW380" i="65"/>
  <c r="AZ358" i="65"/>
  <c r="BA358" i="65"/>
  <c r="AY358" i="65"/>
  <c r="AW358" i="65"/>
  <c r="AX358" i="65" s="1"/>
  <c r="BA337" i="65"/>
  <c r="AZ337" i="65"/>
  <c r="AY337" i="65"/>
  <c r="AW337" i="65"/>
  <c r="BB337" i="65" s="1"/>
  <c r="BA316" i="65"/>
  <c r="AZ316" i="65"/>
  <c r="AY316" i="65"/>
  <c r="AW316" i="65"/>
  <c r="AX316" i="65" s="1"/>
  <c r="BA294" i="65"/>
  <c r="AZ294" i="65"/>
  <c r="AW294" i="65"/>
  <c r="AY294" i="65"/>
  <c r="AZ273" i="65"/>
  <c r="AY273" i="65"/>
  <c r="BA273" i="65"/>
  <c r="AW273" i="65"/>
  <c r="AX273" i="65" s="1"/>
  <c r="BA244" i="65"/>
  <c r="AZ244" i="65"/>
  <c r="AY244" i="65"/>
  <c r="AW244" i="65"/>
  <c r="BA203" i="65"/>
  <c r="AZ203" i="65"/>
  <c r="AY203" i="65"/>
  <c r="AW203" i="65"/>
  <c r="AX203" i="65" s="1"/>
  <c r="BA161" i="65"/>
  <c r="AZ161" i="65"/>
  <c r="AY161" i="65"/>
  <c r="AW161" i="65"/>
  <c r="BA118" i="65"/>
  <c r="AZ118" i="65"/>
  <c r="AY118" i="65"/>
  <c r="AW118" i="65"/>
  <c r="AX118" i="65" s="1"/>
  <c r="BA75" i="65"/>
  <c r="AZ75" i="65"/>
  <c r="AY75" i="65"/>
  <c r="AW75" i="65"/>
  <c r="BB75" i="65" s="1"/>
  <c r="BA29" i="65"/>
  <c r="AY29" i="65"/>
  <c r="AZ29" i="65"/>
  <c r="AW29" i="65"/>
  <c r="AX29" i="65" s="1"/>
  <c r="BA517" i="65"/>
  <c r="AZ517" i="65"/>
  <c r="AY517" i="65"/>
  <c r="AW517" i="65"/>
  <c r="BB517" i="65" s="1"/>
  <c r="BA496" i="65"/>
  <c r="AZ496" i="65"/>
  <c r="AY496" i="65"/>
  <c r="AW496" i="65"/>
  <c r="BA474" i="65"/>
  <c r="AZ474" i="65"/>
  <c r="AY474" i="65"/>
  <c r="AW474" i="65"/>
  <c r="BA453" i="65"/>
  <c r="AY453" i="65"/>
  <c r="AZ453" i="65"/>
  <c r="AW453" i="65"/>
  <c r="BB453" i="65" s="1"/>
  <c r="BA432" i="65"/>
  <c r="AZ432" i="65"/>
  <c r="AY432" i="65"/>
  <c r="AW432" i="65"/>
  <c r="BB432" i="65" s="1"/>
  <c r="BA410" i="65"/>
  <c r="AZ410" i="65"/>
  <c r="AY410" i="65"/>
  <c r="AW410" i="65"/>
  <c r="BA389" i="65"/>
  <c r="AY389" i="65"/>
  <c r="AZ389" i="65"/>
  <c r="AW389" i="65"/>
  <c r="BA368" i="65"/>
  <c r="AZ368" i="65"/>
  <c r="AY368" i="65"/>
  <c r="AW368" i="65"/>
  <c r="BB368" i="65" s="1"/>
  <c r="BA346" i="65"/>
  <c r="AY346" i="65"/>
  <c r="AZ346" i="65"/>
  <c r="AW346" i="65"/>
  <c r="BA325" i="65"/>
  <c r="AY325" i="65"/>
  <c r="AZ325" i="65"/>
  <c r="AW325" i="65"/>
  <c r="BA304" i="65"/>
  <c r="AZ304" i="65"/>
  <c r="AY304" i="65"/>
  <c r="AX304" i="65"/>
  <c r="AW304" i="65"/>
  <c r="BB304" i="65" s="1"/>
  <c r="BA282" i="65"/>
  <c r="AY282" i="65"/>
  <c r="AZ282" i="65"/>
  <c r="AW282" i="65"/>
  <c r="AZ257" i="65"/>
  <c r="AY257" i="65"/>
  <c r="BA257" i="65"/>
  <c r="AW257" i="65"/>
  <c r="BB257" i="65" s="1"/>
  <c r="BA221" i="65"/>
  <c r="AY221" i="65"/>
  <c r="AZ221" i="65"/>
  <c r="AW221" i="65"/>
  <c r="BA178" i="65"/>
  <c r="AY178" i="65"/>
  <c r="AW178" i="65"/>
  <c r="AZ178" i="65"/>
  <c r="BA135" i="65"/>
  <c r="AY135" i="65"/>
  <c r="AZ135" i="65"/>
  <c r="AW135" i="65"/>
  <c r="BA93" i="65"/>
  <c r="AY93" i="65"/>
  <c r="AZ93" i="65"/>
  <c r="AW93" i="65"/>
  <c r="BA50" i="65"/>
  <c r="AY50" i="65"/>
  <c r="AZ50" i="65"/>
  <c r="AW50" i="65"/>
  <c r="BA498" i="65"/>
  <c r="AZ498" i="65"/>
  <c r="AY498" i="65"/>
  <c r="AW498" i="65"/>
  <c r="AX498" i="65" s="1"/>
  <c r="BA456" i="65"/>
  <c r="AZ456" i="65"/>
  <c r="AY456" i="65"/>
  <c r="AW456" i="65"/>
  <c r="BA413" i="65"/>
  <c r="AY413" i="65"/>
  <c r="AZ413" i="65"/>
  <c r="AW413" i="65"/>
  <c r="AX413" i="65" s="1"/>
  <c r="BA370" i="65"/>
  <c r="AZ370" i="65"/>
  <c r="AY370" i="65"/>
  <c r="AW370" i="65"/>
  <c r="BA328" i="65"/>
  <c r="AZ328" i="65"/>
  <c r="AY328" i="65"/>
  <c r="AW328" i="65"/>
  <c r="AX328" i="65" s="1"/>
  <c r="BA5" i="65"/>
  <c r="AZ5" i="65"/>
  <c r="AW5" i="65"/>
  <c r="AY5" i="65"/>
  <c r="BA516" i="65"/>
  <c r="AY516" i="65"/>
  <c r="AZ516" i="65"/>
  <c r="AW516" i="65"/>
  <c r="BA494" i="65"/>
  <c r="AZ494" i="65"/>
  <c r="AW494" i="65"/>
  <c r="AY494" i="65"/>
  <c r="BA473" i="65"/>
  <c r="AY473" i="65"/>
  <c r="AZ473" i="65"/>
  <c r="AW473" i="65"/>
  <c r="BA452" i="65"/>
  <c r="AY452" i="65"/>
  <c r="AZ452" i="65"/>
  <c r="AW452" i="65"/>
  <c r="BA430" i="65"/>
  <c r="AZ430" i="65"/>
  <c r="AW430" i="65"/>
  <c r="AY430" i="65"/>
  <c r="BA409" i="65"/>
  <c r="AY409" i="65"/>
  <c r="AZ409" i="65"/>
  <c r="AW409" i="65"/>
  <c r="BB409" i="65" s="1"/>
  <c r="BA388" i="65"/>
  <c r="AZ388" i="65"/>
  <c r="AY388" i="65"/>
  <c r="AW388" i="65"/>
  <c r="BA366" i="65"/>
  <c r="AZ366" i="65"/>
  <c r="AW366" i="65"/>
  <c r="AY366" i="65"/>
  <c r="BA345" i="65"/>
  <c r="AZ345" i="65"/>
  <c r="AY345" i="65"/>
  <c r="AW345" i="65"/>
  <c r="BA324" i="65"/>
  <c r="AZ324" i="65"/>
  <c r="AY324" i="65"/>
  <c r="AW324" i="65"/>
  <c r="BA302" i="65"/>
  <c r="AZ302" i="65"/>
  <c r="AW302" i="65"/>
  <c r="AY302" i="65"/>
  <c r="BA281" i="65"/>
  <c r="AZ281" i="65"/>
  <c r="AY281" i="65"/>
  <c r="AW281" i="65"/>
  <c r="BB281" i="65" s="1"/>
  <c r="BA256" i="65"/>
  <c r="AZ256" i="65"/>
  <c r="AY256" i="65"/>
  <c r="AW256" i="65"/>
  <c r="BA219" i="65"/>
  <c r="AZ219" i="65"/>
  <c r="AY219" i="65"/>
  <c r="AW219" i="65"/>
  <c r="BA177" i="65"/>
  <c r="AZ177" i="65"/>
  <c r="AY177" i="65"/>
  <c r="AW177" i="65"/>
  <c r="BA134" i="65"/>
  <c r="AZ134" i="65"/>
  <c r="AY134" i="65"/>
  <c r="AW134" i="65"/>
  <c r="BB134" i="65" s="1"/>
  <c r="BA91" i="65"/>
  <c r="AZ91" i="65"/>
  <c r="AY91" i="65"/>
  <c r="AW91" i="65"/>
  <c r="BA49" i="65"/>
  <c r="AZ49" i="65"/>
  <c r="AY49" i="65"/>
  <c r="AW49" i="65"/>
  <c r="BA15" i="65"/>
  <c r="AZ15" i="65"/>
  <c r="AY15" i="65"/>
  <c r="AW15" i="65"/>
  <c r="BA507" i="65"/>
  <c r="AZ507" i="65"/>
  <c r="AW507" i="65"/>
  <c r="AY507" i="65"/>
  <c r="BA491" i="65"/>
  <c r="AZ491" i="65"/>
  <c r="AY491" i="65"/>
  <c r="AW491" i="65"/>
  <c r="BA475" i="65"/>
  <c r="AZ475" i="65"/>
  <c r="AY475" i="65"/>
  <c r="AW475" i="65"/>
  <c r="BA459" i="65"/>
  <c r="AZ459" i="65"/>
  <c r="AY459" i="65"/>
  <c r="AW459" i="65"/>
  <c r="AZ443" i="65"/>
  <c r="AY443" i="65"/>
  <c r="AW443" i="65"/>
  <c r="BA443" i="65"/>
  <c r="BA427" i="65"/>
  <c r="AZ427" i="65"/>
  <c r="AY427" i="65"/>
  <c r="AW427" i="65"/>
  <c r="BA411" i="65"/>
  <c r="AZ411" i="65"/>
  <c r="AY411" i="65"/>
  <c r="AW411" i="65"/>
  <c r="BB411" i="65" s="1"/>
  <c r="BA395" i="65"/>
  <c r="AZ395" i="65"/>
  <c r="AW395" i="65"/>
  <c r="BB395" i="65" s="1"/>
  <c r="AY395" i="65"/>
  <c r="AZ379" i="65"/>
  <c r="BA379" i="65"/>
  <c r="AW379" i="65"/>
  <c r="AY379" i="65"/>
  <c r="BA363" i="65"/>
  <c r="AZ363" i="65"/>
  <c r="AY363" i="65"/>
  <c r="AW363" i="65"/>
  <c r="BA347" i="65"/>
  <c r="AZ347" i="65"/>
  <c r="AY347" i="65"/>
  <c r="AW347" i="65"/>
  <c r="BA331" i="65"/>
  <c r="AZ331" i="65"/>
  <c r="AY331" i="65"/>
  <c r="AW331" i="65"/>
  <c r="AZ315" i="65"/>
  <c r="AY315" i="65"/>
  <c r="BA315" i="65"/>
  <c r="AW315" i="65"/>
  <c r="AZ299" i="65"/>
  <c r="BA299" i="65"/>
  <c r="AY299" i="65"/>
  <c r="AW299" i="65"/>
  <c r="BA283" i="65"/>
  <c r="AZ283" i="65"/>
  <c r="AY283" i="65"/>
  <c r="AW283" i="65"/>
  <c r="BB283" i="65" s="1"/>
  <c r="BA267" i="65"/>
  <c r="AZ267" i="65"/>
  <c r="AW267" i="65"/>
  <c r="BB267" i="65" s="1"/>
  <c r="AY267" i="65"/>
  <c r="BA251" i="65"/>
  <c r="AZ251" i="65"/>
  <c r="AW251" i="65"/>
  <c r="AY251" i="65"/>
  <c r="BA234" i="65"/>
  <c r="AY234" i="65"/>
  <c r="AW234" i="65"/>
  <c r="AZ234" i="65"/>
  <c r="AY213" i="65"/>
  <c r="BA213" i="65"/>
  <c r="AZ213" i="65"/>
  <c r="AW213" i="65"/>
  <c r="BA191" i="65"/>
  <c r="AZ191" i="65"/>
  <c r="AY191" i="65"/>
  <c r="AW191" i="65"/>
  <c r="BA170" i="65"/>
  <c r="AZ170" i="65"/>
  <c r="AY170" i="65"/>
  <c r="AW170" i="65"/>
  <c r="BB170" i="65" s="1"/>
  <c r="BA149" i="65"/>
  <c r="AZ149" i="65"/>
  <c r="AY149" i="65"/>
  <c r="AW149" i="65"/>
  <c r="BA127" i="65"/>
  <c r="AZ127" i="65"/>
  <c r="AY127" i="65"/>
  <c r="AW127" i="65"/>
  <c r="BA106" i="65"/>
  <c r="AZ106" i="65"/>
  <c r="AY106" i="65"/>
  <c r="AW106" i="65"/>
  <c r="BA85" i="65"/>
  <c r="AZ85" i="65"/>
  <c r="AY85" i="65"/>
  <c r="AW85" i="65"/>
  <c r="BA63" i="65"/>
  <c r="AZ63" i="65"/>
  <c r="AY63" i="65"/>
  <c r="AW63" i="65"/>
  <c r="BA42" i="65"/>
  <c r="AZ42" i="65"/>
  <c r="AY42" i="65"/>
  <c r="AW42" i="65"/>
  <c r="BA262" i="65"/>
  <c r="AZ262" i="65"/>
  <c r="AY262" i="65"/>
  <c r="AW262" i="65"/>
  <c r="BA246" i="65"/>
  <c r="AZ246" i="65"/>
  <c r="AY246" i="65"/>
  <c r="AW246" i="65"/>
  <c r="BA227" i="65"/>
  <c r="AZ227" i="65"/>
  <c r="AY227" i="65"/>
  <c r="AW227" i="65"/>
  <c r="BA206" i="65"/>
  <c r="AZ206" i="65"/>
  <c r="AY206" i="65"/>
  <c r="AW206" i="65"/>
  <c r="BA185" i="65"/>
  <c r="AZ185" i="65"/>
  <c r="AY185" i="65"/>
  <c r="AW185" i="65"/>
  <c r="BA163" i="65"/>
  <c r="AZ163" i="65"/>
  <c r="AY163" i="65"/>
  <c r="AW163" i="65"/>
  <c r="BB163" i="65" s="1"/>
  <c r="BA142" i="65"/>
  <c r="AZ142" i="65"/>
  <c r="AY142" i="65"/>
  <c r="AW142" i="65"/>
  <c r="BA121" i="65"/>
  <c r="AZ121" i="65"/>
  <c r="AY121" i="65"/>
  <c r="AW121" i="65"/>
  <c r="BB121" i="65" s="1"/>
  <c r="BA99" i="65"/>
  <c r="AZ99" i="65"/>
  <c r="AY99" i="65"/>
  <c r="AW99" i="65"/>
  <c r="BA78" i="65"/>
  <c r="AZ78" i="65"/>
  <c r="AW78" i="65"/>
  <c r="AY78" i="65"/>
  <c r="BA57" i="65"/>
  <c r="AZ57" i="65"/>
  <c r="AY57" i="65"/>
  <c r="AW57" i="65"/>
  <c r="BA33" i="65"/>
  <c r="AZ33" i="65"/>
  <c r="AY33" i="65"/>
  <c r="AW33" i="65"/>
  <c r="BA228" i="65"/>
  <c r="AZ228" i="65"/>
  <c r="AY228" i="65"/>
  <c r="AW228" i="65"/>
  <c r="BA212" i="65"/>
  <c r="AZ212" i="65"/>
  <c r="AY212" i="65"/>
  <c r="AW212" i="65"/>
  <c r="BB212" i="65" s="1"/>
  <c r="BA196" i="65"/>
  <c r="AZ196" i="65"/>
  <c r="AY196" i="65"/>
  <c r="AW196" i="65"/>
  <c r="BA180" i="65"/>
  <c r="AZ180" i="65"/>
  <c r="AY180" i="65"/>
  <c r="AW180" i="65"/>
  <c r="BB180" i="65" s="1"/>
  <c r="BA164" i="65"/>
  <c r="AZ164" i="65"/>
  <c r="AY164" i="65"/>
  <c r="AW164" i="65"/>
  <c r="BA148" i="65"/>
  <c r="AZ148" i="65"/>
  <c r="AY148" i="65"/>
  <c r="AW148" i="65"/>
  <c r="BA132" i="65"/>
  <c r="AZ132" i="65"/>
  <c r="AY132" i="65"/>
  <c r="AW132" i="65"/>
  <c r="BA116" i="65"/>
  <c r="AZ116" i="65"/>
  <c r="AY116" i="65"/>
  <c r="AW116" i="65"/>
  <c r="BA100" i="65"/>
  <c r="AZ100" i="65"/>
  <c r="AY100" i="65"/>
  <c r="AW100" i="65"/>
  <c r="BA84" i="65"/>
  <c r="AZ84" i="65"/>
  <c r="AY84" i="65"/>
  <c r="AW84" i="65"/>
  <c r="BA68" i="65"/>
  <c r="AZ68" i="65"/>
  <c r="AY68" i="65"/>
  <c r="AW68" i="65"/>
  <c r="BA52" i="65"/>
  <c r="AZ52" i="65"/>
  <c r="AY52" i="65"/>
  <c r="AW52" i="65"/>
  <c r="BA36" i="65"/>
  <c r="AZ36" i="65"/>
  <c r="AY36" i="65"/>
  <c r="AW36" i="65"/>
  <c r="BA20" i="65"/>
  <c r="AZ20" i="65"/>
  <c r="AY20" i="65"/>
  <c r="AW20" i="65"/>
  <c r="BA27" i="65"/>
  <c r="AZ27" i="65"/>
  <c r="AY27" i="65"/>
  <c r="AW27" i="65"/>
  <c r="BA504" i="65"/>
  <c r="AZ504" i="65"/>
  <c r="AY504" i="65"/>
  <c r="AW504" i="65"/>
  <c r="BA376" i="65"/>
  <c r="AZ376" i="65"/>
  <c r="AY376" i="65"/>
  <c r="AW376" i="65"/>
  <c r="BA269" i="65"/>
  <c r="AY269" i="65"/>
  <c r="AZ269" i="65"/>
  <c r="AW269" i="65"/>
  <c r="AX269" i="65" s="1"/>
  <c r="BA109" i="65"/>
  <c r="AY109" i="65"/>
  <c r="AZ109" i="65"/>
  <c r="AW109" i="65"/>
  <c r="BA470" i="65"/>
  <c r="AZ470" i="65"/>
  <c r="AY470" i="65"/>
  <c r="AW470" i="65"/>
  <c r="BA406" i="65"/>
  <c r="AZ406" i="65"/>
  <c r="AY406" i="65"/>
  <c r="AW406" i="65"/>
  <c r="AX406" i="65" s="1"/>
  <c r="BA342" i="65"/>
  <c r="AZ342" i="65"/>
  <c r="AY342" i="65"/>
  <c r="AW342" i="65"/>
  <c r="BA300" i="65"/>
  <c r="AZ300" i="65"/>
  <c r="AY300" i="65"/>
  <c r="AW300" i="65"/>
  <c r="BA214" i="65"/>
  <c r="AZ214" i="65"/>
  <c r="AY214" i="65"/>
  <c r="AW214" i="65"/>
  <c r="BB214" i="65" s="1"/>
  <c r="BA129" i="65"/>
  <c r="AZ129" i="65"/>
  <c r="AY129" i="65"/>
  <c r="AW129" i="65"/>
  <c r="AX129" i="65" s="1"/>
  <c r="BA43" i="65"/>
  <c r="AZ43" i="65"/>
  <c r="AY43" i="65"/>
  <c r="AW43" i="65"/>
  <c r="BB43" i="65" s="1"/>
  <c r="AY501" i="65"/>
  <c r="AZ501" i="65"/>
  <c r="BA501" i="65"/>
  <c r="AW501" i="65"/>
  <c r="AY437" i="65"/>
  <c r="BA437" i="65"/>
  <c r="AZ437" i="65"/>
  <c r="AW437" i="65"/>
  <c r="AX437" i="65" s="1"/>
  <c r="BA352" i="65"/>
  <c r="AZ352" i="65"/>
  <c r="AW352" i="65"/>
  <c r="AY352" i="65"/>
  <c r="BA288" i="65"/>
  <c r="AZ288" i="65"/>
  <c r="AY288" i="65"/>
  <c r="AW288" i="65"/>
  <c r="BB288" i="65" s="1"/>
  <c r="BA189" i="65"/>
  <c r="AY189" i="65"/>
  <c r="AZ189" i="65"/>
  <c r="AW189" i="65"/>
  <c r="AX189" i="65" s="1"/>
  <c r="BA61" i="65"/>
  <c r="AY61" i="65"/>
  <c r="AZ61" i="65"/>
  <c r="AW61" i="65"/>
  <c r="BB61" i="65" s="1"/>
  <c r="BA509" i="65"/>
  <c r="AY509" i="65"/>
  <c r="AZ509" i="65"/>
  <c r="AW509" i="65"/>
  <c r="BB509" i="65" s="1"/>
  <c r="BA381" i="65"/>
  <c r="AY381" i="65"/>
  <c r="AZ381" i="65"/>
  <c r="AW381" i="65"/>
  <c r="AX381" i="65" s="1"/>
  <c r="AY285" i="65"/>
  <c r="BA285" i="65"/>
  <c r="AZ285" i="65"/>
  <c r="AW285" i="65"/>
  <c r="AX285" i="65" s="1"/>
  <c r="BA500" i="65"/>
  <c r="AY500" i="65"/>
  <c r="AZ500" i="65"/>
  <c r="AW500" i="65"/>
  <c r="AX500" i="65" s="1"/>
  <c r="BA457" i="65"/>
  <c r="AY457" i="65"/>
  <c r="AZ457" i="65"/>
  <c r="AW457" i="65"/>
  <c r="BA414" i="65"/>
  <c r="AZ414" i="65"/>
  <c r="AY414" i="65"/>
  <c r="AW414" i="65"/>
  <c r="BA372" i="65"/>
  <c r="AZ372" i="65"/>
  <c r="AY372" i="65"/>
  <c r="AW372" i="65"/>
  <c r="AX372" i="65" s="1"/>
  <c r="BA350" i="65"/>
  <c r="AZ350" i="65"/>
  <c r="AW350" i="65"/>
  <c r="AX350" i="65" s="1"/>
  <c r="AY350" i="65"/>
  <c r="BA308" i="65"/>
  <c r="AZ308" i="65"/>
  <c r="AY308" i="65"/>
  <c r="AW308" i="65"/>
  <c r="AX308" i="65" s="1"/>
  <c r="BA264" i="65"/>
  <c r="AZ264" i="65"/>
  <c r="AY264" i="65"/>
  <c r="AW264" i="65"/>
  <c r="BB264" i="65" s="1"/>
  <c r="AZ187" i="65"/>
  <c r="BA187" i="65"/>
  <c r="AW187" i="65"/>
  <c r="BB187" i="65" s="1"/>
  <c r="AY187" i="65"/>
  <c r="BA102" i="65"/>
  <c r="AZ102" i="65"/>
  <c r="AY102" i="65"/>
  <c r="AW102" i="65"/>
  <c r="AX102" i="65" s="1"/>
  <c r="BA18" i="65"/>
  <c r="AZ18" i="65"/>
  <c r="AY18" i="65"/>
  <c r="AW18" i="65"/>
  <c r="AX18" i="65" s="1"/>
  <c r="BA511" i="65"/>
  <c r="AY511" i="65"/>
  <c r="AZ511" i="65"/>
  <c r="AW511" i="65"/>
  <c r="AX511" i="65" s="1"/>
  <c r="BA479" i="65"/>
  <c r="AY479" i="65"/>
  <c r="AZ479" i="65"/>
  <c r="AW479" i="65"/>
  <c r="BA447" i="65"/>
  <c r="AZ447" i="65"/>
  <c r="AY447" i="65"/>
  <c r="AW447" i="65"/>
  <c r="BB447" i="65" s="1"/>
  <c r="AZ415" i="65"/>
  <c r="AY415" i="65"/>
  <c r="AW415" i="65"/>
  <c r="BB415" i="65" s="1"/>
  <c r="BA415" i="65"/>
  <c r="BA383" i="65"/>
  <c r="AY383" i="65"/>
  <c r="AZ383" i="65"/>
  <c r="AW383" i="65"/>
  <c r="AY351" i="65"/>
  <c r="BA351" i="65"/>
  <c r="AZ351" i="65"/>
  <c r="AW351" i="65"/>
  <c r="BA319" i="65"/>
  <c r="AY319" i="65"/>
  <c r="AW319" i="65"/>
  <c r="AX319" i="65" s="1"/>
  <c r="AZ319" i="65"/>
  <c r="BA287" i="65"/>
  <c r="AY287" i="65"/>
  <c r="AZ287" i="65"/>
  <c r="AW287" i="65"/>
  <c r="BA255" i="65"/>
  <c r="AY255" i="65"/>
  <c r="AZ255" i="65"/>
  <c r="AW255" i="65"/>
  <c r="BB255" i="65" s="1"/>
  <c r="BA218" i="65"/>
  <c r="AY218" i="65"/>
  <c r="AZ218" i="65"/>
  <c r="AW218" i="65"/>
  <c r="AX218" i="65" s="1"/>
  <c r="BA175" i="65"/>
  <c r="AZ175" i="65"/>
  <c r="AY175" i="65"/>
  <c r="AW175" i="65"/>
  <c r="BB175" i="65" s="1"/>
  <c r="BA154" i="65"/>
  <c r="AZ154" i="65"/>
  <c r="AY154" i="65"/>
  <c r="AW154" i="65"/>
  <c r="AX154" i="65" s="1"/>
  <c r="BA111" i="65"/>
  <c r="AZ111" i="65"/>
  <c r="AY111" i="65"/>
  <c r="AW111" i="65"/>
  <c r="AX111" i="65" s="1"/>
  <c r="BA47" i="65"/>
  <c r="AZ47" i="65"/>
  <c r="AY47" i="65"/>
  <c r="AW47" i="65"/>
  <c r="BA250" i="65"/>
  <c r="AY250" i="65"/>
  <c r="AZ250" i="65"/>
  <c r="AW250" i="65"/>
  <c r="AZ211" i="65"/>
  <c r="BA211" i="65"/>
  <c r="AW211" i="65"/>
  <c r="AX211" i="65" s="1"/>
  <c r="AY211" i="65"/>
  <c r="BA169" i="65"/>
  <c r="AZ169" i="65"/>
  <c r="AY169" i="65"/>
  <c r="AW169" i="65"/>
  <c r="BB169" i="65" s="1"/>
  <c r="BA126" i="65"/>
  <c r="AZ126" i="65"/>
  <c r="AY126" i="65"/>
  <c r="AW126" i="65"/>
  <c r="AX126" i="65" s="1"/>
  <c r="BA83" i="65"/>
  <c r="AZ83" i="65"/>
  <c r="AY83" i="65"/>
  <c r="AW83" i="65"/>
  <c r="BA41" i="65"/>
  <c r="AZ41" i="65"/>
  <c r="AY41" i="65"/>
  <c r="AW41" i="65"/>
  <c r="BA216" i="65"/>
  <c r="AZ216" i="65"/>
  <c r="AY216" i="65"/>
  <c r="AW216" i="65"/>
  <c r="AX216" i="65" s="1"/>
  <c r="BA184" i="65"/>
  <c r="AZ184" i="65"/>
  <c r="AY184" i="65"/>
  <c r="AW184" i="65"/>
  <c r="BA152" i="65"/>
  <c r="AZ152" i="65"/>
  <c r="AY152" i="65"/>
  <c r="AX152" i="65"/>
  <c r="AW152" i="65"/>
  <c r="BB152" i="65" s="1"/>
  <c r="BA120" i="65"/>
  <c r="AZ120" i="65"/>
  <c r="AX120" i="65"/>
  <c r="AY120" i="65"/>
  <c r="AW120" i="65"/>
  <c r="BB120" i="65" s="1"/>
  <c r="BA88" i="65"/>
  <c r="AZ88" i="65"/>
  <c r="AY88" i="65"/>
  <c r="AW88" i="65"/>
  <c r="BA56" i="65"/>
  <c r="AZ56" i="65"/>
  <c r="AY56" i="65"/>
  <c r="AW56" i="65"/>
  <c r="AX56" i="65" s="1"/>
  <c r="BA24" i="65"/>
  <c r="AZ24" i="65"/>
  <c r="AY24" i="65"/>
  <c r="AW24" i="65"/>
  <c r="AX24" i="65" s="1"/>
  <c r="BA482" i="65"/>
  <c r="AZ482" i="65"/>
  <c r="AY482" i="65"/>
  <c r="AW482" i="65"/>
  <c r="BA440" i="65"/>
  <c r="AZ440" i="65"/>
  <c r="AY440" i="65"/>
  <c r="AW440" i="65"/>
  <c r="AX440" i="65" s="1"/>
  <c r="BA397" i="65"/>
  <c r="AY397" i="65"/>
  <c r="AZ397" i="65"/>
  <c r="AW397" i="65"/>
  <c r="BA354" i="65"/>
  <c r="AZ354" i="65"/>
  <c r="AY354" i="65"/>
  <c r="AW354" i="65"/>
  <c r="BB354" i="65" s="1"/>
  <c r="BA312" i="65"/>
  <c r="AZ312" i="65"/>
  <c r="AY312" i="65"/>
  <c r="AW312" i="65"/>
  <c r="BA280" i="65"/>
  <c r="AZ280" i="65"/>
  <c r="AY280" i="65"/>
  <c r="AW280" i="65"/>
  <c r="AX280" i="65" s="1"/>
  <c r="BA253" i="65"/>
  <c r="AY253" i="65"/>
  <c r="AZ253" i="65"/>
  <c r="AW253" i="65"/>
  <c r="BB253" i="65" s="1"/>
  <c r="BA215" i="65"/>
  <c r="AZ215" i="65"/>
  <c r="AY215" i="65"/>
  <c r="AW215" i="65"/>
  <c r="AX215" i="65" s="1"/>
  <c r="BA173" i="65"/>
  <c r="AY173" i="65"/>
  <c r="AZ173" i="65"/>
  <c r="AW173" i="65"/>
  <c r="BA130" i="65"/>
  <c r="AZ130" i="65"/>
  <c r="AY130" i="65"/>
  <c r="AW130" i="65"/>
  <c r="BB130" i="65" s="1"/>
  <c r="BA87" i="65"/>
  <c r="AZ87" i="65"/>
  <c r="AY87" i="65"/>
  <c r="AW87" i="65"/>
  <c r="BA45" i="65"/>
  <c r="AY45" i="65"/>
  <c r="AZ45" i="65"/>
  <c r="AW45" i="65"/>
  <c r="BB45" i="65" s="1"/>
  <c r="BA502" i="65"/>
  <c r="AZ502" i="65"/>
  <c r="AW502" i="65"/>
  <c r="AX502" i="65" s="1"/>
  <c r="AY502" i="65"/>
  <c r="BA481" i="65"/>
  <c r="AY481" i="65"/>
  <c r="AZ481" i="65"/>
  <c r="AW481" i="65"/>
  <c r="BA460" i="65"/>
  <c r="AZ460" i="65"/>
  <c r="AY460" i="65"/>
  <c r="AW460" i="65"/>
  <c r="AX460" i="65" s="1"/>
  <c r="BA438" i="65"/>
  <c r="AZ438" i="65"/>
  <c r="AW438" i="65"/>
  <c r="AY438" i="65"/>
  <c r="BA417" i="65"/>
  <c r="AY417" i="65"/>
  <c r="AZ417" i="65"/>
  <c r="AW417" i="65"/>
  <c r="AX417" i="65" s="1"/>
  <c r="BA396" i="65"/>
  <c r="AZ396" i="65"/>
  <c r="AY396" i="65"/>
  <c r="AW396" i="65"/>
  <c r="BA374" i="65"/>
  <c r="AZ374" i="65"/>
  <c r="AW374" i="65"/>
  <c r="AX374" i="65" s="1"/>
  <c r="AY374" i="65"/>
  <c r="BA353" i="65"/>
  <c r="AZ353" i="65"/>
  <c r="AY353" i="65"/>
  <c r="AW353" i="65"/>
  <c r="BB353" i="65" s="1"/>
  <c r="BA332" i="65"/>
  <c r="AZ332" i="65"/>
  <c r="AY332" i="65"/>
  <c r="AW332" i="65"/>
  <c r="AX332" i="65" s="1"/>
  <c r="BA310" i="65"/>
  <c r="AZ310" i="65"/>
  <c r="AW310" i="65"/>
  <c r="AY310" i="65"/>
  <c r="BA289" i="65"/>
  <c r="AZ289" i="65"/>
  <c r="AY289" i="65"/>
  <c r="AW289" i="65"/>
  <c r="AX289" i="65" s="1"/>
  <c r="BA268" i="65"/>
  <c r="AZ268" i="65"/>
  <c r="AY268" i="65"/>
  <c r="AW268" i="65"/>
  <c r="BA235" i="65"/>
  <c r="AZ235" i="65"/>
  <c r="AY235" i="65"/>
  <c r="AW235" i="65"/>
  <c r="AX235" i="65" s="1"/>
  <c r="BA193" i="65"/>
  <c r="AZ193" i="65"/>
  <c r="AY193" i="65"/>
  <c r="AW193" i="65"/>
  <c r="BA150" i="65"/>
  <c r="AZ150" i="65"/>
  <c r="AY150" i="65"/>
  <c r="AW150" i="65"/>
  <c r="AX150" i="65" s="1"/>
  <c r="BA107" i="65"/>
  <c r="AZ107" i="65"/>
  <c r="AY107" i="65"/>
  <c r="AX107" i="65"/>
  <c r="AW107" i="65"/>
  <c r="BB107" i="65" s="1"/>
  <c r="BA65" i="65"/>
  <c r="AZ65" i="65"/>
  <c r="AY65" i="65"/>
  <c r="AW65" i="65"/>
  <c r="AX65" i="65" s="1"/>
  <c r="BA14" i="65"/>
  <c r="AZ14" i="65"/>
  <c r="AW14" i="65"/>
  <c r="AY14" i="65"/>
  <c r="BA512" i="65"/>
  <c r="AZ512" i="65"/>
  <c r="AY512" i="65"/>
  <c r="AW512" i="65"/>
  <c r="BA490" i="65"/>
  <c r="AZ490" i="65"/>
  <c r="AY490" i="65"/>
  <c r="AW490" i="65"/>
  <c r="BB490" i="65" s="1"/>
  <c r="BA469" i="65"/>
  <c r="AY469" i="65"/>
  <c r="AZ469" i="65"/>
  <c r="AW469" i="65"/>
  <c r="BA448" i="65"/>
  <c r="AZ448" i="65"/>
  <c r="AY448" i="65"/>
  <c r="AW448" i="65"/>
  <c r="BA426" i="65"/>
  <c r="AZ426" i="65"/>
  <c r="AY426" i="65"/>
  <c r="AW426" i="65"/>
  <c r="BA405" i="65"/>
  <c r="AY405" i="65"/>
  <c r="AZ405" i="65"/>
  <c r="AW405" i="65"/>
  <c r="BA384" i="65"/>
  <c r="AZ384" i="65"/>
  <c r="AY384" i="65"/>
  <c r="AW384" i="65"/>
  <c r="BA362" i="65"/>
  <c r="AY362" i="65"/>
  <c r="AW362" i="65"/>
  <c r="AZ362" i="65"/>
  <c r="AY341" i="65"/>
  <c r="BA341" i="65"/>
  <c r="AZ341" i="65"/>
  <c r="AW341" i="65"/>
  <c r="BA320" i="65"/>
  <c r="AZ320" i="65"/>
  <c r="AY320" i="65"/>
  <c r="AW320" i="65"/>
  <c r="BB320" i="65" s="1"/>
  <c r="BA298" i="65"/>
  <c r="AY298" i="65"/>
  <c r="AZ298" i="65"/>
  <c r="AW298" i="65"/>
  <c r="BB298" i="65" s="1"/>
  <c r="BA277" i="65"/>
  <c r="AY277" i="65"/>
  <c r="AZ277" i="65"/>
  <c r="AW277" i="65"/>
  <c r="BA249" i="65"/>
  <c r="AZ249" i="65"/>
  <c r="AY249" i="65"/>
  <c r="AW249" i="65"/>
  <c r="BA210" i="65"/>
  <c r="AZ210" i="65"/>
  <c r="AY210" i="65"/>
  <c r="AW210" i="65"/>
  <c r="BA167" i="65"/>
  <c r="AZ167" i="65"/>
  <c r="AY167" i="65"/>
  <c r="AW167" i="65"/>
  <c r="BA125" i="65"/>
  <c r="AY125" i="65"/>
  <c r="AZ125" i="65"/>
  <c r="AW125" i="65"/>
  <c r="BB125" i="65" s="1"/>
  <c r="BA82" i="65"/>
  <c r="AZ82" i="65"/>
  <c r="AY82" i="65"/>
  <c r="AW82" i="65"/>
  <c r="BA38" i="65"/>
  <c r="AZ38" i="65"/>
  <c r="AY38" i="65"/>
  <c r="AW38" i="65"/>
  <c r="BA488" i="65"/>
  <c r="AZ488" i="65"/>
  <c r="AY488" i="65"/>
  <c r="AW488" i="65"/>
  <c r="BA445" i="65"/>
  <c r="AY445" i="65"/>
  <c r="AZ445" i="65"/>
  <c r="AW445" i="65"/>
  <c r="AX445" i="65" s="1"/>
  <c r="BA402" i="65"/>
  <c r="AZ402" i="65"/>
  <c r="AW402" i="65"/>
  <c r="AY402" i="65"/>
  <c r="BA360" i="65"/>
  <c r="AZ360" i="65"/>
  <c r="AY360" i="65"/>
  <c r="AW360" i="65"/>
  <c r="AX360" i="65" s="1"/>
  <c r="BA317" i="65"/>
  <c r="AY317" i="65"/>
  <c r="AZ317" i="65"/>
  <c r="AW317" i="65"/>
  <c r="BA13" i="65"/>
  <c r="AY13" i="65"/>
  <c r="AZ13" i="65"/>
  <c r="AW13" i="65"/>
  <c r="AX13" i="65" s="1"/>
  <c r="BA510" i="65"/>
  <c r="AZ510" i="65"/>
  <c r="AY510" i="65"/>
  <c r="AW510" i="65"/>
  <c r="BA489" i="65"/>
  <c r="AY489" i="65"/>
  <c r="AZ489" i="65"/>
  <c r="AW489" i="65"/>
  <c r="BB489" i="65" s="1"/>
  <c r="BA468" i="65"/>
  <c r="AY468" i="65"/>
  <c r="AZ468" i="65"/>
  <c r="AW468" i="65"/>
  <c r="BA446" i="65"/>
  <c r="AZ446" i="65"/>
  <c r="AY446" i="65"/>
  <c r="AW446" i="65"/>
  <c r="BB446" i="65" s="1"/>
  <c r="BA425" i="65"/>
  <c r="AY425" i="65"/>
  <c r="AZ425" i="65"/>
  <c r="AW425" i="65"/>
  <c r="BA404" i="65"/>
  <c r="AZ404" i="65"/>
  <c r="AY404" i="65"/>
  <c r="AW404" i="65"/>
  <c r="AX404" i="65" s="1"/>
  <c r="BA382" i="65"/>
  <c r="AZ382" i="65"/>
  <c r="AY382" i="65"/>
  <c r="AW382" i="65"/>
  <c r="BB382" i="65" s="1"/>
  <c r="BA361" i="65"/>
  <c r="AZ361" i="65"/>
  <c r="AY361" i="65"/>
  <c r="AW361" i="65"/>
  <c r="BB361" i="65" s="1"/>
  <c r="BA340" i="65"/>
  <c r="AZ340" i="65"/>
  <c r="AY340" i="65"/>
  <c r="AW340" i="65"/>
  <c r="BA318" i="65"/>
  <c r="AZ318" i="65"/>
  <c r="AY318" i="65"/>
  <c r="AW318" i="65"/>
  <c r="BB318" i="65" s="1"/>
  <c r="AZ297" i="65"/>
  <c r="BA297" i="65"/>
  <c r="AY297" i="65"/>
  <c r="AW297" i="65"/>
  <c r="BA276" i="65"/>
  <c r="AZ276" i="65"/>
  <c r="AY276" i="65"/>
  <c r="AW276" i="65"/>
  <c r="AX276" i="65" s="1"/>
  <c r="BA248" i="65"/>
  <c r="AZ248" i="65"/>
  <c r="AY248" i="65"/>
  <c r="AW248" i="65"/>
  <c r="BA209" i="65"/>
  <c r="AZ209" i="65"/>
  <c r="AY209" i="65"/>
  <c r="AW209" i="65"/>
  <c r="AX209" i="65" s="1"/>
  <c r="BA166" i="65"/>
  <c r="AZ166" i="65"/>
  <c r="AW166" i="65"/>
  <c r="AY166" i="65"/>
  <c r="AZ123" i="65"/>
  <c r="AY123" i="65"/>
  <c r="BA123" i="65"/>
  <c r="AW123" i="65"/>
  <c r="BB123" i="65" s="1"/>
  <c r="AZ81" i="65"/>
  <c r="AY81" i="65"/>
  <c r="BA81" i="65"/>
  <c r="AW81" i="65"/>
  <c r="BA37" i="65"/>
  <c r="AZ37" i="65"/>
  <c r="AY37" i="65"/>
  <c r="AW37" i="65"/>
  <c r="AX37" i="65" s="1"/>
  <c r="BA11" i="65"/>
  <c r="AZ11" i="65"/>
  <c r="AY11" i="65"/>
  <c r="AW11" i="65"/>
  <c r="BA503" i="65"/>
  <c r="AZ503" i="65"/>
  <c r="AY503" i="65"/>
  <c r="AW503" i="65"/>
  <c r="BA487" i="65"/>
  <c r="AZ487" i="65"/>
  <c r="AY487" i="65"/>
  <c r="AW487" i="65"/>
  <c r="AX487" i="65" s="1"/>
  <c r="AZ471" i="65"/>
  <c r="BA471" i="65"/>
  <c r="AY471" i="65"/>
  <c r="AW471" i="65"/>
  <c r="BB471" i="65" s="1"/>
  <c r="BA455" i="65"/>
  <c r="AZ455" i="65"/>
  <c r="AY455" i="65"/>
  <c r="AW455" i="65"/>
  <c r="AX455" i="65" s="1"/>
  <c r="BA439" i="65"/>
  <c r="AZ439" i="65"/>
  <c r="AY439" i="65"/>
  <c r="AX439" i="65"/>
  <c r="AW439" i="65"/>
  <c r="BB439" i="65" s="1"/>
  <c r="BA423" i="65"/>
  <c r="AZ423" i="65"/>
  <c r="AX423" i="65"/>
  <c r="AW423" i="65"/>
  <c r="BB423" i="65" s="1"/>
  <c r="AY423" i="65"/>
  <c r="AZ407" i="65"/>
  <c r="BA407" i="65"/>
  <c r="AW407" i="65"/>
  <c r="AY407" i="65"/>
  <c r="BA391" i="65"/>
  <c r="AZ391" i="65"/>
  <c r="AY391" i="65"/>
  <c r="AW391" i="65"/>
  <c r="AX391" i="65" s="1"/>
  <c r="BA375" i="65"/>
  <c r="AZ375" i="65"/>
  <c r="AY375" i="65"/>
  <c r="AW375" i="65"/>
  <c r="BA359" i="65"/>
  <c r="AZ359" i="65"/>
  <c r="AY359" i="65"/>
  <c r="AW359" i="65"/>
  <c r="AX359" i="65" s="1"/>
  <c r="BA343" i="65"/>
  <c r="AZ343" i="65"/>
  <c r="AY343" i="65"/>
  <c r="AW343" i="65"/>
  <c r="BA327" i="65"/>
  <c r="AZ327" i="65"/>
  <c r="AY327" i="65"/>
  <c r="AW327" i="65"/>
  <c r="AX327" i="65" s="1"/>
  <c r="BA311" i="65"/>
  <c r="AZ311" i="65"/>
  <c r="AY311" i="65"/>
  <c r="AW311" i="65"/>
  <c r="BB311" i="65" s="1"/>
  <c r="BA295" i="65"/>
  <c r="AZ295" i="65"/>
  <c r="AW295" i="65"/>
  <c r="BB295" i="65" s="1"/>
  <c r="AY295" i="65"/>
  <c r="BA279" i="65"/>
  <c r="AZ279" i="65"/>
  <c r="AW279" i="65"/>
  <c r="AY279" i="65"/>
  <c r="BA263" i="65"/>
  <c r="AZ263" i="65"/>
  <c r="AY263" i="65"/>
  <c r="AW263" i="65"/>
  <c r="AX263" i="65" s="1"/>
  <c r="BA247" i="65"/>
  <c r="AZ247" i="65"/>
  <c r="AY247" i="65"/>
  <c r="AW247" i="65"/>
  <c r="AY229" i="65"/>
  <c r="BA229" i="65"/>
  <c r="AZ229" i="65"/>
  <c r="AW229" i="65"/>
  <c r="AX229" i="65" s="1"/>
  <c r="BA207" i="65"/>
  <c r="AY207" i="65"/>
  <c r="AZ207" i="65"/>
  <c r="AW207" i="65"/>
  <c r="BB207" i="65" s="1"/>
  <c r="BA186" i="65"/>
  <c r="AZ186" i="65"/>
  <c r="AY186" i="65"/>
  <c r="AW186" i="65"/>
  <c r="AX186" i="65" s="1"/>
  <c r="AZ165" i="65"/>
  <c r="AY165" i="65"/>
  <c r="BA165" i="65"/>
  <c r="AW165" i="65"/>
  <c r="BB165" i="65" s="1"/>
  <c r="BA143" i="65"/>
  <c r="AZ143" i="65"/>
  <c r="AY143" i="65"/>
  <c r="AW143" i="65"/>
  <c r="AX143" i="65" s="1"/>
  <c r="BA122" i="65"/>
  <c r="AZ122" i="65"/>
  <c r="AY122" i="65"/>
  <c r="AW122" i="65"/>
  <c r="AZ101" i="65"/>
  <c r="AY101" i="65"/>
  <c r="BA101" i="65"/>
  <c r="AW101" i="65"/>
  <c r="AX101" i="65" s="1"/>
  <c r="BA79" i="65"/>
  <c r="AZ79" i="65"/>
  <c r="AY79" i="65"/>
  <c r="AW79" i="65"/>
  <c r="BA58" i="65"/>
  <c r="AZ58" i="65"/>
  <c r="AY58" i="65"/>
  <c r="AW58" i="65"/>
  <c r="AX58" i="65" s="1"/>
  <c r="BA34" i="65"/>
  <c r="AZ34" i="65"/>
  <c r="AY34" i="65"/>
  <c r="AW34" i="65"/>
  <c r="AX34" i="65" s="1"/>
  <c r="BA258" i="65"/>
  <c r="AZ258" i="65"/>
  <c r="AY258" i="65"/>
  <c r="AW258" i="65"/>
  <c r="BB258" i="65" s="1"/>
  <c r="BA242" i="65"/>
  <c r="AZ242" i="65"/>
  <c r="AY242" i="65"/>
  <c r="AX242" i="65"/>
  <c r="AW242" i="65"/>
  <c r="BB242" i="65" s="1"/>
  <c r="BA222" i="65"/>
  <c r="AZ222" i="65"/>
  <c r="AW222" i="65"/>
  <c r="BB222" i="65" s="1"/>
  <c r="AY222" i="65"/>
  <c r="AZ201" i="65"/>
  <c r="AY201" i="65"/>
  <c r="BA201" i="65"/>
  <c r="AW201" i="65"/>
  <c r="AX201" i="65" s="1"/>
  <c r="BA179" i="65"/>
  <c r="AZ179" i="65"/>
  <c r="AY179" i="65"/>
  <c r="AW179" i="65"/>
  <c r="AX179" i="65" s="1"/>
  <c r="BA158" i="65"/>
  <c r="AZ158" i="65"/>
  <c r="AW158" i="65"/>
  <c r="AX158" i="65" s="1"/>
  <c r="AY158" i="65"/>
  <c r="BA137" i="65"/>
  <c r="AZ137" i="65"/>
  <c r="AY137" i="65"/>
  <c r="AW137" i="65"/>
  <c r="AX137" i="65" s="1"/>
  <c r="BA115" i="65"/>
  <c r="AZ115" i="65"/>
  <c r="AW115" i="65"/>
  <c r="AX115" i="65" s="1"/>
  <c r="AY115" i="65"/>
  <c r="BA94" i="65"/>
  <c r="AZ94" i="65"/>
  <c r="AY94" i="65"/>
  <c r="AW94" i="65"/>
  <c r="BB94" i="65" s="1"/>
  <c r="BA73" i="65"/>
  <c r="AZ73" i="65"/>
  <c r="AY73" i="65"/>
  <c r="AW73" i="65"/>
  <c r="AX73" i="65" s="1"/>
  <c r="BA51" i="65"/>
  <c r="AZ51" i="65"/>
  <c r="AY51" i="65"/>
  <c r="AW51" i="65"/>
  <c r="AX51" i="65" s="1"/>
  <c r="BA25" i="65"/>
  <c r="AZ25" i="65"/>
  <c r="AY25" i="65"/>
  <c r="AW25" i="65"/>
  <c r="AX25" i="65" s="1"/>
  <c r="BA224" i="65"/>
  <c r="AZ224" i="65"/>
  <c r="AY224" i="65"/>
  <c r="AW224" i="65"/>
  <c r="AX224" i="65" s="1"/>
  <c r="BA208" i="65"/>
  <c r="AZ208" i="65"/>
  <c r="AX208" i="65"/>
  <c r="AY208" i="65"/>
  <c r="AW208" i="65"/>
  <c r="BB208" i="65" s="1"/>
  <c r="BA192" i="65"/>
  <c r="AZ192" i="65"/>
  <c r="AY192" i="65"/>
  <c r="AW192" i="65"/>
  <c r="AX192" i="65" s="1"/>
  <c r="BA176" i="65"/>
  <c r="AZ176" i="65"/>
  <c r="AY176" i="65"/>
  <c r="AW176" i="65"/>
  <c r="BB176" i="65" s="1"/>
  <c r="BA160" i="65"/>
  <c r="AZ160" i="65"/>
  <c r="AY160" i="65"/>
  <c r="AW160" i="65"/>
  <c r="AX160" i="65" s="1"/>
  <c r="BA144" i="65"/>
  <c r="AZ144" i="65"/>
  <c r="AY144" i="65"/>
  <c r="AW144" i="65"/>
  <c r="AX144" i="65" s="1"/>
  <c r="BA128" i="65"/>
  <c r="AZ128" i="65"/>
  <c r="AY128" i="65"/>
  <c r="AW128" i="65"/>
  <c r="AX128" i="65" s="1"/>
  <c r="BA112" i="65"/>
  <c r="AZ112" i="65"/>
  <c r="AY112" i="65"/>
  <c r="AW112" i="65"/>
  <c r="AX112" i="65" s="1"/>
  <c r="BA96" i="65"/>
  <c r="AZ96" i="65"/>
  <c r="AY96" i="65"/>
  <c r="AW96" i="65"/>
  <c r="AX96" i="65" s="1"/>
  <c r="BA80" i="65"/>
  <c r="AZ80" i="65"/>
  <c r="AY80" i="65"/>
  <c r="AW80" i="65"/>
  <c r="BB80" i="65" s="1"/>
  <c r="BA64" i="65"/>
  <c r="AZ64" i="65"/>
  <c r="AY64" i="65"/>
  <c r="AW64" i="65"/>
  <c r="AX64" i="65" s="1"/>
  <c r="BA48" i="65"/>
  <c r="AZ48" i="65"/>
  <c r="AY48" i="65"/>
  <c r="AW48" i="65"/>
  <c r="BB48" i="65" s="1"/>
  <c r="BA32" i="65"/>
  <c r="AZ32" i="65"/>
  <c r="AY32" i="65"/>
  <c r="AW32" i="65"/>
  <c r="AX32" i="65" s="1"/>
  <c r="BA39" i="65"/>
  <c r="AZ39" i="65"/>
  <c r="AY39" i="65"/>
  <c r="AW39" i="65"/>
  <c r="AX39" i="65" s="1"/>
  <c r="BA23" i="65"/>
  <c r="AZ23" i="65"/>
  <c r="AY23" i="65"/>
  <c r="AW23" i="65"/>
  <c r="AX23" i="65" s="1"/>
  <c r="BA6" i="65"/>
  <c r="AZ6" i="65"/>
  <c r="AY6" i="65"/>
  <c r="AW6" i="65"/>
  <c r="BA418" i="65"/>
  <c r="AZ418" i="65"/>
  <c r="AY418" i="65"/>
  <c r="AW418" i="65"/>
  <c r="AX418" i="65" s="1"/>
  <c r="BA296" i="65"/>
  <c r="AZ296" i="65"/>
  <c r="AY296" i="65"/>
  <c r="AW296" i="65"/>
  <c r="BA194" i="65"/>
  <c r="AZ194" i="65"/>
  <c r="AY194" i="65"/>
  <c r="AW194" i="65"/>
  <c r="AX194" i="65" s="1"/>
  <c r="BA66" i="65"/>
  <c r="AZ66" i="65"/>
  <c r="AY66" i="65"/>
  <c r="AW66" i="65"/>
  <c r="BB66" i="65" s="1"/>
  <c r="BA513" i="65"/>
  <c r="AZ513" i="65"/>
  <c r="AY513" i="65"/>
  <c r="AW513" i="65"/>
  <c r="AX513" i="65" s="1"/>
  <c r="BA449" i="65"/>
  <c r="AY449" i="65"/>
  <c r="AZ449" i="65"/>
  <c r="AW449" i="65"/>
  <c r="AX449" i="65" s="1"/>
  <c r="BA385" i="65"/>
  <c r="AZ385" i="65"/>
  <c r="AY385" i="65"/>
  <c r="AW385" i="65"/>
  <c r="AX385" i="65" s="1"/>
  <c r="BA321" i="65"/>
  <c r="AZ321" i="65"/>
  <c r="AY321" i="65"/>
  <c r="AW321" i="65"/>
  <c r="BB321" i="65" s="1"/>
  <c r="BA252" i="65"/>
  <c r="AZ252" i="65"/>
  <c r="AW252" i="65"/>
  <c r="BB252" i="65" s="1"/>
  <c r="AY252" i="65"/>
  <c r="BA86" i="65"/>
  <c r="AZ86" i="65"/>
  <c r="AY86" i="65"/>
  <c r="AW86" i="65"/>
  <c r="AZ458" i="65"/>
  <c r="AY458" i="65"/>
  <c r="BA458" i="65"/>
  <c r="AW458" i="65"/>
  <c r="AX458" i="65" s="1"/>
  <c r="BA394" i="65"/>
  <c r="AY394" i="65"/>
  <c r="AW394" i="65"/>
  <c r="AX394" i="65" s="1"/>
  <c r="AZ394" i="65"/>
  <c r="BA330" i="65"/>
  <c r="AY330" i="65"/>
  <c r="AZ330" i="65"/>
  <c r="AW330" i="65"/>
  <c r="AX330" i="65" s="1"/>
  <c r="AZ265" i="65"/>
  <c r="BA265" i="65"/>
  <c r="AY265" i="65"/>
  <c r="AW265" i="65"/>
  <c r="BB265" i="65" s="1"/>
  <c r="BA146" i="65"/>
  <c r="AZ146" i="65"/>
  <c r="AY146" i="65"/>
  <c r="AW146" i="65"/>
  <c r="BA12" i="65"/>
  <c r="AZ12" i="65"/>
  <c r="AY12" i="65"/>
  <c r="AW12" i="65"/>
  <c r="BA424" i="65"/>
  <c r="AZ424" i="65"/>
  <c r="AY424" i="65"/>
  <c r="AW424" i="65"/>
  <c r="BA17" i="65"/>
  <c r="AZ17" i="65"/>
  <c r="AY17" i="65"/>
  <c r="AW17" i="65"/>
  <c r="AX17" i="65" s="1"/>
  <c r="AZ514" i="65"/>
  <c r="BA514" i="65"/>
  <c r="AW514" i="65"/>
  <c r="AX514" i="65" s="1"/>
  <c r="AY514" i="65"/>
  <c r="BA472" i="65"/>
  <c r="AZ472" i="65"/>
  <c r="AY472" i="65"/>
  <c r="AW472" i="65"/>
  <c r="AX472" i="65" s="1"/>
  <c r="AY429" i="65"/>
  <c r="BA429" i="65"/>
  <c r="AZ429" i="65"/>
  <c r="AW429" i="65"/>
  <c r="AX429" i="65" s="1"/>
  <c r="AZ386" i="65"/>
  <c r="BA386" i="65"/>
  <c r="AY386" i="65"/>
  <c r="AW386" i="65"/>
  <c r="AX386" i="65" s="1"/>
  <c r="BA344" i="65"/>
  <c r="AZ344" i="65"/>
  <c r="AY344" i="65"/>
  <c r="AW344" i="65"/>
  <c r="AX344" i="65" s="1"/>
  <c r="BA301" i="65"/>
  <c r="AY301" i="65"/>
  <c r="AZ301" i="65"/>
  <c r="AW301" i="65"/>
  <c r="AX301" i="65" s="1"/>
  <c r="BA274" i="65"/>
  <c r="AZ274" i="65"/>
  <c r="AW274" i="65"/>
  <c r="BB274" i="65" s="1"/>
  <c r="AY274" i="65"/>
  <c r="BA245" i="65"/>
  <c r="AY245" i="65"/>
  <c r="AZ245" i="65"/>
  <c r="AW245" i="65"/>
  <c r="AX245" i="65" s="1"/>
  <c r="BA205" i="65"/>
  <c r="AY205" i="65"/>
  <c r="AZ205" i="65"/>
  <c r="AW205" i="65"/>
  <c r="AX205" i="65" s="1"/>
  <c r="BA162" i="65"/>
  <c r="AZ162" i="65"/>
  <c r="AY162" i="65"/>
  <c r="AW162" i="65"/>
  <c r="AX162" i="65" s="1"/>
  <c r="BA119" i="65"/>
  <c r="AZ119" i="65"/>
  <c r="AY119" i="65"/>
  <c r="AW119" i="65"/>
  <c r="AX119" i="65" s="1"/>
  <c r="BA77" i="65"/>
  <c r="AY77" i="65"/>
  <c r="AZ77" i="65"/>
  <c r="AX77" i="65"/>
  <c r="AW77" i="65"/>
  <c r="BB77" i="65" s="1"/>
  <c r="BA30" i="65"/>
  <c r="AZ30" i="65"/>
  <c r="AX30" i="65"/>
  <c r="AW30" i="65"/>
  <c r="BB30" i="65" s="1"/>
  <c r="AY30" i="65"/>
  <c r="BA497" i="65"/>
  <c r="AY497" i="65"/>
  <c r="AZ497" i="65"/>
  <c r="AW497" i="65"/>
  <c r="AX497" i="65" s="1"/>
  <c r="BA476" i="65"/>
  <c r="AZ476" i="65"/>
  <c r="AY476" i="65"/>
  <c r="AW476" i="65"/>
  <c r="AX476" i="65" s="1"/>
  <c r="BA454" i="65"/>
  <c r="AZ454" i="65"/>
  <c r="AY454" i="65"/>
  <c r="AW454" i="65"/>
  <c r="AX454" i="65" s="1"/>
  <c r="BA433" i="65"/>
  <c r="AY433" i="65"/>
  <c r="AZ433" i="65"/>
  <c r="AW433" i="65"/>
  <c r="AX433" i="65" s="1"/>
  <c r="BA412" i="65"/>
  <c r="AZ412" i="65"/>
  <c r="AY412" i="65"/>
  <c r="AW412" i="65"/>
  <c r="BB412" i="65" s="1"/>
  <c r="BA390" i="65"/>
  <c r="AZ390" i="65"/>
  <c r="AY390" i="65"/>
  <c r="AW390" i="65"/>
  <c r="AX390" i="65" s="1"/>
  <c r="BA369" i="65"/>
  <c r="AZ369" i="65"/>
  <c r="AY369" i="65"/>
  <c r="AW369" i="65"/>
  <c r="BB369" i="65" s="1"/>
  <c r="BA348" i="65"/>
  <c r="AZ348" i="65"/>
  <c r="AY348" i="65"/>
  <c r="AW348" i="65"/>
  <c r="AX348" i="65" s="1"/>
  <c r="BA326" i="65"/>
  <c r="AZ326" i="65"/>
  <c r="AY326" i="65"/>
  <c r="AW326" i="65"/>
  <c r="AX326" i="65" s="1"/>
  <c r="BA305" i="65"/>
  <c r="AZ305" i="65"/>
  <c r="AY305" i="65"/>
  <c r="AW305" i="65"/>
  <c r="AX305" i="65" s="1"/>
  <c r="BA284" i="65"/>
  <c r="AZ284" i="65"/>
  <c r="AY284" i="65"/>
  <c r="AW284" i="65"/>
  <c r="BB284" i="65" s="1"/>
  <c r="BA260" i="65"/>
  <c r="AZ260" i="65"/>
  <c r="AY260" i="65"/>
  <c r="AW260" i="65"/>
  <c r="AX260" i="65" s="1"/>
  <c r="BA225" i="65"/>
  <c r="AZ225" i="65"/>
  <c r="AY225" i="65"/>
  <c r="AW225" i="65"/>
  <c r="AX225" i="65" s="1"/>
  <c r="BA182" i="65"/>
  <c r="AZ182" i="65"/>
  <c r="AY182" i="65"/>
  <c r="AW182" i="65"/>
  <c r="AX182" i="65" s="1"/>
  <c r="BA139" i="65"/>
  <c r="AZ139" i="65"/>
  <c r="AY139" i="65"/>
  <c r="AW139" i="65"/>
  <c r="AX139" i="65" s="1"/>
  <c r="BA97" i="65"/>
  <c r="AZ97" i="65"/>
  <c r="AY97" i="65"/>
  <c r="AW97" i="65"/>
  <c r="AX97" i="65" s="1"/>
  <c r="BA54" i="65"/>
  <c r="AZ54" i="65"/>
  <c r="AY54" i="65"/>
  <c r="AW54" i="65"/>
  <c r="AX54" i="65" s="1"/>
  <c r="BA9" i="65"/>
  <c r="AZ9" i="65"/>
  <c r="AY9" i="65"/>
  <c r="AW9" i="65"/>
  <c r="AX9" i="65" s="1"/>
  <c r="BA506" i="65"/>
  <c r="AZ506" i="65"/>
  <c r="AY506" i="65"/>
  <c r="AW506" i="65"/>
  <c r="AX506" i="65" s="1"/>
  <c r="BA485" i="65"/>
  <c r="AY485" i="65"/>
  <c r="AZ485" i="65"/>
  <c r="AW485" i="65"/>
  <c r="AX485" i="65" s="1"/>
  <c r="BA464" i="65"/>
  <c r="AZ464" i="65"/>
  <c r="AY464" i="65"/>
  <c r="AW464" i="65"/>
  <c r="AX464" i="65" s="1"/>
  <c r="BA442" i="65"/>
  <c r="AZ442" i="65"/>
  <c r="AY442" i="65"/>
  <c r="AW442" i="65"/>
  <c r="AX442" i="65" s="1"/>
  <c r="BA421" i="65"/>
  <c r="AY421" i="65"/>
  <c r="AZ421" i="65"/>
  <c r="AW421" i="65"/>
  <c r="AX421" i="65" s="1"/>
  <c r="BA400" i="65"/>
  <c r="AZ400" i="65"/>
  <c r="AY400" i="65"/>
  <c r="AW400" i="65"/>
  <c r="BB400" i="65" s="1"/>
  <c r="BA378" i="65"/>
  <c r="AY378" i="65"/>
  <c r="AZ378" i="65"/>
  <c r="AW378" i="65"/>
  <c r="AX378" i="65" s="1"/>
  <c r="BA357" i="65"/>
  <c r="AY357" i="65"/>
  <c r="AZ357" i="65"/>
  <c r="AW357" i="65"/>
  <c r="AX357" i="65" s="1"/>
  <c r="BA336" i="65"/>
  <c r="AZ336" i="65"/>
  <c r="AY336" i="65"/>
  <c r="AW336" i="65"/>
  <c r="AX336" i="65" s="1"/>
  <c r="BA314" i="65"/>
  <c r="AY314" i="65"/>
  <c r="AZ314" i="65"/>
  <c r="AW314" i="65"/>
  <c r="AX314" i="65" s="1"/>
  <c r="BA293" i="65"/>
  <c r="AY293" i="65"/>
  <c r="AZ293" i="65"/>
  <c r="AW293" i="65"/>
  <c r="AX293" i="65" s="1"/>
  <c r="BA272" i="65"/>
  <c r="AZ272" i="65"/>
  <c r="AY272" i="65"/>
  <c r="AW272" i="65"/>
  <c r="AX272" i="65" s="1"/>
  <c r="BA241" i="65"/>
  <c r="AZ241" i="65"/>
  <c r="AY241" i="65"/>
  <c r="AW241" i="65"/>
  <c r="AX241" i="65" s="1"/>
  <c r="BA199" i="65"/>
  <c r="AY199" i="65"/>
  <c r="AZ199" i="65"/>
  <c r="AW199" i="65"/>
  <c r="AX199" i="65" s="1"/>
  <c r="BA157" i="65"/>
  <c r="AY157" i="65"/>
  <c r="AZ157" i="65"/>
  <c r="AW157" i="65"/>
  <c r="AX157" i="65" s="1"/>
  <c r="BA114" i="65"/>
  <c r="AY114" i="65"/>
  <c r="AZ114" i="65"/>
  <c r="AW114" i="65"/>
  <c r="AX114" i="65" s="1"/>
  <c r="BA71" i="65"/>
  <c r="AY71" i="65"/>
  <c r="AW71" i="65"/>
  <c r="AX71" i="65" s="1"/>
  <c r="AZ71" i="65"/>
  <c r="BA22" i="65"/>
  <c r="AZ22" i="65"/>
  <c r="AY22" i="65"/>
  <c r="AW22" i="65"/>
  <c r="AX22" i="65" s="1"/>
  <c r="BA477" i="65"/>
  <c r="AY477" i="65"/>
  <c r="AZ477" i="65"/>
  <c r="AW477" i="65"/>
  <c r="AX477" i="65" s="1"/>
  <c r="BA434" i="65"/>
  <c r="AZ434" i="65"/>
  <c r="AY434" i="65"/>
  <c r="AW434" i="65"/>
  <c r="AX434" i="65" s="1"/>
  <c r="BA392" i="65"/>
  <c r="AZ392" i="65"/>
  <c r="AY392" i="65"/>
  <c r="AW392" i="65"/>
  <c r="AX392" i="65" s="1"/>
  <c r="BA349" i="65"/>
  <c r="AY349" i="65"/>
  <c r="AZ349" i="65"/>
  <c r="AW349" i="65"/>
  <c r="AX349" i="65" s="1"/>
  <c r="BA306" i="65"/>
  <c r="AZ306" i="65"/>
  <c r="AY306" i="65"/>
  <c r="AW306" i="65"/>
  <c r="AX306" i="65" s="1"/>
  <c r="BA8" i="65"/>
  <c r="AZ8" i="65"/>
  <c r="AY8" i="65"/>
  <c r="AW8" i="65"/>
  <c r="AX8" i="65" s="1"/>
  <c r="BA505" i="65"/>
  <c r="AY505" i="65"/>
  <c r="AZ505" i="65"/>
  <c r="AW505" i="65"/>
  <c r="AX505" i="65" s="1"/>
  <c r="BA484" i="65"/>
  <c r="AY484" i="65"/>
  <c r="AZ484" i="65"/>
  <c r="AW484" i="65"/>
  <c r="AX484" i="65" s="1"/>
  <c r="BA462" i="65"/>
  <c r="AZ462" i="65"/>
  <c r="AY462" i="65"/>
  <c r="AW462" i="65"/>
  <c r="BB462" i="65" s="1"/>
  <c r="BA441" i="65"/>
  <c r="AY441" i="65"/>
  <c r="AZ441" i="65"/>
  <c r="AW441" i="65"/>
  <c r="AX441" i="65" s="1"/>
  <c r="BA420" i="65"/>
  <c r="AZ420" i="65"/>
  <c r="AY420" i="65"/>
  <c r="AW420" i="65"/>
  <c r="AX420" i="65" s="1"/>
  <c r="BA398" i="65"/>
  <c r="AZ398" i="65"/>
  <c r="AY398" i="65"/>
  <c r="AW398" i="65"/>
  <c r="BB398" i="65" s="1"/>
  <c r="BA377" i="65"/>
  <c r="AZ377" i="65"/>
  <c r="AY377" i="65"/>
  <c r="AW377" i="65"/>
  <c r="AX377" i="65" s="1"/>
  <c r="BA356" i="65"/>
  <c r="AZ356" i="65"/>
  <c r="AY356" i="65"/>
  <c r="AW356" i="65"/>
  <c r="AX356" i="65" s="1"/>
  <c r="BA334" i="65"/>
  <c r="AZ334" i="65"/>
  <c r="AX334" i="65"/>
  <c r="AY334" i="65"/>
  <c r="AW334" i="65"/>
  <c r="BB334" i="65" s="1"/>
  <c r="BA313" i="65"/>
  <c r="AZ313" i="65"/>
  <c r="AY313" i="65"/>
  <c r="AW313" i="65"/>
  <c r="AX313" i="65" s="1"/>
  <c r="BA292" i="65"/>
  <c r="AZ292" i="65"/>
  <c r="AY292" i="65"/>
  <c r="AW292" i="65"/>
  <c r="AX292" i="65" s="1"/>
  <c r="BA270" i="65"/>
  <c r="AZ270" i="65"/>
  <c r="AY270" i="65"/>
  <c r="AW270" i="65"/>
  <c r="AX270" i="65" s="1"/>
  <c r="BA240" i="65"/>
  <c r="AZ240" i="65"/>
  <c r="AY240" i="65"/>
  <c r="AW240" i="65"/>
  <c r="AX240" i="65" s="1"/>
  <c r="BA198" i="65"/>
  <c r="AZ198" i="65"/>
  <c r="AY198" i="65"/>
  <c r="AW198" i="65"/>
  <c r="AX198" i="65" s="1"/>
  <c r="BA155" i="65"/>
  <c r="AZ155" i="65"/>
  <c r="AY155" i="65"/>
  <c r="AW155" i="65"/>
  <c r="AX155" i="65" s="1"/>
  <c r="BA113" i="65"/>
  <c r="AZ113" i="65"/>
  <c r="AY113" i="65"/>
  <c r="AW113" i="65"/>
  <c r="AX113" i="65" s="1"/>
  <c r="BA70" i="65"/>
  <c r="AZ70" i="65"/>
  <c r="AY70" i="65"/>
  <c r="AW70" i="65"/>
  <c r="BB70" i="65" s="1"/>
  <c r="BA21" i="65"/>
  <c r="AZ21" i="65"/>
  <c r="AY21" i="65"/>
  <c r="AW21" i="65"/>
  <c r="AX21" i="65" s="1"/>
  <c r="BA7" i="65"/>
  <c r="AY7" i="65"/>
  <c r="AZ7" i="65"/>
  <c r="AW7" i="65"/>
  <c r="AX7" i="65" s="1"/>
  <c r="BA515" i="65"/>
  <c r="AY515" i="65"/>
  <c r="AZ515" i="65"/>
  <c r="AW515" i="65"/>
  <c r="AX515" i="65" s="1"/>
  <c r="BA499" i="65"/>
  <c r="AZ499" i="65"/>
  <c r="AY499" i="65"/>
  <c r="AW499" i="65"/>
  <c r="AX499" i="65" s="1"/>
  <c r="BA483" i="65"/>
  <c r="AZ483" i="65"/>
  <c r="AY483" i="65"/>
  <c r="AW483" i="65"/>
  <c r="AX483" i="65" s="1"/>
  <c r="BA467" i="65"/>
  <c r="AZ467" i="65"/>
  <c r="AY467" i="65"/>
  <c r="AW467" i="65"/>
  <c r="AX467" i="65" s="1"/>
  <c r="BA451" i="65"/>
  <c r="AZ451" i="65"/>
  <c r="AW451" i="65"/>
  <c r="AX451" i="65" s="1"/>
  <c r="AY451" i="65"/>
  <c r="BA435" i="65"/>
  <c r="AZ435" i="65"/>
  <c r="AW435" i="65"/>
  <c r="AX435" i="65" s="1"/>
  <c r="AY435" i="65"/>
  <c r="BA419" i="65"/>
  <c r="AZ419" i="65"/>
  <c r="AY419" i="65"/>
  <c r="AW419" i="65"/>
  <c r="AX419" i="65" s="1"/>
  <c r="BA403" i="65"/>
  <c r="AZ403" i="65"/>
  <c r="AY403" i="65"/>
  <c r="AW403" i="65"/>
  <c r="BB403" i="65" s="1"/>
  <c r="BA387" i="65"/>
  <c r="AZ387" i="65"/>
  <c r="AY387" i="65"/>
  <c r="AW387" i="65"/>
  <c r="BB387" i="65" s="1"/>
  <c r="BA371" i="65"/>
  <c r="AZ371" i="65"/>
  <c r="AY371" i="65"/>
  <c r="AW371" i="65"/>
  <c r="AX371" i="65" s="1"/>
  <c r="BA355" i="65"/>
  <c r="AZ355" i="65"/>
  <c r="AY355" i="65"/>
  <c r="AW355" i="65"/>
  <c r="AX355" i="65" s="1"/>
  <c r="AZ339" i="65"/>
  <c r="BA339" i="65"/>
  <c r="AY339" i="65"/>
  <c r="AW339" i="65"/>
  <c r="AX339" i="65" s="1"/>
  <c r="BA323" i="65"/>
  <c r="AZ323" i="65"/>
  <c r="AW323" i="65"/>
  <c r="AX323" i="65" s="1"/>
  <c r="AY323" i="65"/>
  <c r="AZ307" i="65"/>
  <c r="BA307" i="65"/>
  <c r="AW307" i="65"/>
  <c r="AX307" i="65" s="1"/>
  <c r="AY307" i="65"/>
  <c r="BA291" i="65"/>
  <c r="AZ291" i="65"/>
  <c r="AY291" i="65"/>
  <c r="AW291" i="65"/>
  <c r="AX291" i="65" s="1"/>
  <c r="BA275" i="65"/>
  <c r="AZ275" i="65"/>
  <c r="AY275" i="65"/>
  <c r="AW275" i="65"/>
  <c r="AX275" i="65" s="1"/>
  <c r="BA259" i="65"/>
  <c r="AZ259" i="65"/>
  <c r="AY259" i="65"/>
  <c r="AW259" i="65"/>
  <c r="AX259" i="65" s="1"/>
  <c r="AZ243" i="65"/>
  <c r="BA243" i="65"/>
  <c r="AY243" i="65"/>
  <c r="AW243" i="65"/>
  <c r="AX243" i="65" s="1"/>
  <c r="BA223" i="65"/>
  <c r="AY223" i="65"/>
  <c r="AW223" i="65"/>
  <c r="AX223" i="65" s="1"/>
  <c r="AZ223" i="65"/>
  <c r="BA202" i="65"/>
  <c r="AZ202" i="65"/>
  <c r="AY202" i="65"/>
  <c r="AW202" i="65"/>
  <c r="AX202" i="65" s="1"/>
  <c r="AZ181" i="65"/>
  <c r="BA181" i="65"/>
  <c r="AY181" i="65"/>
  <c r="AW181" i="65"/>
  <c r="AX181" i="65" s="1"/>
  <c r="BA159" i="65"/>
  <c r="AZ159" i="65"/>
  <c r="AY159" i="65"/>
  <c r="AW159" i="65"/>
  <c r="AX159" i="65" s="1"/>
  <c r="BA138" i="65"/>
  <c r="AZ138" i="65"/>
  <c r="AY138" i="65"/>
  <c r="AW138" i="65"/>
  <c r="AX138" i="65" s="1"/>
  <c r="AZ117" i="65"/>
  <c r="BA117" i="65"/>
  <c r="AY117" i="65"/>
  <c r="AW117" i="65"/>
  <c r="AX117" i="65" s="1"/>
  <c r="BA95" i="65"/>
  <c r="AZ95" i="65"/>
  <c r="AY95" i="65"/>
  <c r="AW95" i="65"/>
  <c r="AX95" i="65" s="1"/>
  <c r="BA74" i="65"/>
  <c r="AZ74" i="65"/>
  <c r="AY74" i="65"/>
  <c r="AX74" i="65"/>
  <c r="AW74" i="65"/>
  <c r="BB74" i="65" s="1"/>
  <c r="BA53" i="65"/>
  <c r="AZ53" i="65"/>
  <c r="AY53" i="65"/>
  <c r="AW53" i="65"/>
  <c r="AX53" i="65" s="1"/>
  <c r="BA26" i="65"/>
  <c r="AZ26" i="65"/>
  <c r="AY26" i="65"/>
  <c r="AW26" i="65"/>
  <c r="AX26" i="65" s="1"/>
  <c r="BA254" i="65"/>
  <c r="AZ254" i="65"/>
  <c r="AY254" i="65"/>
  <c r="AW254" i="65"/>
  <c r="AX254" i="65" s="1"/>
  <c r="BA238" i="65"/>
  <c r="AZ238" i="65"/>
  <c r="AY238" i="65"/>
  <c r="AW238" i="65"/>
  <c r="AX238" i="65" s="1"/>
  <c r="BA217" i="65"/>
  <c r="AZ217" i="65"/>
  <c r="AY217" i="65"/>
  <c r="AW217" i="65"/>
  <c r="AX217" i="65" s="1"/>
  <c r="BA195" i="65"/>
  <c r="AZ195" i="65"/>
  <c r="AY195" i="65"/>
  <c r="AW195" i="65"/>
  <c r="AX195" i="65" s="1"/>
  <c r="BA174" i="65"/>
  <c r="AZ174" i="65"/>
  <c r="AY174" i="65"/>
  <c r="AW174" i="65"/>
  <c r="BB174" i="65" s="1"/>
  <c r="BA153" i="65"/>
  <c r="AZ153" i="65"/>
  <c r="AY153" i="65"/>
  <c r="AW153" i="65"/>
  <c r="AX153" i="65" s="1"/>
  <c r="BA131" i="65"/>
  <c r="AZ131" i="65"/>
  <c r="AY131" i="65"/>
  <c r="AW131" i="65"/>
  <c r="AX131" i="65" s="1"/>
  <c r="BA110" i="65"/>
  <c r="AZ110" i="65"/>
  <c r="AY110" i="65"/>
  <c r="AW110" i="65"/>
  <c r="AX110" i="65" s="1"/>
  <c r="BA89" i="65"/>
  <c r="AZ89" i="65"/>
  <c r="AY89" i="65"/>
  <c r="AW89" i="65"/>
  <c r="AX89" i="65" s="1"/>
  <c r="BA67" i="65"/>
  <c r="AZ67" i="65"/>
  <c r="AY67" i="65"/>
  <c r="AW67" i="65"/>
  <c r="AX67" i="65" s="1"/>
  <c r="BA46" i="65"/>
  <c r="AZ46" i="65"/>
  <c r="AY46" i="65"/>
  <c r="AW46" i="65"/>
  <c r="AX46" i="65" s="1"/>
  <c r="BA236" i="65"/>
  <c r="AZ236" i="65"/>
  <c r="AY236" i="65"/>
  <c r="AW236" i="65"/>
  <c r="BB236" i="65" s="1"/>
  <c r="BA220" i="65"/>
  <c r="AZ220" i="65"/>
  <c r="AY220" i="65"/>
  <c r="AW220" i="65"/>
  <c r="AX220" i="65" s="1"/>
  <c r="BA204" i="65"/>
  <c r="AZ204" i="65"/>
  <c r="AY204" i="65"/>
  <c r="AW204" i="65"/>
  <c r="AX204" i="65" s="1"/>
  <c r="BA188" i="65"/>
  <c r="AZ188" i="65"/>
  <c r="AY188" i="65"/>
  <c r="AW188" i="65"/>
  <c r="AX188" i="65" s="1"/>
  <c r="BA172" i="65"/>
  <c r="AZ172" i="65"/>
  <c r="AY172" i="65"/>
  <c r="AW172" i="65"/>
  <c r="AX172" i="65" s="1"/>
  <c r="BA156" i="65"/>
  <c r="AZ156" i="65"/>
  <c r="AY156" i="65"/>
  <c r="AW156" i="65"/>
  <c r="BB156" i="65" s="1"/>
  <c r="BA140" i="65"/>
  <c r="AZ140" i="65"/>
  <c r="AY140" i="65"/>
  <c r="AW140" i="65"/>
  <c r="AX140" i="65" s="1"/>
  <c r="BA124" i="65"/>
  <c r="AZ124" i="65"/>
  <c r="AY124" i="65"/>
  <c r="AW124" i="65"/>
  <c r="AX124" i="65" s="1"/>
  <c r="BA108" i="65"/>
  <c r="AZ108" i="65"/>
  <c r="AY108" i="65"/>
  <c r="AW108" i="65"/>
  <c r="AX108" i="65" s="1"/>
  <c r="BA92" i="65"/>
  <c r="AZ92" i="65"/>
  <c r="AY92" i="65"/>
  <c r="AW92" i="65"/>
  <c r="AX92" i="65" s="1"/>
  <c r="BA76" i="65"/>
  <c r="AZ76" i="65"/>
  <c r="AY76" i="65"/>
  <c r="AW76" i="65"/>
  <c r="AX76" i="65" s="1"/>
  <c r="BA60" i="65"/>
  <c r="AZ60" i="65"/>
  <c r="AY60" i="65"/>
  <c r="AW60" i="65"/>
  <c r="AX60" i="65" s="1"/>
  <c r="BA44" i="65"/>
  <c r="AZ44" i="65"/>
  <c r="AY44" i="65"/>
  <c r="AW44" i="65"/>
  <c r="AX44" i="65" s="1"/>
  <c r="BA28" i="65"/>
  <c r="AZ28" i="65"/>
  <c r="AY28" i="65"/>
  <c r="AW28" i="65"/>
  <c r="AX28" i="65" s="1"/>
  <c r="BA35" i="65"/>
  <c r="AZ35" i="65"/>
  <c r="AW35" i="65"/>
  <c r="AX35" i="65" s="1"/>
  <c r="AY35" i="65"/>
  <c r="BA19" i="65"/>
  <c r="AZ19" i="65"/>
  <c r="AY19" i="65"/>
  <c r="AW19" i="65"/>
  <c r="AX19" i="65" s="1"/>
  <c r="AZ534" i="65"/>
  <c r="AW534" i="65"/>
  <c r="AX534" i="65" s="1"/>
  <c r="AY534" i="65"/>
  <c r="AW544" i="65"/>
  <c r="AY544" i="65"/>
  <c r="AZ544" i="65"/>
  <c r="AZ542" i="65"/>
  <c r="AW542" i="65"/>
  <c r="AY542" i="65"/>
  <c r="AW527" i="65"/>
  <c r="AZ527" i="65"/>
  <c r="AY527" i="65"/>
  <c r="AW536" i="65"/>
  <c r="AY536" i="65"/>
  <c r="AZ536" i="65"/>
  <c r="AY529" i="65"/>
  <c r="AW529" i="65"/>
  <c r="AX529" i="65" s="1"/>
  <c r="AZ529" i="65"/>
  <c r="AY537" i="65"/>
  <c r="AW537" i="65"/>
  <c r="AZ537" i="65"/>
  <c r="AW523" i="65"/>
  <c r="AZ523" i="65"/>
  <c r="AY523" i="65"/>
  <c r="AY525" i="65"/>
  <c r="AW525" i="65"/>
  <c r="AX525" i="65" s="1"/>
  <c r="AZ525" i="65"/>
  <c r="AY545" i="65"/>
  <c r="AW545" i="65"/>
  <c r="AZ545" i="65"/>
  <c r="AW524" i="65"/>
  <c r="AY524" i="65"/>
  <c r="AZ524" i="65"/>
  <c r="AY533" i="65"/>
  <c r="AW533" i="65"/>
  <c r="AZ533" i="65"/>
  <c r="AZ530" i="65"/>
  <c r="AW530" i="65"/>
  <c r="AX530" i="65" s="1"/>
  <c r="AY530" i="65"/>
  <c r="AW532" i="65"/>
  <c r="AY532" i="65"/>
  <c r="AZ532" i="65"/>
  <c r="AW535" i="65"/>
  <c r="AX535" i="65" s="1"/>
  <c r="AZ535" i="65"/>
  <c r="AY535" i="65"/>
  <c r="AW519" i="65"/>
  <c r="AX519" i="65" s="1"/>
  <c r="AZ519" i="65"/>
  <c r="AY519" i="65"/>
  <c r="AZ522" i="65"/>
  <c r="AW522" i="65"/>
  <c r="AX522" i="65" s="1"/>
  <c r="AY522" i="65"/>
  <c r="AY521" i="65"/>
  <c r="AZ521" i="65"/>
  <c r="AW521" i="65"/>
  <c r="AW543" i="65"/>
  <c r="AX543" i="65" s="1"/>
  <c r="AZ543" i="65"/>
  <c r="AY543" i="65"/>
  <c r="AZ538" i="65"/>
  <c r="AY538" i="65"/>
  <c r="AW538" i="65"/>
  <c r="AY541" i="65"/>
  <c r="AW541" i="65"/>
  <c r="AZ541" i="65"/>
  <c r="AW539" i="65"/>
  <c r="BB539" i="65" s="1"/>
  <c r="AZ539" i="65"/>
  <c r="AX539" i="65"/>
  <c r="AY539" i="65"/>
  <c r="AW540" i="65"/>
  <c r="AX540" i="65" s="1"/>
  <c r="AY540" i="65"/>
  <c r="AZ540" i="65"/>
  <c r="AZ518" i="65"/>
  <c r="AY518" i="65"/>
  <c r="AW518" i="65"/>
  <c r="AX518" i="65" s="1"/>
  <c r="AW528" i="65"/>
  <c r="AX528" i="65" s="1"/>
  <c r="AY528" i="65"/>
  <c r="AZ528" i="65"/>
  <c r="AW520" i="65"/>
  <c r="AX520" i="65" s="1"/>
  <c r="AY520" i="65"/>
  <c r="AZ520" i="65"/>
  <c r="AZ526" i="65"/>
  <c r="AY526" i="65"/>
  <c r="AW526" i="65"/>
  <c r="AX526" i="65" s="1"/>
  <c r="AW531" i="65"/>
  <c r="AX531" i="65" s="1"/>
  <c r="AZ531" i="65"/>
  <c r="AY531" i="65"/>
  <c r="AX369" i="65" l="1"/>
  <c r="AX361" i="65"/>
  <c r="AX212" i="65"/>
  <c r="AX168" i="65"/>
  <c r="AX222" i="65"/>
  <c r="AX200" i="65"/>
  <c r="AX398" i="65"/>
  <c r="BB466" i="65"/>
  <c r="AX265" i="65"/>
  <c r="AX130" i="65"/>
  <c r="AX134" i="65"/>
  <c r="AX281" i="65"/>
  <c r="BB263" i="65"/>
  <c r="BB486" i="65"/>
  <c r="BB350" i="65"/>
  <c r="AX156" i="65"/>
  <c r="AX288" i="65"/>
  <c r="BB92" i="65"/>
  <c r="BB419" i="65"/>
  <c r="BB476" i="65"/>
  <c r="BB386" i="65"/>
  <c r="AX509" i="65"/>
  <c r="AX411" i="65"/>
  <c r="AX75" i="65"/>
  <c r="AX367" i="65"/>
  <c r="BB254" i="65"/>
  <c r="BB348" i="65"/>
  <c r="BB162" i="65"/>
  <c r="BB218" i="65"/>
  <c r="BB543" i="65"/>
  <c r="AX284" i="65"/>
  <c r="AX471" i="65"/>
  <c r="AX353" i="65"/>
  <c r="AX255" i="65"/>
  <c r="AX43" i="65"/>
  <c r="AX267" i="65"/>
  <c r="AX283" i="65"/>
  <c r="AX257" i="65"/>
  <c r="AX408" i="65"/>
  <c r="AX431" i="65"/>
  <c r="BB60" i="65"/>
  <c r="BB46" i="65"/>
  <c r="BB217" i="65"/>
  <c r="BB138" i="65"/>
  <c r="BB323" i="65"/>
  <c r="BB515" i="65"/>
  <c r="BB477" i="65"/>
  <c r="BB9" i="65"/>
  <c r="BB305" i="65"/>
  <c r="BB433" i="65"/>
  <c r="BB301" i="65"/>
  <c r="BB56" i="65"/>
  <c r="BB90" i="65"/>
  <c r="BB458" i="65"/>
  <c r="BB391" i="65"/>
  <c r="BB276" i="65"/>
  <c r="AX174" i="65"/>
  <c r="AX444" i="65"/>
  <c r="BB28" i="65"/>
  <c r="BB95" i="65"/>
  <c r="BB223" i="65"/>
  <c r="BB483" i="65"/>
  <c r="BB392" i="65"/>
  <c r="BB260" i="65"/>
  <c r="BB17" i="65"/>
  <c r="BB211" i="65"/>
  <c r="BB102" i="65"/>
  <c r="BB330" i="65"/>
  <c r="BB13" i="65"/>
  <c r="BB150" i="65"/>
  <c r="BB406" i="65"/>
  <c r="BB309" i="65"/>
  <c r="BB89" i="65"/>
  <c r="BB97" i="65"/>
  <c r="AX70" i="65"/>
  <c r="AX400" i="65"/>
  <c r="AX48" i="65"/>
  <c r="AX125" i="65"/>
  <c r="AX187" i="65"/>
  <c r="AX121" i="65"/>
  <c r="AX517" i="65"/>
  <c r="AX290" i="65"/>
  <c r="AX233" i="65"/>
  <c r="AX461" i="65"/>
  <c r="BB19" i="65"/>
  <c r="BB124" i="65"/>
  <c r="BB131" i="65"/>
  <c r="BB53" i="65"/>
  <c r="BB451" i="65"/>
  <c r="BB306" i="65"/>
  <c r="BB182" i="65"/>
  <c r="BB518" i="65"/>
  <c r="BB472" i="65"/>
  <c r="BB62" i="65"/>
  <c r="BB511" i="65"/>
  <c r="BB436" i="65"/>
  <c r="BB189" i="65"/>
  <c r="BB374" i="65"/>
  <c r="BB498" i="65"/>
  <c r="BB29" i="65"/>
  <c r="BB111" i="65"/>
  <c r="BB364" i="65"/>
  <c r="AX79" i="65"/>
  <c r="BB79" i="65"/>
  <c r="AX122" i="65"/>
  <c r="BB122" i="65"/>
  <c r="AX396" i="65"/>
  <c r="BB396" i="65"/>
  <c r="AX481" i="65"/>
  <c r="BB481" i="65"/>
  <c r="AX352" i="65"/>
  <c r="BB352" i="65"/>
  <c r="AX142" i="65"/>
  <c r="BB142" i="65"/>
  <c r="AX315" i="65"/>
  <c r="BB315" i="65"/>
  <c r="AX363" i="65"/>
  <c r="BB363" i="65"/>
  <c r="AX324" i="65"/>
  <c r="BB324" i="65"/>
  <c r="AX389" i="65"/>
  <c r="BB389" i="65"/>
  <c r="AX190" i="65"/>
  <c r="BB190" i="65"/>
  <c r="BB181" i="65"/>
  <c r="BB245" i="65"/>
  <c r="AX545" i="65"/>
  <c r="BB545" i="65"/>
  <c r="AX536" i="65"/>
  <c r="BB536" i="65"/>
  <c r="AX236" i="65"/>
  <c r="AX412" i="65"/>
  <c r="AX252" i="65"/>
  <c r="AX321" i="65"/>
  <c r="AX80" i="65"/>
  <c r="AX94" i="65"/>
  <c r="AX258" i="65"/>
  <c r="AX165" i="65"/>
  <c r="AX295" i="65"/>
  <c r="AX311" i="65"/>
  <c r="AX343" i="65"/>
  <c r="BB343" i="65"/>
  <c r="AX375" i="65"/>
  <c r="BB375" i="65"/>
  <c r="AX123" i="65"/>
  <c r="AX248" i="65"/>
  <c r="BB248" i="65"/>
  <c r="AX297" i="65"/>
  <c r="BB297" i="65"/>
  <c r="AX446" i="65"/>
  <c r="AX468" i="65"/>
  <c r="BB468" i="65"/>
  <c r="AX298" i="65"/>
  <c r="AX320" i="65"/>
  <c r="AX341" i="65"/>
  <c r="BB341" i="65"/>
  <c r="AX384" i="65"/>
  <c r="BB384" i="65"/>
  <c r="AX405" i="65"/>
  <c r="BB405" i="65"/>
  <c r="AX426" i="65"/>
  <c r="BB426" i="65"/>
  <c r="AX448" i="65"/>
  <c r="BB448" i="65"/>
  <c r="AX469" i="65"/>
  <c r="BB469" i="65"/>
  <c r="AX438" i="65"/>
  <c r="BB438" i="65"/>
  <c r="AX312" i="65"/>
  <c r="BB312" i="65"/>
  <c r="AX169" i="65"/>
  <c r="AX250" i="65"/>
  <c r="BB250" i="65"/>
  <c r="AX47" i="65"/>
  <c r="BB47" i="65"/>
  <c r="AX415" i="65"/>
  <c r="AX447" i="65"/>
  <c r="AX479" i="65"/>
  <c r="BB479" i="65"/>
  <c r="AX264" i="65"/>
  <c r="AX214" i="65"/>
  <c r="AX300" i="65"/>
  <c r="BB300" i="65"/>
  <c r="AX342" i="65"/>
  <c r="BB342" i="65"/>
  <c r="AX470" i="65"/>
  <c r="BB470" i="65"/>
  <c r="AX109" i="65"/>
  <c r="BB109" i="65"/>
  <c r="AX376" i="65"/>
  <c r="BB376" i="65"/>
  <c r="AX504" i="65"/>
  <c r="BB504" i="65"/>
  <c r="AX27" i="65"/>
  <c r="BB27" i="65"/>
  <c r="AX20" i="65"/>
  <c r="BB20" i="65"/>
  <c r="AX36" i="65"/>
  <c r="BB36" i="65"/>
  <c r="AX52" i="65"/>
  <c r="BB52" i="65"/>
  <c r="AX68" i="65"/>
  <c r="BB68" i="65"/>
  <c r="AX84" i="65"/>
  <c r="BB84" i="65"/>
  <c r="AX100" i="65"/>
  <c r="BB100" i="65"/>
  <c r="AX116" i="65"/>
  <c r="BB116" i="65"/>
  <c r="AX132" i="65"/>
  <c r="BB132" i="65"/>
  <c r="AX148" i="65"/>
  <c r="BB148" i="65"/>
  <c r="AX164" i="65"/>
  <c r="BB164" i="65"/>
  <c r="AX163" i="65"/>
  <c r="AX185" i="65"/>
  <c r="BB185" i="65"/>
  <c r="AX206" i="65"/>
  <c r="BB206" i="65"/>
  <c r="AX227" i="65"/>
  <c r="BB227" i="65"/>
  <c r="AX246" i="65"/>
  <c r="BB246" i="65"/>
  <c r="AX262" i="65"/>
  <c r="BB262" i="65"/>
  <c r="AX42" i="65"/>
  <c r="BB42" i="65"/>
  <c r="AX63" i="65"/>
  <c r="BB63" i="65"/>
  <c r="AX85" i="65"/>
  <c r="BB85" i="65"/>
  <c r="AX106" i="65"/>
  <c r="BB106" i="65"/>
  <c r="AX127" i="65"/>
  <c r="BB127" i="65"/>
  <c r="AX149" i="65"/>
  <c r="BB149" i="65"/>
  <c r="AX379" i="65"/>
  <c r="BB379" i="65"/>
  <c r="AX302" i="65"/>
  <c r="BB302" i="65"/>
  <c r="AX366" i="65"/>
  <c r="BB366" i="65"/>
  <c r="AX409" i="65"/>
  <c r="AX452" i="65"/>
  <c r="BB452" i="65"/>
  <c r="AX473" i="65"/>
  <c r="BB473" i="65"/>
  <c r="AX516" i="65"/>
  <c r="BB516" i="65"/>
  <c r="AX370" i="65"/>
  <c r="BB370" i="65"/>
  <c r="AX456" i="65"/>
  <c r="BB456" i="65"/>
  <c r="AX50" i="65"/>
  <c r="BB50" i="65"/>
  <c r="AX93" i="65"/>
  <c r="BB93" i="65"/>
  <c r="AX135" i="65"/>
  <c r="BB135" i="65"/>
  <c r="AX221" i="65"/>
  <c r="BB221" i="65"/>
  <c r="AX432" i="65"/>
  <c r="AX453" i="65"/>
  <c r="AX294" i="65"/>
  <c r="BB294" i="65"/>
  <c r="AX337" i="65"/>
  <c r="AX380" i="65"/>
  <c r="BB380" i="65"/>
  <c r="AX322" i="65"/>
  <c r="BB322" i="65"/>
  <c r="AX493" i="65"/>
  <c r="BB493" i="65"/>
  <c r="AX31" i="65"/>
  <c r="BB31" i="65"/>
  <c r="AX72" i="65"/>
  <c r="BB72" i="65"/>
  <c r="AX136" i="65"/>
  <c r="BB136" i="65"/>
  <c r="AX69" i="65"/>
  <c r="AX133" i="65"/>
  <c r="BB133" i="65"/>
  <c r="AX197" i="65"/>
  <c r="BB197" i="65"/>
  <c r="AX303" i="65"/>
  <c r="BB303" i="65"/>
  <c r="AX393" i="65"/>
  <c r="AX231" i="65"/>
  <c r="BB231" i="65"/>
  <c r="BB21" i="65"/>
  <c r="BB113" i="65"/>
  <c r="BB198" i="65"/>
  <c r="BB270" i="65"/>
  <c r="BB313" i="65"/>
  <c r="BB356" i="65"/>
  <c r="BB441" i="65"/>
  <c r="BB484" i="65"/>
  <c r="BB526" i="65"/>
  <c r="BB71" i="65"/>
  <c r="BB157" i="65"/>
  <c r="BB241" i="65"/>
  <c r="BB293" i="65"/>
  <c r="BB336" i="65"/>
  <c r="BB378" i="65"/>
  <c r="BB421" i="65"/>
  <c r="BB464" i="65"/>
  <c r="BB506" i="65"/>
  <c r="BB540" i="65"/>
  <c r="BB385" i="65"/>
  <c r="BB513" i="65"/>
  <c r="BB151" i="65"/>
  <c r="BB333" i="65"/>
  <c r="BB23" i="65"/>
  <c r="BB32" i="65"/>
  <c r="BB64" i="65"/>
  <c r="BB96" i="65"/>
  <c r="BB128" i="65"/>
  <c r="BB160" i="65"/>
  <c r="BB192" i="65"/>
  <c r="BB224" i="65"/>
  <c r="BB51" i="65"/>
  <c r="BB137" i="65"/>
  <c r="BB179" i="65"/>
  <c r="BB58" i="65"/>
  <c r="BB229" i="65"/>
  <c r="BB359" i="65"/>
  <c r="BB487" i="65"/>
  <c r="BB535" i="65"/>
  <c r="BB209" i="65"/>
  <c r="BB404" i="65"/>
  <c r="BB530" i="65"/>
  <c r="BB65" i="65"/>
  <c r="BB332" i="65"/>
  <c r="BB502" i="65"/>
  <c r="BB215" i="65"/>
  <c r="BB525" i="65"/>
  <c r="BB230" i="65"/>
  <c r="BB278" i="65"/>
  <c r="BB413" i="65"/>
  <c r="BB273" i="65"/>
  <c r="BB40" i="65"/>
  <c r="BB103" i="65"/>
  <c r="BB418" i="65"/>
  <c r="AX521" i="65"/>
  <c r="BB521" i="65"/>
  <c r="AX523" i="65"/>
  <c r="BB523" i="65"/>
  <c r="AX527" i="65"/>
  <c r="BB527" i="65"/>
  <c r="AX11" i="65"/>
  <c r="BB11" i="65"/>
  <c r="AX457" i="65"/>
  <c r="BB457" i="65"/>
  <c r="AX78" i="65"/>
  <c r="BB78" i="65"/>
  <c r="AX331" i="65"/>
  <c r="BB331" i="65"/>
  <c r="AX410" i="65"/>
  <c r="BB410" i="65"/>
  <c r="AX147" i="65"/>
  <c r="BB147" i="65"/>
  <c r="AX329" i="65"/>
  <c r="BB329" i="65"/>
  <c r="BB188" i="65"/>
  <c r="BB259" i="65"/>
  <c r="BB355" i="65"/>
  <c r="BB280" i="65"/>
  <c r="BB316" i="65"/>
  <c r="AX538" i="65"/>
  <c r="BB538" i="65"/>
  <c r="AX532" i="65"/>
  <c r="BB532" i="65"/>
  <c r="AX537" i="65"/>
  <c r="BB537" i="65"/>
  <c r="AX542" i="65"/>
  <c r="BB542" i="65"/>
  <c r="AX544" i="65"/>
  <c r="BB544" i="65"/>
  <c r="AX387" i="65"/>
  <c r="AX403" i="65"/>
  <c r="AX462" i="65"/>
  <c r="AX274" i="65"/>
  <c r="AX424" i="65"/>
  <c r="BB424" i="65"/>
  <c r="AX12" i="65"/>
  <c r="BB12" i="65"/>
  <c r="AX146" i="65"/>
  <c r="BB146" i="65"/>
  <c r="AX66" i="65"/>
  <c r="AX296" i="65"/>
  <c r="BB296" i="65"/>
  <c r="AX176" i="65"/>
  <c r="AX207" i="65"/>
  <c r="AX407" i="65"/>
  <c r="BB407" i="65"/>
  <c r="AX166" i="65"/>
  <c r="BB166" i="65"/>
  <c r="AX318" i="65"/>
  <c r="AX340" i="65"/>
  <c r="BB340" i="65"/>
  <c r="AX489" i="65"/>
  <c r="AX510" i="65"/>
  <c r="BB510" i="65"/>
  <c r="AX317" i="65"/>
  <c r="BB317" i="65"/>
  <c r="AX488" i="65"/>
  <c r="BB488" i="65"/>
  <c r="AX38" i="65"/>
  <c r="BB38" i="65"/>
  <c r="AX82" i="65"/>
  <c r="BB82" i="65"/>
  <c r="AX362" i="65"/>
  <c r="BB362" i="65"/>
  <c r="AX490" i="65"/>
  <c r="AX512" i="65"/>
  <c r="BB512" i="65"/>
  <c r="AX45" i="65"/>
  <c r="AX87" i="65"/>
  <c r="BB87" i="65"/>
  <c r="AX354" i="65"/>
  <c r="AX397" i="65"/>
  <c r="BB397" i="65"/>
  <c r="AX482" i="65"/>
  <c r="BB482" i="65"/>
  <c r="AX88" i="65"/>
  <c r="BB88" i="65"/>
  <c r="AX175" i="65"/>
  <c r="AX61" i="65"/>
  <c r="AX180" i="65"/>
  <c r="AX196" i="65"/>
  <c r="BB196" i="65"/>
  <c r="AX170" i="65"/>
  <c r="AX191" i="65"/>
  <c r="BB191" i="65"/>
  <c r="AX213" i="65"/>
  <c r="BB213" i="65"/>
  <c r="AX395" i="65"/>
  <c r="AX427" i="65"/>
  <c r="BB427" i="65"/>
  <c r="AX459" i="65"/>
  <c r="BB459" i="65"/>
  <c r="AX475" i="65"/>
  <c r="BB475" i="65"/>
  <c r="AX491" i="65"/>
  <c r="BB491" i="65"/>
  <c r="AX15" i="65"/>
  <c r="BB15" i="65"/>
  <c r="AX49" i="65"/>
  <c r="BB49" i="65"/>
  <c r="AX91" i="65"/>
  <c r="BB91" i="65"/>
  <c r="AX430" i="65"/>
  <c r="BB430" i="65"/>
  <c r="AX494" i="65"/>
  <c r="BB494" i="65"/>
  <c r="AX5" i="65"/>
  <c r="BB5" i="65"/>
  <c r="AX178" i="65"/>
  <c r="BB178" i="65"/>
  <c r="AX282" i="65"/>
  <c r="BB282" i="65"/>
  <c r="AX474" i="65"/>
  <c r="BB474" i="65"/>
  <c r="AX496" i="65"/>
  <c r="BB496" i="65"/>
  <c r="AX422" i="65"/>
  <c r="BB422" i="65"/>
  <c r="AX465" i="65"/>
  <c r="BB465" i="65"/>
  <c r="AX508" i="65"/>
  <c r="BB508" i="65"/>
  <c r="AX10" i="65"/>
  <c r="BB10" i="65"/>
  <c r="AX55" i="65"/>
  <c r="BB55" i="65"/>
  <c r="AX98" i="65"/>
  <c r="BB98" i="65"/>
  <c r="AX141" i="65"/>
  <c r="BB141" i="65"/>
  <c r="AX183" i="65"/>
  <c r="BB183" i="65"/>
  <c r="AX450" i="65"/>
  <c r="BB450" i="65"/>
  <c r="AX399" i="65"/>
  <c r="BB399" i="65"/>
  <c r="AX373" i="65"/>
  <c r="BB373" i="65"/>
  <c r="AX416" i="65"/>
  <c r="BB416" i="65"/>
  <c r="AX171" i="65"/>
  <c r="BB171" i="65"/>
  <c r="AX428" i="65"/>
  <c r="BB428" i="65"/>
  <c r="AX16" i="65"/>
  <c r="BB16" i="65"/>
  <c r="AX237" i="65"/>
  <c r="BB237" i="65"/>
  <c r="BB35" i="65"/>
  <c r="BB44" i="65"/>
  <c r="BB76" i="65"/>
  <c r="BB108" i="65"/>
  <c r="BB140" i="65"/>
  <c r="BB172" i="65"/>
  <c r="BB204" i="65"/>
  <c r="BB67" i="65"/>
  <c r="BB110" i="65"/>
  <c r="BB153" i="65"/>
  <c r="BB195" i="65"/>
  <c r="BB238" i="65"/>
  <c r="BB26" i="65"/>
  <c r="BB117" i="65"/>
  <c r="BB159" i="65"/>
  <c r="BB202" i="65"/>
  <c r="BB243" i="65"/>
  <c r="BB275" i="65"/>
  <c r="BB307" i="65"/>
  <c r="BB339" i="65"/>
  <c r="BB371" i="65"/>
  <c r="BB435" i="65"/>
  <c r="BB467" i="65"/>
  <c r="BB499" i="65"/>
  <c r="BB531" i="65"/>
  <c r="BB8" i="65"/>
  <c r="BB349" i="65"/>
  <c r="BB434" i="65"/>
  <c r="BB520" i="65"/>
  <c r="BB54" i="65"/>
  <c r="BB139" i="65"/>
  <c r="BB225" i="65"/>
  <c r="BB326" i="65"/>
  <c r="BB454" i="65"/>
  <c r="BB497" i="65"/>
  <c r="BB119" i="65"/>
  <c r="BB205" i="65"/>
  <c r="BB344" i="65"/>
  <c r="BB429" i="65"/>
  <c r="BB514" i="65"/>
  <c r="BB24" i="65"/>
  <c r="BB104" i="65"/>
  <c r="BB126" i="65"/>
  <c r="BB266" i="65"/>
  <c r="BB154" i="65"/>
  <c r="BB271" i="65"/>
  <c r="BB463" i="65"/>
  <c r="BB18" i="65"/>
  <c r="BB372" i="65"/>
  <c r="BB500" i="65"/>
  <c r="BB338" i="65"/>
  <c r="BB394" i="65"/>
  <c r="BB522" i="65"/>
  <c r="BB186" i="65"/>
  <c r="BB327" i="65"/>
  <c r="BB455" i="65"/>
  <c r="BB445" i="65"/>
  <c r="BB289" i="65"/>
  <c r="BB460" i="65"/>
  <c r="BB440" i="65"/>
  <c r="BB328" i="65"/>
  <c r="BB203" i="65"/>
  <c r="BB401" i="65"/>
  <c r="BB105" i="65"/>
  <c r="BB335" i="65"/>
  <c r="BB381" i="65"/>
  <c r="BB194" i="65"/>
  <c r="AX541" i="65"/>
  <c r="BB541" i="65"/>
  <c r="AX279" i="65"/>
  <c r="BB279" i="65"/>
  <c r="AX503" i="65"/>
  <c r="BB503" i="65"/>
  <c r="AX81" i="65"/>
  <c r="BB81" i="65"/>
  <c r="AX425" i="65"/>
  <c r="BB425" i="65"/>
  <c r="AX310" i="65"/>
  <c r="BB310" i="65"/>
  <c r="AX184" i="65"/>
  <c r="BB184" i="65"/>
  <c r="AX41" i="65"/>
  <c r="BB41" i="65"/>
  <c r="AX83" i="65"/>
  <c r="BB83" i="65"/>
  <c r="AX414" i="65"/>
  <c r="BB414" i="65"/>
  <c r="AX299" i="65"/>
  <c r="BB299" i="65"/>
  <c r="AX347" i="65"/>
  <c r="BB347" i="65"/>
  <c r="AX345" i="65"/>
  <c r="BB345" i="65"/>
  <c r="AX388" i="65"/>
  <c r="BB388" i="65"/>
  <c r="AX161" i="65"/>
  <c r="BB161" i="65"/>
  <c r="AX244" i="65"/>
  <c r="BB244" i="65"/>
  <c r="AX365" i="65"/>
  <c r="BB365" i="65"/>
  <c r="AX232" i="65"/>
  <c r="BB232" i="65"/>
  <c r="AX286" i="65"/>
  <c r="BB286" i="65"/>
  <c r="BB220" i="65"/>
  <c r="BB291" i="65"/>
  <c r="BB390" i="65"/>
  <c r="BB319" i="65"/>
  <c r="BB308" i="65"/>
  <c r="BB285" i="65"/>
  <c r="BB101" i="65"/>
  <c r="BB519" i="65"/>
  <c r="AX533" i="65"/>
  <c r="BB533" i="65"/>
  <c r="AX524" i="65"/>
  <c r="BB524" i="65"/>
  <c r="AX86" i="65"/>
  <c r="BB86" i="65"/>
  <c r="AX6" i="65"/>
  <c r="BB6" i="65"/>
  <c r="AX247" i="65"/>
  <c r="BB247" i="65"/>
  <c r="AX382" i="65"/>
  <c r="AX402" i="65"/>
  <c r="BB402" i="65"/>
  <c r="AX167" i="65"/>
  <c r="BB167" i="65"/>
  <c r="AX210" i="65"/>
  <c r="BB210" i="65"/>
  <c r="AX249" i="65"/>
  <c r="BB249" i="65"/>
  <c r="AX277" i="65"/>
  <c r="BB277" i="65"/>
  <c r="AX14" i="65"/>
  <c r="BB14" i="65"/>
  <c r="AX193" i="65"/>
  <c r="BB193" i="65"/>
  <c r="AX268" i="65"/>
  <c r="BB268" i="65"/>
  <c r="AX173" i="65"/>
  <c r="BB173" i="65"/>
  <c r="AX253" i="65"/>
  <c r="AX287" i="65"/>
  <c r="BB287" i="65"/>
  <c r="AX351" i="65"/>
  <c r="BB351" i="65"/>
  <c r="AX383" i="65"/>
  <c r="BB383" i="65"/>
  <c r="AX501" i="65"/>
  <c r="BB501" i="65"/>
  <c r="AX228" i="65"/>
  <c r="BB228" i="65"/>
  <c r="AX33" i="65"/>
  <c r="BB33" i="65"/>
  <c r="AX57" i="65"/>
  <c r="BB57" i="65"/>
  <c r="AX99" i="65"/>
  <c r="BB99" i="65"/>
  <c r="AX234" i="65"/>
  <c r="BB234" i="65"/>
  <c r="AX251" i="65"/>
  <c r="BB251" i="65"/>
  <c r="AX443" i="65"/>
  <c r="BB443" i="65"/>
  <c r="AX507" i="65"/>
  <c r="BB507" i="65"/>
  <c r="AX177" i="65"/>
  <c r="BB177" i="65"/>
  <c r="AX219" i="65"/>
  <c r="BB219" i="65"/>
  <c r="AX256" i="65"/>
  <c r="BB256" i="65"/>
  <c r="AX325" i="65"/>
  <c r="BB325" i="65"/>
  <c r="AX346" i="65"/>
  <c r="BB346" i="65"/>
  <c r="AX368" i="65"/>
  <c r="AX261" i="65"/>
  <c r="BB261" i="65"/>
  <c r="AX495" i="65"/>
  <c r="BB495" i="65"/>
  <c r="AX59" i="65"/>
  <c r="BB59" i="65"/>
  <c r="AX480" i="65"/>
  <c r="BB480" i="65"/>
  <c r="BB7" i="65"/>
  <c r="BB155" i="65"/>
  <c r="BB240" i="65"/>
  <c r="BB292" i="65"/>
  <c r="BB377" i="65"/>
  <c r="BB420" i="65"/>
  <c r="BB505" i="65"/>
  <c r="BB22" i="65"/>
  <c r="BB114" i="65"/>
  <c r="BB199" i="65"/>
  <c r="BB272" i="65"/>
  <c r="BB314" i="65"/>
  <c r="BB357" i="65"/>
  <c r="BB442" i="65"/>
  <c r="BB485" i="65"/>
  <c r="BB528" i="65"/>
  <c r="BB129" i="65"/>
  <c r="BB449" i="65"/>
  <c r="BB269" i="65"/>
  <c r="BB39" i="65"/>
  <c r="BB112" i="65"/>
  <c r="BB144" i="65"/>
  <c r="BB25" i="65"/>
  <c r="BB73" i="65"/>
  <c r="BB115" i="65"/>
  <c r="BB158" i="65"/>
  <c r="BB201" i="65"/>
  <c r="BB34" i="65"/>
  <c r="BB143" i="65"/>
  <c r="BB37" i="65"/>
  <c r="BB360" i="65"/>
  <c r="BB235" i="65"/>
  <c r="BB417" i="65"/>
  <c r="BB478" i="65"/>
  <c r="BB534" i="65"/>
  <c r="BB118" i="65"/>
  <c r="BB358" i="65"/>
  <c r="BB529" i="65"/>
  <c r="BB216" i="65"/>
  <c r="BB239" i="65"/>
  <c r="BB437" i="65"/>
  <c r="BB492" i="65"/>
  <c r="V5" i="54" l="1"/>
  <c r="V6" i="54"/>
  <c r="V7" i="54"/>
  <c r="V25" i="54"/>
  <c r="V26" i="54"/>
  <c r="V27" i="54"/>
  <c r="V28" i="54"/>
  <c r="V46" i="54"/>
  <c r="V47" i="54"/>
  <c r="V48" i="54"/>
  <c r="V49" i="54"/>
  <c r="V67" i="54"/>
  <c r="V68" i="54"/>
  <c r="V69" i="54"/>
  <c r="V70" i="54"/>
  <c r="V88" i="54"/>
  <c r="V89" i="54"/>
  <c r="V90" i="54"/>
  <c r="V91" i="54"/>
  <c r="V109" i="54"/>
  <c r="V110" i="54"/>
  <c r="V111" i="54"/>
  <c r="V112" i="54"/>
  <c r="V130" i="54"/>
  <c r="V131" i="54"/>
  <c r="V132" i="54"/>
  <c r="V133" i="54"/>
  <c r="V151" i="54"/>
  <c r="V152" i="54"/>
  <c r="V153" i="54"/>
  <c r="V154" i="54"/>
  <c r="V172" i="54"/>
  <c r="V173" i="54"/>
  <c r="V174" i="54"/>
  <c r="V175" i="54"/>
  <c r="V193" i="54"/>
  <c r="V194" i="54"/>
  <c r="V195" i="54"/>
  <c r="V196" i="54"/>
  <c r="V214" i="54"/>
  <c r="V215" i="54"/>
  <c r="V216" i="54"/>
  <c r="V217" i="54"/>
  <c r="V235" i="54"/>
  <c r="V236" i="54"/>
  <c r="V237" i="54"/>
  <c r="V238" i="54"/>
  <c r="V256" i="54"/>
  <c r="V257" i="54"/>
  <c r="V258" i="54"/>
  <c r="V259" i="54"/>
  <c r="V277" i="54"/>
  <c r="V278" i="54"/>
  <c r="V279" i="54"/>
  <c r="V280" i="54"/>
  <c r="V298" i="54"/>
  <c r="V299" i="54"/>
  <c r="V300" i="54"/>
  <c r="V301" i="54"/>
  <c r="V319" i="54"/>
  <c r="V320" i="54"/>
  <c r="V321" i="54"/>
  <c r="V322" i="54"/>
  <c r="V340" i="54"/>
  <c r="V341" i="54"/>
  <c r="V342" i="54"/>
  <c r="V361" i="54"/>
  <c r="V362" i="54"/>
  <c r="V363" i="54"/>
  <c r="V382" i="54"/>
  <c r="V383" i="54"/>
  <c r="V384" i="54"/>
  <c r="V403" i="54"/>
  <c r="V404" i="54"/>
  <c r="V405" i="54"/>
  <c r="V424" i="54"/>
  <c r="V425" i="54"/>
  <c r="V426" i="54"/>
  <c r="V445" i="54"/>
  <c r="V446" i="54"/>
  <c r="V447" i="54"/>
  <c r="V466" i="54"/>
  <c r="V467" i="54"/>
  <c r="V468" i="54"/>
  <c r="V487" i="54"/>
  <c r="V488" i="54"/>
  <c r="V489" i="54"/>
  <c r="V508" i="54"/>
  <c r="V509" i="54"/>
  <c r="V510" i="54"/>
  <c r="V529" i="54"/>
  <c r="V530" i="54"/>
  <c r="V531" i="54"/>
  <c r="V550" i="54"/>
  <c r="V551" i="54"/>
  <c r="V552" i="54"/>
  <c r="V571" i="54"/>
  <c r="V572" i="54"/>
  <c r="V573" i="54"/>
  <c r="V592" i="54"/>
  <c r="V593" i="54"/>
  <c r="V594" i="54"/>
  <c r="V613" i="54"/>
  <c r="V614" i="54"/>
  <c r="V615" i="54"/>
  <c r="V634" i="54"/>
  <c r="V635" i="54"/>
  <c r="V636" i="54"/>
  <c r="V655" i="54"/>
  <c r="V656" i="54"/>
  <c r="V657" i="54"/>
  <c r="V676" i="54"/>
  <c r="V677" i="54"/>
  <c r="V678" i="54"/>
  <c r="V697" i="54"/>
  <c r="V698" i="54"/>
  <c r="V699" i="54"/>
  <c r="V718" i="54"/>
  <c r="V719" i="54"/>
  <c r="V720" i="54"/>
  <c r="V739" i="54"/>
  <c r="V740" i="54"/>
  <c r="V741" i="54"/>
  <c r="V760" i="54"/>
  <c r="V761" i="54"/>
  <c r="V762" i="54"/>
  <c r="V781" i="54"/>
  <c r="V782" i="54"/>
  <c r="V783" i="54"/>
  <c r="V4" i="54"/>
  <c r="T4" i="54"/>
  <c r="X5" i="54"/>
  <c r="X6" i="54"/>
  <c r="X7" i="54"/>
  <c r="X25" i="54"/>
  <c r="X26" i="54"/>
  <c r="X27" i="54"/>
  <c r="X28" i="54"/>
  <c r="X46" i="54"/>
  <c r="X47" i="54"/>
  <c r="X48" i="54"/>
  <c r="X49" i="54"/>
  <c r="X67" i="54"/>
  <c r="X68" i="54"/>
  <c r="X69" i="54"/>
  <c r="X70" i="54"/>
  <c r="X88" i="54"/>
  <c r="X89" i="54"/>
  <c r="X90" i="54"/>
  <c r="X91" i="54"/>
  <c r="X109" i="54"/>
  <c r="X110" i="54"/>
  <c r="X111" i="54"/>
  <c r="X112" i="54"/>
  <c r="X130" i="54"/>
  <c r="X131" i="54"/>
  <c r="X132" i="54"/>
  <c r="X133" i="54"/>
  <c r="X151" i="54"/>
  <c r="X152" i="54"/>
  <c r="X153" i="54"/>
  <c r="X154" i="54"/>
  <c r="X172" i="54"/>
  <c r="X173" i="54"/>
  <c r="X174" i="54"/>
  <c r="X175" i="54"/>
  <c r="X193" i="54"/>
  <c r="X194" i="54"/>
  <c r="X195" i="54"/>
  <c r="X196" i="54"/>
  <c r="X214" i="54"/>
  <c r="X215" i="54"/>
  <c r="X216" i="54"/>
  <c r="X217" i="54"/>
  <c r="X235" i="54"/>
  <c r="X236" i="54"/>
  <c r="X237" i="54"/>
  <c r="X238" i="54"/>
  <c r="X256" i="54"/>
  <c r="X257" i="54"/>
  <c r="X258" i="54"/>
  <c r="X259" i="54"/>
  <c r="X277" i="54"/>
  <c r="X278" i="54"/>
  <c r="X279" i="54"/>
  <c r="X280" i="54"/>
  <c r="X298" i="54"/>
  <c r="X299" i="54"/>
  <c r="X300" i="54"/>
  <c r="X301" i="54"/>
  <c r="X319" i="54"/>
  <c r="X320" i="54"/>
  <c r="X321" i="54"/>
  <c r="X322" i="54"/>
  <c r="X340" i="54"/>
  <c r="X341" i="54"/>
  <c r="X342" i="54"/>
  <c r="X361" i="54"/>
  <c r="X362" i="54"/>
  <c r="X363" i="54"/>
  <c r="X382" i="54"/>
  <c r="X383" i="54"/>
  <c r="X384" i="54"/>
  <c r="X403" i="54"/>
  <c r="X404" i="54"/>
  <c r="X405" i="54"/>
  <c r="X424" i="54"/>
  <c r="X425" i="54"/>
  <c r="X426" i="54"/>
  <c r="X445" i="54"/>
  <c r="X446" i="54"/>
  <c r="X447" i="54"/>
  <c r="X466" i="54"/>
  <c r="X467" i="54"/>
  <c r="X468" i="54"/>
  <c r="X487" i="54"/>
  <c r="X488" i="54"/>
  <c r="X489" i="54"/>
  <c r="X508" i="54"/>
  <c r="X509" i="54"/>
  <c r="X510" i="54"/>
  <c r="X529" i="54"/>
  <c r="X530" i="54"/>
  <c r="X531" i="54"/>
  <c r="X550" i="54"/>
  <c r="X551" i="54"/>
  <c r="X552" i="54"/>
  <c r="X571" i="54"/>
  <c r="X572" i="54"/>
  <c r="X573" i="54"/>
  <c r="X592" i="54"/>
  <c r="X593" i="54"/>
  <c r="X594" i="54"/>
  <c r="X613" i="54"/>
  <c r="X614" i="54"/>
  <c r="X615" i="54"/>
  <c r="X634" i="54"/>
  <c r="X635" i="54"/>
  <c r="X636" i="54"/>
  <c r="X655" i="54"/>
  <c r="X656" i="54"/>
  <c r="X657" i="54"/>
  <c r="X676" i="54"/>
  <c r="X677" i="54"/>
  <c r="X678" i="54"/>
  <c r="X697" i="54"/>
  <c r="X698" i="54"/>
  <c r="X699" i="54"/>
  <c r="X718" i="54"/>
  <c r="X719" i="54"/>
  <c r="X720" i="54"/>
  <c r="X739" i="54"/>
  <c r="X740" i="54"/>
  <c r="X741" i="54"/>
  <c r="X760" i="54"/>
  <c r="X761" i="54"/>
  <c r="X762" i="54"/>
  <c r="X781" i="54"/>
  <c r="X782" i="54"/>
  <c r="X783" i="54"/>
  <c r="X4" i="54"/>
  <c r="T5" i="54"/>
  <c r="T6" i="54"/>
  <c r="T7" i="54"/>
  <c r="T25" i="54"/>
  <c r="T26" i="54"/>
  <c r="T27" i="54"/>
  <c r="T28" i="54"/>
  <c r="T46" i="54"/>
  <c r="T47" i="54"/>
  <c r="T48" i="54"/>
  <c r="T49" i="54"/>
  <c r="T67" i="54"/>
  <c r="T68" i="54"/>
  <c r="T69" i="54"/>
  <c r="T70" i="54"/>
  <c r="T88" i="54"/>
  <c r="T89" i="54"/>
  <c r="T90" i="54"/>
  <c r="T91" i="54"/>
  <c r="T109" i="54"/>
  <c r="T110" i="54"/>
  <c r="T111" i="54"/>
  <c r="T112" i="54"/>
  <c r="T130" i="54"/>
  <c r="T131" i="54"/>
  <c r="T132" i="54"/>
  <c r="T133" i="54"/>
  <c r="T151" i="54"/>
  <c r="T152" i="54"/>
  <c r="T153" i="54"/>
  <c r="T154" i="54"/>
  <c r="T172" i="54"/>
  <c r="T173" i="54"/>
  <c r="T174" i="54"/>
  <c r="T175" i="54"/>
  <c r="T193" i="54"/>
  <c r="T194" i="54"/>
  <c r="T195" i="54"/>
  <c r="T196" i="54"/>
  <c r="T214" i="54"/>
  <c r="T215" i="54"/>
  <c r="T216" i="54"/>
  <c r="T217" i="54"/>
  <c r="T235" i="54"/>
  <c r="T236" i="54"/>
  <c r="T237" i="54"/>
  <c r="T238" i="54"/>
  <c r="T256" i="54"/>
  <c r="T257" i="54"/>
  <c r="T258" i="54"/>
  <c r="T259" i="54"/>
  <c r="T277" i="54"/>
  <c r="T278" i="54"/>
  <c r="T279" i="54"/>
  <c r="T280" i="54"/>
  <c r="T298" i="54"/>
  <c r="T299" i="54"/>
  <c r="T300" i="54"/>
  <c r="T301" i="54"/>
  <c r="T319" i="54"/>
  <c r="T320" i="54"/>
  <c r="T321" i="54"/>
  <c r="T322" i="54"/>
  <c r="T340" i="54"/>
  <c r="T341" i="54"/>
  <c r="T342" i="54"/>
  <c r="T361" i="54"/>
  <c r="T362" i="54"/>
  <c r="T363" i="54"/>
  <c r="T382" i="54"/>
  <c r="T383" i="54"/>
  <c r="T384" i="54"/>
  <c r="T403" i="54"/>
  <c r="T404" i="54"/>
  <c r="T405" i="54"/>
  <c r="T424" i="54"/>
  <c r="T425" i="54"/>
  <c r="T426" i="54"/>
  <c r="T445" i="54"/>
  <c r="T446" i="54"/>
  <c r="T447" i="54"/>
  <c r="T466" i="54"/>
  <c r="T467" i="54"/>
  <c r="T468" i="54"/>
  <c r="T487" i="54"/>
  <c r="T488" i="54"/>
  <c r="T489" i="54"/>
  <c r="T508" i="54"/>
  <c r="T509" i="54"/>
  <c r="T510" i="54"/>
  <c r="T529" i="54"/>
  <c r="T530" i="54"/>
  <c r="T531" i="54"/>
  <c r="T550" i="54"/>
  <c r="T551" i="54"/>
  <c r="T552" i="54"/>
  <c r="T571" i="54"/>
  <c r="T572" i="54"/>
  <c r="T573" i="54"/>
  <c r="T592" i="54"/>
  <c r="T593" i="54"/>
  <c r="T594" i="54"/>
  <c r="T613" i="54"/>
  <c r="T614" i="54"/>
  <c r="T615" i="54"/>
  <c r="T634" i="54"/>
  <c r="T635" i="54"/>
  <c r="T636" i="54"/>
  <c r="T655" i="54"/>
  <c r="T656" i="54"/>
  <c r="T657" i="54"/>
  <c r="T676" i="54"/>
  <c r="T677" i="54"/>
  <c r="T678" i="54"/>
  <c r="T697" i="54"/>
  <c r="T698" i="54"/>
  <c r="T699" i="54"/>
  <c r="T718" i="54"/>
  <c r="T719" i="54"/>
  <c r="T720" i="54"/>
  <c r="T739" i="54"/>
  <c r="T740" i="54"/>
  <c r="T741" i="54"/>
  <c r="T760" i="54"/>
  <c r="T761" i="54"/>
  <c r="T762" i="54"/>
  <c r="T781" i="54"/>
  <c r="T782" i="54"/>
  <c r="T783" i="54"/>
  <c r="T2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M724" i="54"/>
  <c r="M725" i="54"/>
  <c r="M726" i="54"/>
  <c r="M727" i="54"/>
  <c r="M728" i="54"/>
  <c r="M729" i="54"/>
  <c r="M730" i="54"/>
  <c r="M731" i="54"/>
  <c r="M732" i="54"/>
  <c r="M733" i="54"/>
  <c r="M734" i="54"/>
  <c r="M735" i="54"/>
  <c r="M736" i="54"/>
  <c r="M737" i="54"/>
  <c r="M738" i="54"/>
  <c r="M739" i="54"/>
  <c r="M740" i="54"/>
  <c r="M741" i="54"/>
  <c r="M742" i="54"/>
  <c r="M743" i="54"/>
  <c r="M744" i="54"/>
  <c r="M745" i="54"/>
  <c r="M746" i="54"/>
  <c r="M747" i="54"/>
  <c r="M748" i="54"/>
  <c r="M749" i="54"/>
  <c r="M750" i="54"/>
  <c r="M751" i="54"/>
  <c r="M752" i="54"/>
  <c r="M753" i="54"/>
  <c r="M754" i="54"/>
  <c r="M755" i="54"/>
  <c r="M756" i="54"/>
  <c r="M757" i="54"/>
  <c r="M758" i="54"/>
  <c r="M759" i="54"/>
  <c r="M760" i="54"/>
  <c r="M761" i="54"/>
  <c r="M762" i="54"/>
  <c r="M763" i="54"/>
  <c r="M764" i="54"/>
  <c r="M765" i="54"/>
  <c r="M766" i="54"/>
  <c r="M767" i="54"/>
  <c r="M768" i="54"/>
  <c r="M769" i="54"/>
  <c r="M770" i="54"/>
  <c r="M771" i="54"/>
  <c r="M772" i="54"/>
  <c r="M773" i="54"/>
  <c r="M774" i="54"/>
  <c r="M775" i="54"/>
  <c r="M776" i="54"/>
  <c r="M777" i="54"/>
  <c r="M778" i="54"/>
  <c r="M779" i="54"/>
  <c r="M780" i="54"/>
  <c r="M781" i="54"/>
  <c r="M782" i="54"/>
  <c r="M783" i="54"/>
  <c r="M784" i="54"/>
  <c r="M785" i="54"/>
  <c r="M786" i="54"/>
  <c r="M787" i="54"/>
  <c r="M788" i="54"/>
  <c r="M789" i="54"/>
  <c r="M790" i="54"/>
  <c r="M791" i="54"/>
  <c r="M792" i="54"/>
  <c r="M793" i="54"/>
  <c r="M794" i="54"/>
  <c r="M795" i="54"/>
  <c r="M796" i="54"/>
  <c r="M797" i="54"/>
  <c r="M798" i="54"/>
  <c r="M799" i="54"/>
  <c r="M800" i="54"/>
  <c r="M801" i="54"/>
  <c r="M4" i="54"/>
  <c r="AG58" i="63" l="1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J43" i="53" l="1"/>
  <c r="I45" i="53"/>
  <c r="I44" i="53"/>
  <c r="D43" i="53"/>
  <c r="E43" i="53" s="1"/>
  <c r="F43" i="53"/>
  <c r="I43" i="53"/>
  <c r="L43" i="53" s="1"/>
  <c r="K43" i="53"/>
  <c r="N16" i="53"/>
  <c r="G16" i="53"/>
  <c r="I16" i="53" s="1"/>
  <c r="D16" i="53" l="1"/>
  <c r="Q6" i="64"/>
  <c r="Q7" i="64"/>
  <c r="S7" i="64" s="1"/>
  <c r="Q8" i="64"/>
  <c r="Q9" i="64"/>
  <c r="T9" i="64" s="1"/>
  <c r="Q10" i="64"/>
  <c r="Q11" i="64"/>
  <c r="S11" i="64" s="1"/>
  <c r="Q12" i="64"/>
  <c r="Q13" i="64"/>
  <c r="S13" i="64" s="1"/>
  <c r="Q14" i="64"/>
  <c r="Q15" i="64"/>
  <c r="S15" i="64" s="1"/>
  <c r="Q16" i="64"/>
  <c r="S16" i="64" s="1"/>
  <c r="Q17" i="64"/>
  <c r="R17" i="64" s="1"/>
  <c r="Q18" i="64"/>
  <c r="S18" i="64" s="1"/>
  <c r="Q19" i="64"/>
  <c r="S19" i="64" s="1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58" i="64"/>
  <c r="Q59" i="64"/>
  <c r="Q60" i="64"/>
  <c r="Q61" i="64"/>
  <c r="Q62" i="64"/>
  <c r="Q63" i="64"/>
  <c r="Q64" i="64"/>
  <c r="Q65" i="64"/>
  <c r="Q66" i="64"/>
  <c r="Q67" i="64"/>
  <c r="Q68" i="64"/>
  <c r="Q69" i="64"/>
  <c r="Q70" i="64"/>
  <c r="Q71" i="64"/>
  <c r="Q72" i="64"/>
  <c r="Q73" i="64"/>
  <c r="Q74" i="64"/>
  <c r="Q75" i="64"/>
  <c r="Q76" i="64"/>
  <c r="Q77" i="64"/>
  <c r="Q78" i="64"/>
  <c r="Q79" i="64"/>
  <c r="Q80" i="64"/>
  <c r="Q81" i="64"/>
  <c r="Q82" i="64"/>
  <c r="Q83" i="64"/>
  <c r="Q84" i="64"/>
  <c r="Q85" i="64"/>
  <c r="Q86" i="64"/>
  <c r="Q87" i="64"/>
  <c r="Q88" i="64"/>
  <c r="Q89" i="64"/>
  <c r="Q90" i="64"/>
  <c r="Q91" i="64"/>
  <c r="Q92" i="64"/>
  <c r="Q93" i="64"/>
  <c r="Q94" i="64"/>
  <c r="Q95" i="64"/>
  <c r="Q96" i="64"/>
  <c r="Q97" i="64"/>
  <c r="Q98" i="64"/>
  <c r="Q99" i="64"/>
  <c r="Q100" i="64"/>
  <c r="Q101" i="64"/>
  <c r="Q102" i="64"/>
  <c r="Q103" i="64"/>
  <c r="Q104" i="64"/>
  <c r="Q105" i="64"/>
  <c r="Q106" i="64"/>
  <c r="Q107" i="64"/>
  <c r="Q108" i="64"/>
  <c r="Q109" i="64"/>
  <c r="Q110" i="64"/>
  <c r="Q111" i="64"/>
  <c r="Q112" i="64"/>
  <c r="Q113" i="64"/>
  <c r="Q114" i="64"/>
  <c r="Q115" i="64"/>
  <c r="Q116" i="64"/>
  <c r="Q117" i="64"/>
  <c r="Q118" i="64"/>
  <c r="Q119" i="64"/>
  <c r="Q120" i="64"/>
  <c r="Q121" i="64"/>
  <c r="Q122" i="64"/>
  <c r="Q123" i="64"/>
  <c r="Q124" i="64"/>
  <c r="Q125" i="64"/>
  <c r="Q126" i="64"/>
  <c r="Q127" i="64"/>
  <c r="Q128" i="64"/>
  <c r="Q129" i="64"/>
  <c r="Q130" i="64"/>
  <c r="Q131" i="64"/>
  <c r="Q132" i="64"/>
  <c r="Q133" i="64"/>
  <c r="Q134" i="64"/>
  <c r="Q135" i="64"/>
  <c r="Q136" i="64"/>
  <c r="Q137" i="64"/>
  <c r="Q138" i="64"/>
  <c r="Q139" i="64"/>
  <c r="Q140" i="64"/>
  <c r="Q141" i="64"/>
  <c r="Q142" i="64"/>
  <c r="Q143" i="64"/>
  <c r="Q144" i="64"/>
  <c r="Q145" i="64"/>
  <c r="Q146" i="64"/>
  <c r="Q147" i="64"/>
  <c r="Q148" i="64"/>
  <c r="Q149" i="64"/>
  <c r="Q150" i="64"/>
  <c r="Q151" i="64"/>
  <c r="Q152" i="64"/>
  <c r="Q153" i="64"/>
  <c r="Q154" i="64"/>
  <c r="Q155" i="64"/>
  <c r="Q156" i="64"/>
  <c r="Q157" i="64"/>
  <c r="Q158" i="64"/>
  <c r="Q159" i="64"/>
  <c r="Q160" i="64"/>
  <c r="Q161" i="64"/>
  <c r="Q162" i="64"/>
  <c r="Q163" i="64"/>
  <c r="Q164" i="64"/>
  <c r="Q165" i="64"/>
  <c r="Q166" i="64"/>
  <c r="Q167" i="64"/>
  <c r="Q168" i="64"/>
  <c r="Q169" i="64"/>
  <c r="Q170" i="64"/>
  <c r="Q171" i="64"/>
  <c r="Q172" i="64"/>
  <c r="Q173" i="64"/>
  <c r="Q5" i="64"/>
  <c r="C6" i="64"/>
  <c r="F6" i="64" s="1"/>
  <c r="C7" i="64"/>
  <c r="F7" i="64" s="1"/>
  <c r="C8" i="64"/>
  <c r="C9" i="64"/>
  <c r="C10" i="64"/>
  <c r="E10" i="64" s="1"/>
  <c r="C11" i="64"/>
  <c r="E11" i="64" s="1"/>
  <c r="C12" i="64"/>
  <c r="C13" i="64"/>
  <c r="I13" i="64" s="1"/>
  <c r="C14" i="64"/>
  <c r="C15" i="64"/>
  <c r="C16" i="64"/>
  <c r="C17" i="64"/>
  <c r="C18" i="64"/>
  <c r="E18" i="64" s="1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87" i="64"/>
  <c r="C88" i="64"/>
  <c r="C89" i="64"/>
  <c r="C90" i="64"/>
  <c r="C91" i="64"/>
  <c r="C92" i="64"/>
  <c r="C93" i="64"/>
  <c r="C94" i="64"/>
  <c r="C95" i="64"/>
  <c r="C96" i="64"/>
  <c r="C97" i="64"/>
  <c r="C98" i="64"/>
  <c r="C99" i="64"/>
  <c r="C100" i="64"/>
  <c r="C101" i="64"/>
  <c r="C102" i="64"/>
  <c r="C103" i="64"/>
  <c r="C104" i="64"/>
  <c r="C105" i="64"/>
  <c r="C106" i="64"/>
  <c r="C107" i="64"/>
  <c r="C108" i="64"/>
  <c r="C109" i="64"/>
  <c r="C110" i="64"/>
  <c r="C111" i="64"/>
  <c r="C112" i="64"/>
  <c r="C113" i="64"/>
  <c r="C114" i="64"/>
  <c r="C115" i="64"/>
  <c r="C116" i="64"/>
  <c r="C117" i="64"/>
  <c r="C118" i="64"/>
  <c r="C119" i="64"/>
  <c r="C120" i="64"/>
  <c r="C121" i="64"/>
  <c r="C122" i="64"/>
  <c r="C123" i="64"/>
  <c r="C124" i="64"/>
  <c r="C125" i="64"/>
  <c r="C126" i="64"/>
  <c r="C127" i="64"/>
  <c r="C128" i="64"/>
  <c r="C129" i="64"/>
  <c r="C130" i="64"/>
  <c r="C131" i="64"/>
  <c r="C132" i="64"/>
  <c r="C133" i="64"/>
  <c r="C134" i="64"/>
  <c r="C135" i="64"/>
  <c r="C136" i="64"/>
  <c r="C137" i="64"/>
  <c r="C138" i="64"/>
  <c r="C139" i="64"/>
  <c r="C140" i="64"/>
  <c r="C141" i="64"/>
  <c r="C142" i="64"/>
  <c r="C143" i="64"/>
  <c r="C144" i="64"/>
  <c r="C145" i="64"/>
  <c r="C146" i="64"/>
  <c r="C147" i="64"/>
  <c r="C148" i="64"/>
  <c r="C149" i="64"/>
  <c r="C150" i="64"/>
  <c r="C151" i="64"/>
  <c r="C152" i="64"/>
  <c r="C153" i="64"/>
  <c r="C154" i="64"/>
  <c r="C155" i="64"/>
  <c r="C156" i="64"/>
  <c r="C157" i="64"/>
  <c r="C158" i="64"/>
  <c r="C159" i="64"/>
  <c r="C160" i="64"/>
  <c r="C161" i="64"/>
  <c r="C162" i="64"/>
  <c r="C163" i="64"/>
  <c r="C164" i="64"/>
  <c r="C165" i="64"/>
  <c r="C166" i="64"/>
  <c r="C167" i="64"/>
  <c r="C168" i="64"/>
  <c r="C169" i="64"/>
  <c r="C170" i="64"/>
  <c r="C171" i="64"/>
  <c r="C172" i="64"/>
  <c r="C173" i="64"/>
  <c r="C5" i="64"/>
  <c r="I5" i="65" l="1"/>
  <c r="I11" i="65"/>
  <c r="D44" i="53"/>
  <c r="M44" i="53" s="1"/>
  <c r="N44" i="53" s="1"/>
  <c r="O44" i="53"/>
  <c r="E16" i="53"/>
  <c r="F16" i="53"/>
  <c r="T17" i="64"/>
  <c r="T15" i="64"/>
  <c r="R13" i="64"/>
  <c r="S9" i="64"/>
  <c r="S17" i="64"/>
  <c r="R15" i="64"/>
  <c r="T11" i="64"/>
  <c r="R9" i="64"/>
  <c r="T19" i="64"/>
  <c r="T13" i="64"/>
  <c r="R11" i="64"/>
  <c r="T7" i="64"/>
  <c r="R19" i="64"/>
  <c r="R7" i="64"/>
  <c r="G5" i="64"/>
  <c r="I5" i="64"/>
  <c r="G14" i="64"/>
  <c r="I14" i="64"/>
  <c r="E14" i="64"/>
  <c r="F14" i="64"/>
  <c r="G17" i="64"/>
  <c r="F17" i="64"/>
  <c r="I17" i="64"/>
  <c r="D17" i="64"/>
  <c r="G13" i="64"/>
  <c r="F13" i="64"/>
  <c r="L13" i="64" s="1"/>
  <c r="E13" i="64"/>
  <c r="G9" i="64"/>
  <c r="F9" i="64"/>
  <c r="I9" i="64"/>
  <c r="D9" i="64"/>
  <c r="D5" i="64"/>
  <c r="E17" i="64"/>
  <c r="D14" i="64"/>
  <c r="G18" i="64"/>
  <c r="I18" i="64"/>
  <c r="D18" i="64"/>
  <c r="F18" i="64"/>
  <c r="G6" i="64"/>
  <c r="I6" i="64"/>
  <c r="L6" i="64" s="1"/>
  <c r="E6" i="64"/>
  <c r="I16" i="64"/>
  <c r="G16" i="64"/>
  <c r="E16" i="64"/>
  <c r="D16" i="64"/>
  <c r="I12" i="64"/>
  <c r="G12" i="64"/>
  <c r="E12" i="64"/>
  <c r="F12" i="64"/>
  <c r="I8" i="64"/>
  <c r="G8" i="64"/>
  <c r="E8" i="64"/>
  <c r="D8" i="64"/>
  <c r="F5" i="64"/>
  <c r="F16" i="64"/>
  <c r="D13" i="64"/>
  <c r="E9" i="64"/>
  <c r="D6" i="64"/>
  <c r="G10" i="64"/>
  <c r="I10" i="64"/>
  <c r="F10" i="64"/>
  <c r="D10" i="64"/>
  <c r="I19" i="64"/>
  <c r="D19" i="64"/>
  <c r="F19" i="64"/>
  <c r="I15" i="64"/>
  <c r="D15" i="64"/>
  <c r="G15" i="64"/>
  <c r="E15" i="64"/>
  <c r="I11" i="64"/>
  <c r="D11" i="64"/>
  <c r="G11" i="64"/>
  <c r="F11" i="64"/>
  <c r="I7" i="64"/>
  <c r="L7" i="64" s="1"/>
  <c r="D7" i="64"/>
  <c r="E7" i="64"/>
  <c r="G7" i="64"/>
  <c r="E5" i="64"/>
  <c r="E19" i="64"/>
  <c r="F15" i="64"/>
  <c r="D12" i="64"/>
  <c r="F8" i="64"/>
  <c r="L8" i="64" s="1"/>
  <c r="G19" i="64"/>
  <c r="W5" i="64"/>
  <c r="S5" i="64"/>
  <c r="R5" i="64"/>
  <c r="V5" i="64"/>
  <c r="U5" i="64"/>
  <c r="T5" i="64"/>
  <c r="U18" i="64"/>
  <c r="V18" i="64"/>
  <c r="Y18" i="64" s="1"/>
  <c r="T18" i="64"/>
  <c r="W18" i="64"/>
  <c r="R18" i="64"/>
  <c r="X18" i="64" s="1"/>
  <c r="U14" i="64"/>
  <c r="V14" i="64"/>
  <c r="T14" i="64"/>
  <c r="W14" i="64"/>
  <c r="R14" i="64"/>
  <c r="X14" i="64" s="1"/>
  <c r="S14" i="64"/>
  <c r="Y14" i="64" s="1"/>
  <c r="U10" i="64"/>
  <c r="V10" i="64"/>
  <c r="T10" i="64"/>
  <c r="R10" i="64"/>
  <c r="W10" i="64"/>
  <c r="S10" i="64"/>
  <c r="Y10" i="64" s="1"/>
  <c r="U6" i="64"/>
  <c r="V6" i="64"/>
  <c r="W6" i="64"/>
  <c r="T6" i="64"/>
  <c r="R6" i="64"/>
  <c r="X6" i="64" s="1"/>
  <c r="S6" i="64"/>
  <c r="Y6" i="64" s="1"/>
  <c r="V16" i="64"/>
  <c r="Y16" i="64" s="1"/>
  <c r="W16" i="64"/>
  <c r="R16" i="64"/>
  <c r="T16" i="64"/>
  <c r="V12" i="64"/>
  <c r="W12" i="64"/>
  <c r="U12" i="64"/>
  <c r="R12" i="64"/>
  <c r="T12" i="64"/>
  <c r="V8" i="64"/>
  <c r="W8" i="64"/>
  <c r="R8" i="64"/>
  <c r="U8" i="64"/>
  <c r="T8" i="64"/>
  <c r="S8" i="64"/>
  <c r="U16" i="64"/>
  <c r="S12" i="64"/>
  <c r="Y12" i="64" s="1"/>
  <c r="W17" i="64"/>
  <c r="U17" i="64"/>
  <c r="X17" i="64" s="1"/>
  <c r="W13" i="64"/>
  <c r="U13" i="64"/>
  <c r="W9" i="64"/>
  <c r="Z9" i="64" s="1"/>
  <c r="U9" i="64"/>
  <c r="V9" i="64"/>
  <c r="Y9" i="64" s="1"/>
  <c r="V13" i="64"/>
  <c r="Y13" i="64" s="1"/>
  <c r="U19" i="64"/>
  <c r="V19" i="64"/>
  <c r="Y19" i="64" s="1"/>
  <c r="W19" i="64"/>
  <c r="U15" i="64"/>
  <c r="V15" i="64"/>
  <c r="Y15" i="64" s="1"/>
  <c r="W15" i="64"/>
  <c r="U11" i="64"/>
  <c r="V11" i="64"/>
  <c r="Y11" i="64" s="1"/>
  <c r="W11" i="64"/>
  <c r="U7" i="64"/>
  <c r="V7" i="64"/>
  <c r="Y7" i="64" s="1"/>
  <c r="W7" i="64"/>
  <c r="V17" i="64"/>
  <c r="I15" i="53"/>
  <c r="J11" i="65" l="1"/>
  <c r="J5" i="65"/>
  <c r="F44" i="53"/>
  <c r="E44" i="53"/>
  <c r="BC31" i="65"/>
  <c r="BC63" i="65"/>
  <c r="BC33" i="65"/>
  <c r="BC65" i="65"/>
  <c r="BC32" i="65"/>
  <c r="BC68" i="65"/>
  <c r="BC62" i="65"/>
  <c r="BC67" i="65"/>
  <c r="BC50" i="65"/>
  <c r="BC34" i="65"/>
  <c r="BC51" i="65"/>
  <c r="BC16" i="65"/>
  <c r="BC36" i="65"/>
  <c r="BC35" i="65"/>
  <c r="BC13" i="65"/>
  <c r="BC45" i="65"/>
  <c r="BC77" i="65"/>
  <c r="BC48" i="65"/>
  <c r="BC14" i="65"/>
  <c r="BC79" i="65"/>
  <c r="BC78" i="65"/>
  <c r="BC80" i="65"/>
  <c r="BC82" i="65"/>
  <c r="BC61" i="65"/>
  <c r="BC46" i="65"/>
  <c r="BC20" i="65"/>
  <c r="BC15" i="65"/>
  <c r="BC47" i="65"/>
  <c r="BC17" i="65"/>
  <c r="BC49" i="65"/>
  <c r="BC81" i="65"/>
  <c r="BC64" i="65"/>
  <c r="BC30" i="65"/>
  <c r="BC84" i="65"/>
  <c r="BC83" i="65"/>
  <c r="BC52" i="65"/>
  <c r="BC19" i="65"/>
  <c r="BC29" i="65"/>
  <c r="BC66" i="65"/>
  <c r="BC18" i="65"/>
  <c r="K11" i="65"/>
  <c r="K5" i="65"/>
  <c r="T385" i="54"/>
  <c r="T469" i="54"/>
  <c r="T553" i="54"/>
  <c r="T406" i="54"/>
  <c r="T490" i="54"/>
  <c r="T343" i="54"/>
  <c r="T427" i="54"/>
  <c r="T511" i="54"/>
  <c r="T364" i="54"/>
  <c r="T448" i="54"/>
  <c r="T532" i="54"/>
  <c r="T616" i="54"/>
  <c r="T700" i="54"/>
  <c r="T784" i="54"/>
  <c r="T637" i="54"/>
  <c r="T721" i="54"/>
  <c r="T574" i="54"/>
  <c r="T658" i="54"/>
  <c r="T742" i="54"/>
  <c r="T595" i="54"/>
  <c r="T679" i="54"/>
  <c r="T763" i="54"/>
  <c r="BC27" i="65"/>
  <c r="BC59" i="65"/>
  <c r="BC37" i="65"/>
  <c r="BC69" i="65"/>
  <c r="BC40" i="65"/>
  <c r="BC38" i="65"/>
  <c r="BC10" i="65"/>
  <c r="BC71" i="65"/>
  <c r="BC44" i="65"/>
  <c r="BC24" i="65"/>
  <c r="BC28" i="65"/>
  <c r="BC7" i="65"/>
  <c r="BC39" i="65"/>
  <c r="BC9" i="65"/>
  <c r="BC41" i="65"/>
  <c r="BC73" i="65"/>
  <c r="BC56" i="65"/>
  <c r="BC54" i="65"/>
  <c r="BC26" i="65"/>
  <c r="BC74" i="65"/>
  <c r="BC60" i="65"/>
  <c r="BC55" i="65"/>
  <c r="BC57" i="65"/>
  <c r="BC72" i="65"/>
  <c r="BC76" i="65"/>
  <c r="BC11" i="65"/>
  <c r="BC43" i="65"/>
  <c r="BC21" i="65"/>
  <c r="BC53" i="65"/>
  <c r="BC8" i="65"/>
  <c r="BC6" i="65"/>
  <c r="BC70" i="65"/>
  <c r="BC42" i="65"/>
  <c r="BC12" i="65"/>
  <c r="BC75" i="65"/>
  <c r="BC23" i="65"/>
  <c r="BC25" i="65"/>
  <c r="BC22" i="65"/>
  <c r="BC58" i="65"/>
  <c r="BC5" i="65"/>
  <c r="O45" i="53"/>
  <c r="L9" i="64"/>
  <c r="L15" i="64"/>
  <c r="Z11" i="64"/>
  <c r="X13" i="64"/>
  <c r="Y5" i="64"/>
  <c r="X11" i="64"/>
  <c r="J15" i="64"/>
  <c r="J12" i="64"/>
  <c r="J18" i="64"/>
  <c r="J19" i="64"/>
  <c r="Y17" i="64"/>
  <c r="X19" i="64"/>
  <c r="Z17" i="64"/>
  <c r="J10" i="64"/>
  <c r="L5" i="64"/>
  <c r="J14" i="64"/>
  <c r="L17" i="64"/>
  <c r="X9" i="64"/>
  <c r="J9" i="64"/>
  <c r="Z7" i="64"/>
  <c r="L11" i="64"/>
  <c r="L10" i="64"/>
  <c r="J13" i="64"/>
  <c r="J17" i="64"/>
  <c r="Z19" i="64"/>
  <c r="Z13" i="64"/>
  <c r="X7" i="64"/>
  <c r="Z15" i="64"/>
  <c r="X15" i="64"/>
  <c r="X10" i="64"/>
  <c r="Z18" i="64"/>
  <c r="J8" i="64"/>
  <c r="L14" i="64"/>
  <c r="Z10" i="64"/>
  <c r="Z8" i="64"/>
  <c r="Z6" i="64"/>
  <c r="J11" i="64"/>
  <c r="L12" i="64"/>
  <c r="J5" i="64"/>
  <c r="Z12" i="64"/>
  <c r="Y8" i="64"/>
  <c r="X16" i="64"/>
  <c r="X8" i="64"/>
  <c r="X12" i="64"/>
  <c r="Z16" i="64"/>
  <c r="Z14" i="64"/>
  <c r="J7" i="64"/>
  <c r="J6" i="64"/>
  <c r="Z5" i="64"/>
  <c r="L19" i="64"/>
  <c r="J16" i="64"/>
  <c r="L18" i="64"/>
  <c r="X5" i="64"/>
  <c r="L16" i="64"/>
  <c r="R21" i="64"/>
  <c r="R25" i="64"/>
  <c r="R29" i="64"/>
  <c r="R33" i="64"/>
  <c r="R20" i="64"/>
  <c r="R24" i="64"/>
  <c r="R28" i="64"/>
  <c r="R32" i="64"/>
  <c r="R23" i="64"/>
  <c r="R27" i="64"/>
  <c r="R31" i="64"/>
  <c r="R35" i="64"/>
  <c r="R30" i="64"/>
  <c r="R26" i="64"/>
  <c r="R22" i="64"/>
  <c r="R34" i="6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5" i="54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" i="58"/>
  <c r="V385" i="54" l="1"/>
  <c r="V469" i="54"/>
  <c r="V553" i="54"/>
  <c r="V637" i="54"/>
  <c r="V721" i="54"/>
  <c r="V406" i="54"/>
  <c r="V490" i="54"/>
  <c r="V574" i="54"/>
  <c r="V658" i="54"/>
  <c r="V343" i="54"/>
  <c r="V427" i="54"/>
  <c r="V511" i="54"/>
  <c r="V595" i="54"/>
  <c r="V679" i="54"/>
  <c r="V364" i="54"/>
  <c r="V448" i="54"/>
  <c r="V532" i="54"/>
  <c r="V616" i="54"/>
  <c r="V700" i="54"/>
  <c r="V784" i="54"/>
  <c r="V742" i="54"/>
  <c r="V763" i="54"/>
  <c r="X385" i="54"/>
  <c r="X469" i="54"/>
  <c r="X553" i="54"/>
  <c r="X637" i="54"/>
  <c r="X406" i="54"/>
  <c r="X490" i="54"/>
  <c r="X574" i="54"/>
  <c r="X658" i="54"/>
  <c r="X343" i="54"/>
  <c r="X427" i="54"/>
  <c r="X511" i="54"/>
  <c r="X595" i="54"/>
  <c r="X364" i="54"/>
  <c r="X448" i="54"/>
  <c r="X532" i="54"/>
  <c r="X679" i="54"/>
  <c r="X763" i="54"/>
  <c r="X616" i="54"/>
  <c r="X700" i="54"/>
  <c r="X784" i="54"/>
  <c r="X721" i="54"/>
  <c r="X742" i="54"/>
  <c r="BE9" i="65"/>
  <c r="BE41" i="65"/>
  <c r="BE11" i="65"/>
  <c r="BE43" i="65"/>
  <c r="BE75" i="65"/>
  <c r="BE58" i="65"/>
  <c r="BE40" i="65"/>
  <c r="BE22" i="65"/>
  <c r="BE76" i="65"/>
  <c r="BE70" i="65"/>
  <c r="BE71" i="65"/>
  <c r="BE74" i="65"/>
  <c r="BE21" i="65"/>
  <c r="BE53" i="65"/>
  <c r="BE23" i="65"/>
  <c r="BE55" i="65"/>
  <c r="BE10" i="65"/>
  <c r="BE69" i="65"/>
  <c r="BE56" i="65"/>
  <c r="BE38" i="65"/>
  <c r="BE28" i="65"/>
  <c r="BE12" i="65"/>
  <c r="BE39" i="65"/>
  <c r="BE24" i="65"/>
  <c r="BE44" i="65"/>
  <c r="BE25" i="65"/>
  <c r="BE57" i="65"/>
  <c r="BE27" i="65"/>
  <c r="BE59" i="65"/>
  <c r="BE26" i="65"/>
  <c r="BE8" i="65"/>
  <c r="BE73" i="65"/>
  <c r="BE54" i="65"/>
  <c r="BE60" i="65"/>
  <c r="BE72" i="65"/>
  <c r="BE7" i="65"/>
  <c r="BE42" i="65"/>
  <c r="BE37" i="65"/>
  <c r="BE6" i="65"/>
  <c r="BE5" i="65"/>
  <c r="BD28" i="65"/>
  <c r="BD60" i="65"/>
  <c r="BD26" i="65"/>
  <c r="BD58" i="65"/>
  <c r="BD37" i="65"/>
  <c r="BD27" i="65"/>
  <c r="BD76" i="65"/>
  <c r="BD73" i="65"/>
  <c r="BD23" i="65"/>
  <c r="BD22" i="65"/>
  <c r="BD11" i="65"/>
  <c r="BD57" i="65"/>
  <c r="BD8" i="65"/>
  <c r="BD40" i="65"/>
  <c r="BD6" i="65"/>
  <c r="BD38" i="65"/>
  <c r="BD70" i="65"/>
  <c r="BD53" i="65"/>
  <c r="BD43" i="65"/>
  <c r="BD72" i="65"/>
  <c r="BD7" i="65"/>
  <c r="BD9" i="65"/>
  <c r="BD24" i="65"/>
  <c r="BD54" i="65"/>
  <c r="BD75" i="65"/>
  <c r="BD55" i="65"/>
  <c r="BD12" i="65"/>
  <c r="BD44" i="65"/>
  <c r="BD10" i="65"/>
  <c r="BD42" i="65"/>
  <c r="BD74" i="65"/>
  <c r="BD71" i="65"/>
  <c r="BD59" i="65"/>
  <c r="BD25" i="65"/>
  <c r="BD39" i="65"/>
  <c r="BD41" i="65"/>
  <c r="BD21" i="65"/>
  <c r="BD69" i="65"/>
  <c r="BD56" i="65"/>
  <c r="BD5" i="65"/>
  <c r="BE13" i="65"/>
  <c r="BE45" i="65"/>
  <c r="BE19" i="65"/>
  <c r="BE51" i="65"/>
  <c r="BE83" i="65"/>
  <c r="BE16" i="65"/>
  <c r="BE66" i="65"/>
  <c r="BE36" i="65"/>
  <c r="BE81" i="65"/>
  <c r="BE65" i="65"/>
  <c r="BE47" i="65"/>
  <c r="BE20" i="65"/>
  <c r="BE17" i="65"/>
  <c r="BE49" i="65"/>
  <c r="BE31" i="65"/>
  <c r="BE63" i="65"/>
  <c r="BE18" i="65"/>
  <c r="BE32" i="65"/>
  <c r="BE80" i="65"/>
  <c r="BE52" i="65"/>
  <c r="BE14" i="65"/>
  <c r="BE77" i="65"/>
  <c r="BE15" i="65"/>
  <c r="BE50" i="65"/>
  <c r="BE68" i="65"/>
  <c r="BE62" i="65"/>
  <c r="BE29" i="65"/>
  <c r="BE61" i="65"/>
  <c r="BE35" i="65"/>
  <c r="BE67" i="65"/>
  <c r="BE34" i="65"/>
  <c r="BE48" i="65"/>
  <c r="BE82" i="65"/>
  <c r="BE78" i="65"/>
  <c r="BE46" i="65"/>
  <c r="BE30" i="65"/>
  <c r="BE33" i="65"/>
  <c r="BE79" i="65"/>
  <c r="BE64" i="65"/>
  <c r="BE84" i="65"/>
  <c r="BD32" i="65"/>
  <c r="BD64" i="65"/>
  <c r="BD34" i="65"/>
  <c r="BD66" i="65"/>
  <c r="BD29" i="65"/>
  <c r="BD35" i="65"/>
  <c r="BD84" i="65"/>
  <c r="BD63" i="65"/>
  <c r="BD17" i="65"/>
  <c r="BD79" i="65"/>
  <c r="BD20" i="65"/>
  <c r="BD62" i="65"/>
  <c r="BD19" i="65"/>
  <c r="BD83" i="65"/>
  <c r="BD36" i="65"/>
  <c r="BD14" i="65"/>
  <c r="BD46" i="65"/>
  <c r="BD78" i="65"/>
  <c r="BD45" i="65"/>
  <c r="BD51" i="65"/>
  <c r="BD15" i="65"/>
  <c r="BD67" i="65"/>
  <c r="BD33" i="65"/>
  <c r="BD80" i="65"/>
  <c r="BD30" i="65"/>
  <c r="BD77" i="65"/>
  <c r="BD65" i="65"/>
  <c r="BD16" i="65"/>
  <c r="BD48" i="65"/>
  <c r="BD18" i="65"/>
  <c r="BD50" i="65"/>
  <c r="BD82" i="65"/>
  <c r="BD61" i="65"/>
  <c r="BD68" i="65"/>
  <c r="BD31" i="65"/>
  <c r="BD81" i="65"/>
  <c r="BD49" i="65"/>
  <c r="BD52" i="65"/>
  <c r="BD13" i="65"/>
  <c r="BD47" i="65"/>
  <c r="E42" i="54"/>
  <c r="E20" i="54"/>
  <c r="AC58" i="63" l="1"/>
  <c r="AE58" i="63"/>
  <c r="AF58" i="63"/>
  <c r="AC59" i="63"/>
  <c r="AE59" i="63"/>
  <c r="AF59" i="63"/>
  <c r="AC60" i="63"/>
  <c r="AE60" i="63"/>
  <c r="AF60" i="63"/>
  <c r="AC61" i="63"/>
  <c r="AE61" i="63"/>
  <c r="AF61" i="63"/>
  <c r="AC62" i="63"/>
  <c r="AE62" i="63"/>
  <c r="AF62" i="63"/>
  <c r="AC63" i="63"/>
  <c r="AE63" i="63"/>
  <c r="AF63" i="63"/>
  <c r="AC64" i="63"/>
  <c r="AE64" i="63"/>
  <c r="AF64" i="63"/>
  <c r="AC65" i="63"/>
  <c r="AE65" i="63"/>
  <c r="AF65" i="63"/>
  <c r="AC66" i="63"/>
  <c r="AE66" i="63"/>
  <c r="AF66" i="63"/>
  <c r="AC67" i="63"/>
  <c r="AE67" i="63"/>
  <c r="AF67" i="63"/>
  <c r="AC68" i="63"/>
  <c r="AE68" i="63"/>
  <c r="AF68" i="63"/>
  <c r="AC69" i="63"/>
  <c r="AE69" i="63"/>
  <c r="AF69" i="63"/>
  <c r="AC70" i="63"/>
  <c r="AE70" i="63"/>
  <c r="AF70" i="63"/>
  <c r="AC71" i="63"/>
  <c r="AE71" i="63"/>
  <c r="AF71" i="63"/>
  <c r="AC72" i="63"/>
  <c r="AE72" i="63"/>
  <c r="AF72" i="63"/>
  <c r="AC73" i="63"/>
  <c r="AE73" i="63"/>
  <c r="AF73" i="63"/>
  <c r="AC74" i="63"/>
  <c r="AE74" i="63"/>
  <c r="AF74" i="63"/>
  <c r="AC75" i="63"/>
  <c r="AE75" i="63"/>
  <c r="AF75" i="63"/>
  <c r="AC76" i="63"/>
  <c r="AE76" i="63"/>
  <c r="AF76" i="63"/>
  <c r="AC77" i="63"/>
  <c r="AE77" i="63"/>
  <c r="AF77" i="63"/>
  <c r="AC78" i="63"/>
  <c r="AE78" i="63"/>
  <c r="AF78" i="63"/>
  <c r="AC79" i="63"/>
  <c r="AE79" i="63"/>
  <c r="AF79" i="63"/>
  <c r="AC80" i="63"/>
  <c r="AE80" i="63"/>
  <c r="AF80" i="63"/>
  <c r="AC81" i="63"/>
  <c r="AE81" i="63"/>
  <c r="AF81" i="63"/>
  <c r="AC82" i="63"/>
  <c r="AE82" i="63"/>
  <c r="AF82" i="63"/>
  <c r="AC83" i="63"/>
  <c r="AE83" i="63"/>
  <c r="AF83" i="63"/>
  <c r="AC84" i="63"/>
  <c r="AE84" i="63"/>
  <c r="AF84" i="63"/>
  <c r="AC85" i="63"/>
  <c r="AE85" i="63"/>
  <c r="AF85" i="63"/>
  <c r="AC86" i="63"/>
  <c r="AE86" i="63"/>
  <c r="AF86" i="63"/>
  <c r="AC87" i="63"/>
  <c r="AE87" i="63"/>
  <c r="AF87" i="63"/>
  <c r="AC88" i="63"/>
  <c r="AE88" i="63"/>
  <c r="AF88" i="63"/>
  <c r="AC89" i="63"/>
  <c r="AE89" i="63"/>
  <c r="AF89" i="63"/>
  <c r="AC90" i="63"/>
  <c r="AE90" i="63"/>
  <c r="AF90" i="63"/>
  <c r="AC91" i="63"/>
  <c r="AE91" i="63"/>
  <c r="AF91" i="63"/>
  <c r="AC92" i="63"/>
  <c r="AE92" i="63"/>
  <c r="AF92" i="63"/>
  <c r="AC93" i="63"/>
  <c r="AE93" i="63"/>
  <c r="AF93" i="63"/>
  <c r="AC94" i="63"/>
  <c r="AE94" i="63"/>
  <c r="AF94" i="63"/>
  <c r="AC95" i="63"/>
  <c r="AE95" i="63"/>
  <c r="AF95" i="63"/>
  <c r="AC96" i="63"/>
  <c r="AE96" i="63"/>
  <c r="AF96" i="63"/>
  <c r="AC97" i="63"/>
  <c r="AE97" i="63"/>
  <c r="AF97" i="63"/>
  <c r="AC98" i="63"/>
  <c r="AE98" i="63"/>
  <c r="AF98" i="63"/>
  <c r="AC99" i="63"/>
  <c r="AE99" i="63"/>
  <c r="AF99" i="63"/>
  <c r="AC100" i="63"/>
  <c r="AE100" i="63"/>
  <c r="AF100" i="63"/>
  <c r="AC101" i="63"/>
  <c r="AE101" i="63"/>
  <c r="AF101" i="63"/>
  <c r="AC102" i="63"/>
  <c r="AE102" i="63"/>
  <c r="AF102" i="63"/>
  <c r="AC103" i="63"/>
  <c r="AE103" i="63"/>
  <c r="AF103" i="63"/>
  <c r="AC104" i="63"/>
  <c r="AE104" i="63"/>
  <c r="AF104" i="63"/>
  <c r="AC105" i="63"/>
  <c r="AE105" i="63"/>
  <c r="AF105" i="63"/>
  <c r="AC106" i="63"/>
  <c r="AE106" i="63"/>
  <c r="AF106" i="63"/>
  <c r="AC107" i="63"/>
  <c r="AE107" i="63"/>
  <c r="AF107" i="63"/>
  <c r="AC108" i="63"/>
  <c r="AE108" i="63"/>
  <c r="AF108" i="63"/>
  <c r="AC109" i="63"/>
  <c r="AE109" i="63"/>
  <c r="AF109" i="63"/>
  <c r="AC110" i="63"/>
  <c r="AE110" i="63"/>
  <c r="AF110" i="63"/>
  <c r="AC111" i="63"/>
  <c r="AE111" i="63"/>
  <c r="AF111" i="63"/>
  <c r="AC112" i="63"/>
  <c r="AE112" i="63"/>
  <c r="AF112" i="63"/>
  <c r="AC113" i="63"/>
  <c r="AE113" i="63"/>
  <c r="AF113" i="63"/>
  <c r="AC114" i="63"/>
  <c r="AE114" i="63"/>
  <c r="AF114" i="63"/>
  <c r="AC115" i="63"/>
  <c r="AE115" i="63"/>
  <c r="AF115" i="63"/>
  <c r="AC116" i="63"/>
  <c r="AE116" i="63"/>
  <c r="AF116" i="63"/>
  <c r="AC117" i="63"/>
  <c r="AE117" i="63"/>
  <c r="AC118" i="63"/>
  <c r="AE118" i="63"/>
  <c r="AC119" i="63"/>
  <c r="AE119" i="63"/>
  <c r="AC120" i="63"/>
  <c r="AE120" i="63"/>
  <c r="AC121" i="63"/>
  <c r="AE121" i="63"/>
  <c r="AC122" i="63"/>
  <c r="AE122" i="63"/>
  <c r="AC123" i="63"/>
  <c r="AE123" i="63"/>
  <c r="AC124" i="63"/>
  <c r="AE124" i="63"/>
  <c r="AC125" i="63"/>
  <c r="AE125" i="63"/>
  <c r="AC126" i="63"/>
  <c r="AE126" i="63"/>
  <c r="AC127" i="63"/>
  <c r="AE127" i="63"/>
  <c r="AC128" i="63"/>
  <c r="AE128" i="63"/>
  <c r="AC129" i="63"/>
  <c r="AE129" i="63"/>
  <c r="AC130" i="63"/>
  <c r="AE130" i="63"/>
  <c r="AC131" i="63"/>
  <c r="AE131" i="63"/>
  <c r="AC132" i="63"/>
  <c r="AE132" i="63"/>
  <c r="AF132" i="63"/>
  <c r="AC133" i="63"/>
  <c r="AE133" i="63"/>
  <c r="AF133" i="63"/>
  <c r="AC134" i="63"/>
  <c r="AE134" i="63"/>
  <c r="AF134" i="63"/>
  <c r="AC135" i="63"/>
  <c r="AE135" i="63"/>
  <c r="AF135" i="63"/>
  <c r="AC136" i="63"/>
  <c r="AE136" i="63"/>
  <c r="AF136" i="63"/>
  <c r="AC137" i="63"/>
  <c r="AE137" i="63"/>
  <c r="AF137" i="63"/>
  <c r="AC138" i="63"/>
  <c r="AE138" i="63"/>
  <c r="AF138" i="63"/>
  <c r="AC139" i="63"/>
  <c r="AE139" i="63"/>
  <c r="AF139" i="63"/>
  <c r="AC140" i="63"/>
  <c r="AE140" i="63"/>
  <c r="AF140" i="63"/>
  <c r="AC141" i="63"/>
  <c r="AE141" i="63"/>
  <c r="AF141" i="63"/>
  <c r="AC142" i="63"/>
  <c r="AE142" i="63"/>
  <c r="AF142" i="63"/>
  <c r="AC143" i="63"/>
  <c r="AE143" i="63"/>
  <c r="AF143" i="63"/>
  <c r="AC144" i="63"/>
  <c r="AE144" i="63"/>
  <c r="AF144" i="63"/>
  <c r="AC145" i="63"/>
  <c r="AE145" i="63"/>
  <c r="AF145" i="63"/>
  <c r="AC146" i="63"/>
  <c r="AE146" i="63"/>
  <c r="AF146" i="63"/>
  <c r="AC147" i="63"/>
  <c r="AE147" i="63"/>
  <c r="AC148" i="63"/>
  <c r="AE148" i="63"/>
  <c r="AC149" i="63"/>
  <c r="AE149" i="63"/>
  <c r="AC150" i="63"/>
  <c r="AE150" i="63"/>
  <c r="AC151" i="63"/>
  <c r="AE151" i="63"/>
  <c r="AC152" i="63"/>
  <c r="AE152" i="63"/>
  <c r="AC153" i="63"/>
  <c r="AE153" i="63"/>
  <c r="AC154" i="63"/>
  <c r="AE154" i="63"/>
  <c r="AC155" i="63"/>
  <c r="AE155" i="63"/>
  <c r="AC156" i="63"/>
  <c r="AE156" i="63"/>
  <c r="AC157" i="63"/>
  <c r="AE157" i="63"/>
  <c r="AC158" i="63"/>
  <c r="AE158" i="63"/>
  <c r="AC159" i="63"/>
  <c r="AE159" i="63"/>
  <c r="AC160" i="63"/>
  <c r="AE160" i="63"/>
  <c r="AC161" i="63"/>
  <c r="AE161" i="63"/>
  <c r="AC162" i="63"/>
  <c r="AE162" i="63"/>
  <c r="AF162" i="63"/>
  <c r="AC163" i="63"/>
  <c r="AE163" i="63"/>
  <c r="AF163" i="63"/>
  <c r="AC164" i="63"/>
  <c r="AE164" i="63"/>
  <c r="AF164" i="63"/>
  <c r="AC165" i="63"/>
  <c r="AE165" i="63"/>
  <c r="AF165" i="63"/>
  <c r="AC166" i="63"/>
  <c r="AE166" i="63"/>
  <c r="AF166" i="63"/>
  <c r="AC167" i="63"/>
  <c r="AE167" i="63"/>
  <c r="AF167" i="63"/>
  <c r="AC168" i="63"/>
  <c r="AE168" i="63"/>
  <c r="AF168" i="63"/>
  <c r="AC169" i="63"/>
  <c r="AE169" i="63"/>
  <c r="AF169" i="63"/>
  <c r="AC170" i="63"/>
  <c r="AE170" i="63"/>
  <c r="AF170" i="63"/>
  <c r="AC171" i="63"/>
  <c r="AE171" i="63"/>
  <c r="AF171" i="63"/>
  <c r="AC172" i="63"/>
  <c r="AE172" i="63"/>
  <c r="AF172" i="63"/>
  <c r="AC173" i="63"/>
  <c r="AE173" i="63"/>
  <c r="AF173" i="63"/>
  <c r="AC174" i="63"/>
  <c r="AE174" i="63"/>
  <c r="AF174" i="63"/>
  <c r="AC175" i="63"/>
  <c r="AE175" i="63"/>
  <c r="AF175" i="63"/>
  <c r="AC176" i="63"/>
  <c r="AE176" i="63"/>
  <c r="AF176" i="63"/>
  <c r="AC177" i="63"/>
  <c r="AE177" i="63"/>
  <c r="AF177" i="63"/>
  <c r="AC178" i="63"/>
  <c r="AE178" i="63"/>
  <c r="AF178" i="63"/>
  <c r="AC179" i="63"/>
  <c r="AE179" i="63"/>
  <c r="AF179" i="63"/>
  <c r="AC180" i="63"/>
  <c r="AE180" i="63"/>
  <c r="AF180" i="63"/>
  <c r="AC181" i="63"/>
  <c r="AE181" i="63"/>
  <c r="AF181" i="63"/>
  <c r="AC182" i="63"/>
  <c r="AE182" i="63"/>
  <c r="AF182" i="63"/>
  <c r="AC183" i="63"/>
  <c r="AE183" i="63"/>
  <c r="AF183" i="63"/>
  <c r="AC184" i="63"/>
  <c r="AE184" i="63"/>
  <c r="AF184" i="63"/>
  <c r="AC185" i="63"/>
  <c r="AE185" i="63"/>
  <c r="AF185" i="63"/>
  <c r="AC186" i="63"/>
  <c r="AE186" i="63"/>
  <c r="AF186" i="63"/>
  <c r="AC187" i="63"/>
  <c r="AE187" i="63"/>
  <c r="AF187" i="63"/>
  <c r="AC188" i="63"/>
  <c r="AE188" i="63"/>
  <c r="AF188" i="63"/>
  <c r="AC189" i="63"/>
  <c r="AE189" i="63"/>
  <c r="AF189" i="63"/>
  <c r="AC190" i="63"/>
  <c r="AE190" i="63"/>
  <c r="AF190" i="63"/>
  <c r="AC191" i="63"/>
  <c r="AE191" i="63"/>
  <c r="AF191" i="63"/>
  <c r="AC192" i="63"/>
  <c r="AE192" i="63"/>
  <c r="AF192" i="63"/>
  <c r="AC193" i="63"/>
  <c r="AE193" i="63"/>
  <c r="AF193" i="63"/>
  <c r="AC194" i="63"/>
  <c r="AE194" i="63"/>
  <c r="AF194" i="63"/>
  <c r="AC195" i="63"/>
  <c r="AE195" i="63"/>
  <c r="AF195" i="63"/>
  <c r="AC196" i="63"/>
  <c r="AE196" i="63"/>
  <c r="AF196" i="63"/>
  <c r="AC197" i="63"/>
  <c r="AE197" i="63"/>
  <c r="AF197" i="63"/>
  <c r="AC198" i="63"/>
  <c r="AE198" i="63"/>
  <c r="AF198" i="63"/>
  <c r="AC199" i="63"/>
  <c r="AE199" i="63"/>
  <c r="AF199" i="63"/>
  <c r="AC200" i="63"/>
  <c r="AE200" i="63"/>
  <c r="AF200" i="63"/>
  <c r="AC201" i="63"/>
  <c r="AE201" i="63"/>
  <c r="AF201" i="63"/>
  <c r="AC202" i="63"/>
  <c r="AE202" i="63"/>
  <c r="AF202" i="63"/>
  <c r="AC203" i="63"/>
  <c r="AE203" i="63"/>
  <c r="AF203" i="63"/>
  <c r="AC204" i="63"/>
  <c r="AE204" i="63"/>
  <c r="AF204" i="63"/>
  <c r="AC205" i="63"/>
  <c r="AE205" i="63"/>
  <c r="AF205" i="63"/>
  <c r="AC206" i="63"/>
  <c r="AE206" i="63"/>
  <c r="AF206" i="63"/>
  <c r="AC207" i="63"/>
  <c r="AE207" i="63"/>
  <c r="AF207" i="63"/>
  <c r="AC208" i="63"/>
  <c r="AE208" i="63"/>
  <c r="AF208" i="63"/>
  <c r="AC209" i="63"/>
  <c r="AE209" i="63"/>
  <c r="AF209" i="63"/>
  <c r="AC210" i="63"/>
  <c r="AE210" i="63"/>
  <c r="AF210" i="63"/>
  <c r="AC211" i="63"/>
  <c r="AE211" i="63"/>
  <c r="AF211" i="63"/>
  <c r="AC212" i="63"/>
  <c r="AE212" i="63"/>
  <c r="AF212" i="63"/>
  <c r="AC213" i="63"/>
  <c r="AE213" i="63"/>
  <c r="AF213" i="63"/>
  <c r="AC214" i="63"/>
  <c r="AE214" i="63"/>
  <c r="AF214" i="63"/>
  <c r="AC215" i="63"/>
  <c r="AE215" i="63"/>
  <c r="AF215" i="63"/>
  <c r="AC216" i="63"/>
  <c r="AE216" i="63"/>
  <c r="AF216" i="63"/>
  <c r="AC217" i="63"/>
  <c r="AE217" i="63"/>
  <c r="AF217" i="63"/>
  <c r="AC218" i="63"/>
  <c r="AE218" i="63"/>
  <c r="AF218" i="63"/>
  <c r="AC219" i="63"/>
  <c r="AE219" i="63"/>
  <c r="AF219" i="63"/>
  <c r="AC220" i="63"/>
  <c r="AE220" i="63"/>
  <c r="AF220" i="63"/>
  <c r="AC221" i="63"/>
  <c r="AE221" i="63"/>
  <c r="AF221" i="63"/>
  <c r="AC222" i="63"/>
  <c r="AE222" i="63"/>
  <c r="AF222" i="63"/>
  <c r="AC223" i="63"/>
  <c r="AE223" i="63"/>
  <c r="AF223" i="63"/>
  <c r="AC224" i="63"/>
  <c r="AE224" i="63"/>
  <c r="AF224" i="63"/>
  <c r="AC225" i="63"/>
  <c r="AE225" i="63"/>
  <c r="AF225" i="63"/>
  <c r="AC226" i="63"/>
  <c r="AE226" i="63"/>
  <c r="AF226" i="63"/>
  <c r="AC227" i="63"/>
  <c r="AE227" i="63"/>
  <c r="AF227" i="63"/>
  <c r="AC228" i="63"/>
  <c r="AE228" i="63"/>
  <c r="AF228" i="63"/>
  <c r="AC229" i="63"/>
  <c r="AE229" i="63"/>
  <c r="AF229" i="63"/>
  <c r="AC230" i="63"/>
  <c r="AE230" i="63"/>
  <c r="AF230" i="63"/>
  <c r="AC231" i="63"/>
  <c r="AE231" i="63"/>
  <c r="AF231" i="63"/>
  <c r="AC232" i="63"/>
  <c r="AE232" i="63"/>
  <c r="AF232" i="63"/>
  <c r="AC233" i="63"/>
  <c r="AE233" i="63"/>
  <c r="AF233" i="63"/>
  <c r="AC234" i="63"/>
  <c r="AE234" i="63"/>
  <c r="AF234" i="63"/>
  <c r="AC235" i="63"/>
  <c r="AE235" i="63"/>
  <c r="AF235" i="63"/>
  <c r="AC236" i="63"/>
  <c r="AE236" i="63"/>
  <c r="AF236" i="63"/>
  <c r="AC237" i="63"/>
  <c r="AE237" i="63"/>
  <c r="AF237" i="63"/>
  <c r="AC238" i="63"/>
  <c r="AE238" i="63"/>
  <c r="AF238" i="63"/>
  <c r="AC239" i="63"/>
  <c r="AE239" i="63"/>
  <c r="AF239" i="63"/>
  <c r="AC240" i="63"/>
  <c r="AE240" i="63"/>
  <c r="AF240" i="63"/>
  <c r="AC241" i="63"/>
  <c r="AE241" i="63"/>
  <c r="AF241" i="63"/>
  <c r="AC242" i="63"/>
  <c r="AE242" i="63"/>
  <c r="AF242" i="63"/>
  <c r="AC243" i="63"/>
  <c r="AE243" i="63"/>
  <c r="AF243" i="63"/>
  <c r="AC244" i="63"/>
  <c r="AE244" i="63"/>
  <c r="AF244" i="63"/>
  <c r="AC245" i="63"/>
  <c r="AE245" i="63"/>
  <c r="AF245" i="63"/>
  <c r="AC246" i="63"/>
  <c r="AE246" i="63"/>
  <c r="AF246" i="63"/>
  <c r="AC247" i="63"/>
  <c r="AE247" i="63"/>
  <c r="AF247" i="63"/>
  <c r="AC248" i="63"/>
  <c r="AE248" i="63"/>
  <c r="AF248" i="63"/>
  <c r="AC249" i="63"/>
  <c r="AE249" i="63"/>
  <c r="AF249" i="63"/>
  <c r="AC250" i="63"/>
  <c r="AE250" i="63"/>
  <c r="AF250" i="63"/>
  <c r="AC251" i="63"/>
  <c r="AE251" i="63"/>
  <c r="AF251" i="63"/>
  <c r="AC252" i="63"/>
  <c r="AE252" i="63"/>
  <c r="AF252" i="63"/>
  <c r="AC253" i="63"/>
  <c r="AE253" i="63"/>
  <c r="AF253" i="63"/>
  <c r="AC254" i="63"/>
  <c r="AE254" i="63"/>
  <c r="AF254" i="63"/>
  <c r="AC255" i="63"/>
  <c r="AE255" i="63"/>
  <c r="AF255" i="63"/>
  <c r="AC256" i="63"/>
  <c r="AE256" i="63"/>
  <c r="AF256" i="63"/>
  <c r="AC257" i="63"/>
  <c r="AE257" i="63"/>
  <c r="AF257" i="63"/>
  <c r="AC258" i="63"/>
  <c r="AE258" i="63"/>
  <c r="AF258" i="63"/>
  <c r="AC259" i="63"/>
  <c r="AE259" i="63"/>
  <c r="AF259" i="63"/>
  <c r="AC260" i="63"/>
  <c r="AE260" i="63"/>
  <c r="AF260" i="63"/>
  <c r="AC261" i="63"/>
  <c r="AE261" i="63"/>
  <c r="AF261" i="63"/>
  <c r="AC262" i="63"/>
  <c r="AE262" i="63"/>
  <c r="AF262" i="63"/>
  <c r="AC263" i="63"/>
  <c r="AE263" i="63"/>
  <c r="AF263" i="63"/>
  <c r="AC264" i="63"/>
  <c r="AE264" i="63"/>
  <c r="AF264" i="63"/>
  <c r="AC265" i="63"/>
  <c r="AE265" i="63"/>
  <c r="AF265" i="63"/>
  <c r="AC266" i="63"/>
  <c r="AE266" i="63"/>
  <c r="AF266" i="63"/>
  <c r="AC267" i="63"/>
  <c r="AE267" i="63"/>
  <c r="AF267" i="63"/>
  <c r="AC268" i="63"/>
  <c r="AE268" i="63"/>
  <c r="AF268" i="63"/>
  <c r="AC269" i="63"/>
  <c r="AE269" i="63"/>
  <c r="AF269" i="63"/>
  <c r="AC270" i="63"/>
  <c r="AE270" i="63"/>
  <c r="AF270" i="63"/>
  <c r="AC271" i="63"/>
  <c r="AE271" i="63"/>
  <c r="AF271" i="63"/>
  <c r="AC272" i="63"/>
  <c r="AE272" i="63"/>
  <c r="AF272" i="63"/>
  <c r="AC273" i="63"/>
  <c r="AE273" i="63"/>
  <c r="AF273" i="63"/>
  <c r="AC274" i="63"/>
  <c r="AE274" i="63"/>
  <c r="AF274" i="63"/>
  <c r="AC275" i="63"/>
  <c r="AE275" i="63"/>
  <c r="AF275" i="63"/>
  <c r="AC276" i="63"/>
  <c r="AE276" i="63"/>
  <c r="AF276" i="63"/>
  <c r="AC277" i="63"/>
  <c r="AE277" i="63"/>
  <c r="AF277" i="63"/>
  <c r="AC278" i="63"/>
  <c r="AE278" i="63"/>
  <c r="AF278" i="63"/>
  <c r="AC279" i="63"/>
  <c r="AE279" i="63"/>
  <c r="AF279" i="63"/>
  <c r="AC280" i="63"/>
  <c r="AE280" i="63"/>
  <c r="AF280" i="63"/>
  <c r="AC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E303" i="63"/>
  <c r="AF303" i="63"/>
  <c r="AC304" i="63"/>
  <c r="AE304" i="63"/>
  <c r="AF304" i="63"/>
  <c r="AC305" i="63"/>
  <c r="AE305" i="63"/>
  <c r="AF305" i="63"/>
  <c r="AC306" i="63"/>
  <c r="AE306" i="63"/>
  <c r="AF306" i="63"/>
  <c r="AC307" i="63"/>
  <c r="AE307" i="63"/>
  <c r="AF307" i="63"/>
  <c r="AC308" i="63"/>
  <c r="AE308" i="63"/>
  <c r="AF308" i="63"/>
  <c r="AC309" i="63"/>
  <c r="AE309" i="63"/>
  <c r="AF309" i="63"/>
  <c r="AC310" i="63"/>
  <c r="AE310" i="63"/>
  <c r="AF310" i="63"/>
  <c r="AC311" i="63"/>
  <c r="AE311" i="63"/>
  <c r="AF311" i="63"/>
  <c r="AC312" i="63"/>
  <c r="AE312" i="63"/>
  <c r="AF312" i="63"/>
  <c r="AC313" i="63"/>
  <c r="AE313" i="63"/>
  <c r="AF313" i="63"/>
  <c r="AC314" i="63"/>
  <c r="AE314" i="63"/>
  <c r="AF314" i="63"/>
  <c r="AC315" i="63"/>
  <c r="AE315" i="63"/>
  <c r="AF315" i="63"/>
  <c r="AC316" i="63"/>
  <c r="AE316" i="63"/>
  <c r="AF316" i="63"/>
  <c r="AC317" i="63"/>
  <c r="AE317" i="63"/>
  <c r="AF317" i="63"/>
  <c r="AC318" i="63"/>
  <c r="AE318" i="63"/>
  <c r="AF318" i="63"/>
  <c r="AC319" i="63"/>
  <c r="AE319" i="63"/>
  <c r="AF319" i="63"/>
  <c r="AC320" i="63"/>
  <c r="AE320" i="63"/>
  <c r="AF320" i="63"/>
  <c r="AC321" i="63"/>
  <c r="AE321" i="63"/>
  <c r="AF321" i="63"/>
  <c r="AC322" i="63"/>
  <c r="AE322" i="63"/>
  <c r="AF322" i="63"/>
  <c r="AC323" i="63"/>
  <c r="AE323" i="63"/>
  <c r="AF323" i="63"/>
  <c r="AC324" i="63"/>
  <c r="AE324" i="63"/>
  <c r="AF324" i="63"/>
  <c r="AC325" i="63"/>
  <c r="AE325" i="63"/>
  <c r="AF325" i="63"/>
  <c r="AC326" i="63"/>
  <c r="AE326" i="63"/>
  <c r="AF326" i="63"/>
  <c r="AC327" i="63"/>
  <c r="AE327" i="63"/>
  <c r="AF327" i="63"/>
  <c r="AC328" i="63"/>
  <c r="AE328" i="63"/>
  <c r="AF328" i="63"/>
  <c r="AC329" i="63"/>
  <c r="AE329" i="63"/>
  <c r="AF329" i="63"/>
  <c r="AC330" i="63"/>
  <c r="AE330" i="63"/>
  <c r="AF330" i="63"/>
  <c r="AC331" i="63"/>
  <c r="AE331" i="63"/>
  <c r="AF331" i="63"/>
  <c r="AC332" i="63"/>
  <c r="AE332" i="63"/>
  <c r="AF332" i="63"/>
  <c r="AC333" i="63"/>
  <c r="AE333" i="63"/>
  <c r="AF333" i="63"/>
  <c r="AC334" i="63"/>
  <c r="AE334" i="63"/>
  <c r="AF334" i="63"/>
  <c r="AC335" i="63"/>
  <c r="AE335" i="63"/>
  <c r="AF335" i="63"/>
  <c r="AC336" i="63"/>
  <c r="AE336" i="63"/>
  <c r="AF336" i="63"/>
  <c r="AC337" i="63"/>
  <c r="AE337" i="63"/>
  <c r="AF337" i="63"/>
  <c r="AC338" i="63"/>
  <c r="AE338" i="63"/>
  <c r="AF338" i="63"/>
  <c r="AC339" i="63"/>
  <c r="AE339" i="63"/>
  <c r="AF339" i="63"/>
  <c r="AC340" i="63"/>
  <c r="AE340" i="63"/>
  <c r="AF340" i="63"/>
  <c r="AC341" i="63"/>
  <c r="AE341" i="63"/>
  <c r="AF341" i="63"/>
  <c r="AC342" i="63"/>
  <c r="AE342" i="63"/>
  <c r="AF342" i="63"/>
  <c r="AC343" i="63"/>
  <c r="AE343" i="63"/>
  <c r="AF343" i="63"/>
  <c r="AC344" i="63"/>
  <c r="AE344" i="63"/>
  <c r="AF344" i="63"/>
  <c r="AC345" i="63"/>
  <c r="AE345" i="63"/>
  <c r="AF345" i="63"/>
  <c r="AC346" i="63"/>
  <c r="AE346" i="63"/>
  <c r="AF346" i="63"/>
  <c r="AC347" i="63"/>
  <c r="AE347" i="63"/>
  <c r="AF347" i="63"/>
  <c r="AC348" i="63"/>
  <c r="AE348" i="63"/>
  <c r="AF348" i="63"/>
  <c r="AC349" i="63"/>
  <c r="AE349" i="63"/>
  <c r="AF349" i="63"/>
  <c r="AC350" i="63"/>
  <c r="AE350" i="63"/>
  <c r="AF350" i="63"/>
  <c r="AC351" i="63"/>
  <c r="AE351" i="63"/>
  <c r="AF351" i="63"/>
  <c r="AC352" i="63"/>
  <c r="AE352" i="63"/>
  <c r="AF352" i="63"/>
  <c r="AC353" i="63"/>
  <c r="AE353" i="63"/>
  <c r="AF353" i="63"/>
  <c r="AC354" i="63"/>
  <c r="AE354" i="63"/>
  <c r="AF354" i="63"/>
  <c r="AC355" i="63"/>
  <c r="AE355" i="63"/>
  <c r="AF355" i="63"/>
  <c r="AC356" i="63"/>
  <c r="AE356" i="63"/>
  <c r="AF356" i="63"/>
  <c r="AC357" i="63"/>
  <c r="AE357" i="63"/>
  <c r="AF357" i="63"/>
  <c r="AC358" i="63"/>
  <c r="AE358" i="63"/>
  <c r="AF358" i="63"/>
  <c r="AC359" i="63"/>
  <c r="AE359" i="63"/>
  <c r="AF359" i="63"/>
  <c r="AC360" i="63"/>
  <c r="AE360" i="63"/>
  <c r="AF360" i="63"/>
  <c r="AC361" i="63"/>
  <c r="AE361" i="63"/>
  <c r="AF361" i="63"/>
  <c r="AC362" i="63"/>
  <c r="AE362" i="63"/>
  <c r="AF362" i="63"/>
  <c r="AC363" i="63"/>
  <c r="AE363" i="63"/>
  <c r="AF363" i="63"/>
  <c r="AC364" i="63"/>
  <c r="AE364" i="63"/>
  <c r="AF364" i="63"/>
  <c r="AC365" i="63"/>
  <c r="AE365" i="63"/>
  <c r="AF365" i="63"/>
  <c r="AC366" i="63"/>
  <c r="AE366" i="63"/>
  <c r="AF366" i="63"/>
  <c r="AC367" i="63"/>
  <c r="AE367" i="63"/>
  <c r="AF367" i="63"/>
  <c r="AC368" i="63"/>
  <c r="AE368" i="63"/>
  <c r="AF368" i="63"/>
  <c r="AC369" i="63"/>
  <c r="AE369" i="63"/>
  <c r="AF369" i="63"/>
  <c r="AC370" i="63"/>
  <c r="AE370" i="63"/>
  <c r="AF370" i="63"/>
  <c r="AC371" i="63"/>
  <c r="AE371" i="63"/>
  <c r="AF371" i="63"/>
  <c r="AC372" i="63"/>
  <c r="AE372" i="63"/>
  <c r="AF372" i="63"/>
  <c r="AC373" i="63"/>
  <c r="AE373" i="63"/>
  <c r="AF373" i="63"/>
  <c r="AC374" i="63"/>
  <c r="AE374" i="63"/>
  <c r="AF374" i="63"/>
  <c r="AC375" i="63"/>
  <c r="AE375" i="63"/>
  <c r="AF375" i="63"/>
  <c r="AC376" i="63"/>
  <c r="AE376" i="63"/>
  <c r="AF376" i="63"/>
  <c r="AC377" i="63"/>
  <c r="AE377" i="63"/>
  <c r="AF377" i="63"/>
  <c r="AC378" i="63"/>
  <c r="AE378" i="63"/>
  <c r="AF378" i="63"/>
  <c r="AC379" i="63"/>
  <c r="AE379" i="63"/>
  <c r="AF379" i="63"/>
  <c r="AC380" i="63"/>
  <c r="AE380" i="63"/>
  <c r="AF380" i="63"/>
  <c r="AC381" i="63"/>
  <c r="AE381" i="63"/>
  <c r="AF381" i="63"/>
  <c r="AC382" i="63"/>
  <c r="AE382" i="63"/>
  <c r="AF382" i="63"/>
  <c r="AC383" i="63"/>
  <c r="AE383" i="63"/>
  <c r="AF383" i="63"/>
  <c r="AC384" i="63"/>
  <c r="AE384" i="63"/>
  <c r="AF384" i="63"/>
  <c r="AC385" i="63"/>
  <c r="AE385" i="63"/>
  <c r="AF385" i="63"/>
  <c r="AC386" i="63"/>
  <c r="AE386" i="63"/>
  <c r="AF386" i="63"/>
  <c r="AC387" i="63"/>
  <c r="AE387" i="63"/>
  <c r="AC388" i="63"/>
  <c r="AE388" i="63"/>
  <c r="AC389" i="63"/>
  <c r="AE389" i="63"/>
  <c r="AC390" i="63"/>
  <c r="AE390" i="63"/>
  <c r="AC391" i="63"/>
  <c r="AE391" i="63"/>
  <c r="AC392" i="63"/>
  <c r="AE392" i="63"/>
  <c r="AC393" i="63"/>
  <c r="AE393" i="63"/>
  <c r="AC394" i="63"/>
  <c r="AE394" i="63"/>
  <c r="AC395" i="63"/>
  <c r="AE395" i="63"/>
  <c r="AC396" i="63"/>
  <c r="AE396" i="63"/>
  <c r="AC397" i="63"/>
  <c r="AE397" i="63"/>
  <c r="AC398" i="63"/>
  <c r="AE398" i="63"/>
  <c r="AC399" i="63"/>
  <c r="AE399" i="63"/>
  <c r="AC400" i="63"/>
  <c r="AE400" i="63"/>
  <c r="AC401" i="63"/>
  <c r="AE401" i="63"/>
  <c r="AC402" i="63"/>
  <c r="AE402" i="63"/>
  <c r="AC403" i="63"/>
  <c r="AE403" i="63"/>
  <c r="AC404" i="63"/>
  <c r="AE404" i="63"/>
  <c r="AC405" i="63"/>
  <c r="AE405" i="63"/>
  <c r="AC406" i="63"/>
  <c r="AE406" i="63"/>
  <c r="AC407" i="63"/>
  <c r="AE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E429" i="63"/>
  <c r="AF429" i="63"/>
  <c r="AC430" i="63"/>
  <c r="AE430" i="63"/>
  <c r="AF430" i="63"/>
  <c r="AC431" i="63"/>
  <c r="AE431" i="63"/>
  <c r="AF431" i="63"/>
  <c r="AC432" i="63"/>
  <c r="AE432" i="63"/>
  <c r="AF432" i="63"/>
  <c r="AC433" i="63"/>
  <c r="AE433" i="63"/>
  <c r="AF433" i="63"/>
  <c r="AC434" i="63"/>
  <c r="AE434" i="63"/>
  <c r="AF434" i="63"/>
  <c r="AC435" i="63"/>
  <c r="AE435" i="63"/>
  <c r="AF435" i="63"/>
  <c r="AC436" i="63"/>
  <c r="AE436" i="63"/>
  <c r="AF436" i="63"/>
  <c r="AC437" i="63"/>
  <c r="AE437" i="63"/>
  <c r="AF437" i="63"/>
  <c r="AC438" i="63"/>
  <c r="AE438" i="63"/>
  <c r="AF438" i="63"/>
  <c r="AC439" i="63"/>
  <c r="AE439" i="63"/>
  <c r="AF439" i="63"/>
  <c r="AC440" i="63"/>
  <c r="AE440" i="63"/>
  <c r="AF440" i="63"/>
  <c r="AC441" i="63"/>
  <c r="AE441" i="63"/>
  <c r="AF441" i="63"/>
  <c r="AC442" i="63"/>
  <c r="AE442" i="63"/>
  <c r="AF442" i="63"/>
  <c r="AC443" i="63"/>
  <c r="AE443" i="63"/>
  <c r="AF443" i="63"/>
  <c r="AC444" i="63"/>
  <c r="AE444" i="63"/>
  <c r="AF444" i="63"/>
  <c r="AC445" i="63"/>
  <c r="AE445" i="63"/>
  <c r="AF445" i="63"/>
  <c r="AC446" i="63"/>
  <c r="AE446" i="63"/>
  <c r="AF446" i="63"/>
  <c r="AC447" i="63"/>
  <c r="AE447" i="63"/>
  <c r="AF447" i="63"/>
  <c r="AC448" i="63"/>
  <c r="AE448" i="63"/>
  <c r="AF448" i="63"/>
  <c r="AC449" i="63"/>
  <c r="AE449" i="63"/>
  <c r="AF449" i="63"/>
  <c r="AC450" i="63"/>
  <c r="AE450" i="63"/>
  <c r="AF450" i="63"/>
  <c r="AC451" i="63"/>
  <c r="AE451" i="63"/>
  <c r="AF451" i="63"/>
  <c r="AC452" i="63"/>
  <c r="AE452" i="63"/>
  <c r="AF452" i="63"/>
  <c r="AC453" i="63"/>
  <c r="AE453" i="63"/>
  <c r="AF453" i="63"/>
  <c r="AC454" i="63"/>
  <c r="AE454" i="63"/>
  <c r="AF454" i="63"/>
  <c r="AC455" i="63"/>
  <c r="AE455" i="63"/>
  <c r="AF455" i="63"/>
  <c r="AC456" i="63"/>
  <c r="AE456" i="63"/>
  <c r="AF456" i="63"/>
  <c r="AC457" i="63"/>
  <c r="AE457" i="63"/>
  <c r="AF457" i="63"/>
  <c r="AC458" i="63"/>
  <c r="AE458" i="63"/>
  <c r="AF458" i="63"/>
  <c r="AC459" i="63"/>
  <c r="AE459" i="63"/>
  <c r="AF459" i="63"/>
  <c r="AC460" i="63"/>
  <c r="AE460" i="63"/>
  <c r="AF460" i="63"/>
  <c r="AC461" i="63"/>
  <c r="AE461" i="63"/>
  <c r="AF461" i="63"/>
  <c r="AC462" i="63"/>
  <c r="AE462" i="63"/>
  <c r="AF462" i="63"/>
  <c r="AC463" i="63"/>
  <c r="AE463" i="63"/>
  <c r="AF463" i="63"/>
  <c r="AC464" i="63"/>
  <c r="AE464" i="63"/>
  <c r="AF464" i="63"/>
  <c r="AC465" i="63"/>
  <c r="AE465" i="63"/>
  <c r="AF465" i="63"/>
  <c r="AC466" i="63"/>
  <c r="AE466" i="63"/>
  <c r="AF466" i="63"/>
  <c r="AC467" i="63"/>
  <c r="AE467" i="63"/>
  <c r="AF467" i="63"/>
  <c r="AC468" i="63"/>
  <c r="AE468" i="63"/>
  <c r="AF468" i="63"/>
  <c r="AC469" i="63"/>
  <c r="AE469" i="63"/>
  <c r="AF469" i="63"/>
  <c r="AC470" i="63"/>
  <c r="AE470" i="63"/>
  <c r="AF470" i="63"/>
  <c r="AC471" i="63"/>
  <c r="AE471" i="63"/>
  <c r="AF471" i="63"/>
  <c r="AC472" i="63"/>
  <c r="AE472" i="63"/>
  <c r="AF472" i="63"/>
  <c r="AC473" i="63"/>
  <c r="AE473" i="63"/>
  <c r="AF473" i="63"/>
  <c r="AC474" i="63"/>
  <c r="AE474" i="63"/>
  <c r="AF474" i="63"/>
  <c r="AC475" i="63"/>
  <c r="AE475" i="63"/>
  <c r="AF475" i="63"/>
  <c r="AC476" i="63"/>
  <c r="AE476" i="63"/>
  <c r="AF476" i="63"/>
  <c r="AC477" i="63"/>
  <c r="AE477" i="63"/>
  <c r="AF477" i="63"/>
  <c r="AC478" i="63"/>
  <c r="AE478" i="63"/>
  <c r="AF478" i="63"/>
  <c r="AC479" i="63"/>
  <c r="AE479" i="63"/>
  <c r="AF479" i="63"/>
  <c r="AC480" i="63"/>
  <c r="AE480" i="63"/>
  <c r="AF480" i="63"/>
  <c r="AC481" i="63"/>
  <c r="AE481" i="63"/>
  <c r="AF481" i="63"/>
  <c r="AC482" i="63"/>
  <c r="AE482" i="63"/>
  <c r="AF482" i="63"/>
  <c r="AC483" i="63"/>
  <c r="AE483" i="63"/>
  <c r="AF483" i="63"/>
  <c r="AC484" i="63"/>
  <c r="AE484" i="63"/>
  <c r="AF484" i="63"/>
  <c r="AC485" i="63"/>
  <c r="AE485" i="63"/>
  <c r="AF485" i="63"/>
  <c r="AC486" i="63"/>
  <c r="AE486" i="63"/>
  <c r="AF486" i="63"/>
  <c r="AC487" i="63"/>
  <c r="AE487" i="63"/>
  <c r="AF487" i="63"/>
  <c r="AC488" i="63"/>
  <c r="AE488" i="63"/>
  <c r="AF488" i="63"/>
  <c r="AC489" i="63"/>
  <c r="AE489" i="63"/>
  <c r="AF489" i="63"/>
  <c r="AC490" i="63"/>
  <c r="AE490" i="63"/>
  <c r="AF490" i="63"/>
  <c r="AC491" i="63"/>
  <c r="AE491" i="63"/>
  <c r="AF491" i="63"/>
  <c r="AC492" i="63"/>
  <c r="AE492" i="63"/>
  <c r="AF492" i="63"/>
  <c r="AC493" i="63"/>
  <c r="AE493" i="63"/>
  <c r="AF493" i="63"/>
  <c r="AC494" i="63"/>
  <c r="AE494" i="63"/>
  <c r="AF494" i="63"/>
  <c r="AC495" i="63"/>
  <c r="AE495" i="63"/>
  <c r="AF495" i="63"/>
  <c r="AC496" i="63"/>
  <c r="AE496" i="63"/>
  <c r="AF496" i="63"/>
  <c r="AC497" i="63"/>
  <c r="AE497" i="63"/>
  <c r="AF497" i="63"/>
  <c r="AC498" i="63"/>
  <c r="AE498" i="63"/>
  <c r="AF498" i="63"/>
  <c r="AC499" i="63"/>
  <c r="AE499" i="63"/>
  <c r="AF499" i="63"/>
  <c r="AC500" i="63"/>
  <c r="AE500" i="63"/>
  <c r="AF500" i="63"/>
  <c r="AC501" i="63"/>
  <c r="AE501" i="63"/>
  <c r="AF501" i="63"/>
  <c r="AC502" i="63"/>
  <c r="AE502" i="63"/>
  <c r="AF502" i="63"/>
  <c r="AC503" i="63"/>
  <c r="AE503" i="63"/>
  <c r="AF503" i="63"/>
  <c r="AC504" i="63"/>
  <c r="AE504" i="63"/>
  <c r="AF504" i="63"/>
  <c r="AC505" i="63"/>
  <c r="AE505" i="63"/>
  <c r="AF505" i="63"/>
  <c r="AC506" i="63"/>
  <c r="AE506" i="63"/>
  <c r="AF506" i="63"/>
  <c r="AC507" i="63"/>
  <c r="AE507" i="63"/>
  <c r="AF507" i="63"/>
  <c r="AC508" i="63"/>
  <c r="AE508" i="63"/>
  <c r="AF508" i="63"/>
  <c r="AC509" i="63"/>
  <c r="AE509" i="63"/>
  <c r="AF509" i="63"/>
  <c r="AC510" i="63"/>
  <c r="AE510" i="63"/>
  <c r="AF510" i="63"/>
  <c r="AC511" i="63"/>
  <c r="AE511" i="63"/>
  <c r="AF511" i="63"/>
  <c r="AC512" i="63"/>
  <c r="AE512" i="63"/>
  <c r="AF512" i="63"/>
  <c r="AC513" i="63"/>
  <c r="AE513" i="63"/>
  <c r="AC514" i="63"/>
  <c r="AE514" i="63"/>
  <c r="AC515" i="63"/>
  <c r="AE515" i="63"/>
  <c r="AC516" i="63"/>
  <c r="AE516" i="63"/>
  <c r="AC517" i="63"/>
  <c r="AE517" i="63"/>
  <c r="AC518" i="63"/>
  <c r="AE518" i="63"/>
  <c r="AC519" i="63"/>
  <c r="AE519" i="63"/>
  <c r="AC520" i="63"/>
  <c r="AE520" i="63"/>
  <c r="AC521" i="63"/>
  <c r="AE521" i="63"/>
  <c r="AC522" i="63"/>
  <c r="AE522" i="63"/>
  <c r="AC523" i="63"/>
  <c r="AE523" i="63"/>
  <c r="AC524" i="63"/>
  <c r="AE524" i="63"/>
  <c r="AC525" i="63"/>
  <c r="AE525" i="63"/>
  <c r="AC526" i="63"/>
  <c r="AE526" i="63"/>
  <c r="AC527" i="63"/>
  <c r="AE527" i="63"/>
  <c r="AC528" i="63"/>
  <c r="AE528" i="63"/>
  <c r="AC529" i="63"/>
  <c r="AE529" i="63"/>
  <c r="AC530" i="63"/>
  <c r="AE530" i="63"/>
  <c r="AC531" i="63"/>
  <c r="AE531" i="63"/>
  <c r="AC532" i="63"/>
  <c r="AE532" i="63"/>
  <c r="AC533" i="63"/>
  <c r="AE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E555" i="63"/>
  <c r="AF555" i="63"/>
  <c r="AC556" i="63"/>
  <c r="AE556" i="63"/>
  <c r="AF556" i="63"/>
  <c r="AC557" i="63"/>
  <c r="AE557" i="63"/>
  <c r="AF557" i="63"/>
  <c r="AC558" i="63"/>
  <c r="AE558" i="63"/>
  <c r="AF558" i="63"/>
  <c r="AC559" i="63"/>
  <c r="AE559" i="63"/>
  <c r="AF559" i="63"/>
  <c r="AC560" i="63"/>
  <c r="AE560" i="63"/>
  <c r="AF560" i="63"/>
  <c r="AC561" i="63"/>
  <c r="AE561" i="63"/>
  <c r="AF561" i="63"/>
  <c r="AC562" i="63"/>
  <c r="AE562" i="63"/>
  <c r="AF562" i="63"/>
  <c r="AC563" i="63"/>
  <c r="AE563" i="63"/>
  <c r="AF563" i="63"/>
  <c r="AC564" i="63"/>
  <c r="AE564" i="63"/>
  <c r="AF564" i="63"/>
  <c r="AC565" i="63"/>
  <c r="AE565" i="63"/>
  <c r="AF565" i="63"/>
  <c r="AC566" i="63"/>
  <c r="AE566" i="63"/>
  <c r="AF566" i="63"/>
  <c r="AC567" i="63"/>
  <c r="AE567" i="63"/>
  <c r="AF567" i="63"/>
  <c r="AC568" i="63"/>
  <c r="AE568" i="63"/>
  <c r="AF568" i="63"/>
  <c r="AC569" i="63"/>
  <c r="AE569" i="63"/>
  <c r="AF569" i="63"/>
  <c r="AC570" i="63"/>
  <c r="AE570" i="63"/>
  <c r="AF570" i="63"/>
  <c r="AC571" i="63"/>
  <c r="AE571" i="63"/>
  <c r="AF571" i="63"/>
  <c r="AC572" i="63"/>
  <c r="AE572" i="63"/>
  <c r="AF572" i="63"/>
  <c r="AC573" i="63"/>
  <c r="AE573" i="63"/>
  <c r="AF573" i="63"/>
  <c r="AC574" i="63"/>
  <c r="AE574" i="63"/>
  <c r="AF574" i="63"/>
  <c r="AC575" i="63"/>
  <c r="AE575" i="63"/>
  <c r="AF575" i="63"/>
  <c r="AC576" i="63"/>
  <c r="AE576" i="63"/>
  <c r="AF576" i="63"/>
  <c r="AC577" i="63"/>
  <c r="AE577" i="63"/>
  <c r="AF577" i="63"/>
  <c r="AC578" i="63"/>
  <c r="AE578" i="63"/>
  <c r="AF578" i="63"/>
  <c r="AC579" i="63"/>
  <c r="AE579" i="63"/>
  <c r="AF579" i="63"/>
  <c r="AC580" i="63"/>
  <c r="AE580" i="63"/>
  <c r="AF580" i="63"/>
  <c r="AC581" i="63"/>
  <c r="AE581" i="63"/>
  <c r="AF581" i="63"/>
  <c r="AC582" i="63"/>
  <c r="AE582" i="63"/>
  <c r="AF582" i="63"/>
  <c r="AC583" i="63"/>
  <c r="AE583" i="63"/>
  <c r="AF583" i="63"/>
  <c r="AC584" i="63"/>
  <c r="AE584" i="63"/>
  <c r="AF584" i="63"/>
  <c r="AC585" i="63"/>
  <c r="AE585" i="63"/>
  <c r="AF585" i="63"/>
  <c r="AC586" i="63"/>
  <c r="AE586" i="63"/>
  <c r="AF586" i="63"/>
  <c r="AC587" i="63"/>
  <c r="AE587" i="63"/>
  <c r="AF587" i="63"/>
  <c r="AC588" i="63"/>
  <c r="AE588" i="63"/>
  <c r="AF588" i="63"/>
  <c r="AC589" i="63"/>
  <c r="AE589" i="63"/>
  <c r="AF589" i="63"/>
  <c r="AC590" i="63"/>
  <c r="AE590" i="63"/>
  <c r="AF590" i="63"/>
  <c r="AC591" i="63"/>
  <c r="AE591" i="63"/>
  <c r="AF591" i="63"/>
  <c r="AC592" i="63"/>
  <c r="AE592" i="63"/>
  <c r="AF592" i="63"/>
  <c r="AC593" i="63"/>
  <c r="AE593" i="63"/>
  <c r="AF593" i="63"/>
  <c r="AC594" i="63"/>
  <c r="AE594" i="63"/>
  <c r="AF594" i="63"/>
  <c r="AC595" i="63"/>
  <c r="AE595" i="63"/>
  <c r="AF595" i="63"/>
  <c r="AC596" i="63"/>
  <c r="AE596" i="63"/>
  <c r="AF596" i="63"/>
  <c r="AC597" i="63"/>
  <c r="AE597" i="63"/>
  <c r="AC598" i="63"/>
  <c r="AE598" i="63"/>
  <c r="AC599" i="63"/>
  <c r="AE599" i="63"/>
  <c r="AC600" i="63"/>
  <c r="AE600" i="63"/>
  <c r="AC601" i="63"/>
  <c r="AE601" i="63"/>
  <c r="AC602" i="63"/>
  <c r="AE602" i="63"/>
  <c r="AC603" i="63"/>
  <c r="AE603" i="63"/>
  <c r="AC604" i="63"/>
  <c r="AE604" i="63"/>
  <c r="AC605" i="63"/>
  <c r="AE605" i="63"/>
  <c r="AC606" i="63"/>
  <c r="AE606" i="63"/>
  <c r="AC607" i="63"/>
  <c r="AE607" i="63"/>
  <c r="AC608" i="63"/>
  <c r="AE608" i="63"/>
  <c r="AC609" i="63"/>
  <c r="AE609" i="63"/>
  <c r="AC610" i="63"/>
  <c r="AE610" i="63"/>
  <c r="AC611" i="63"/>
  <c r="AE611" i="63"/>
  <c r="AC612" i="63"/>
  <c r="AE612" i="63"/>
  <c r="AC613" i="63"/>
  <c r="AE613" i="63"/>
  <c r="AC614" i="63"/>
  <c r="AE614" i="63"/>
  <c r="AC615" i="63"/>
  <c r="AE615" i="63"/>
  <c r="AC616" i="63"/>
  <c r="AE616" i="63"/>
  <c r="AC617" i="63"/>
  <c r="AE617" i="63"/>
  <c r="AC618" i="63"/>
  <c r="AE618" i="63"/>
  <c r="AF618" i="63"/>
  <c r="AC619" i="63"/>
  <c r="AE619" i="63"/>
  <c r="AF619" i="63"/>
  <c r="AC620" i="63"/>
  <c r="AE620" i="63"/>
  <c r="AF620" i="63"/>
  <c r="AC621" i="63"/>
  <c r="AE621" i="63"/>
  <c r="AF621" i="63"/>
  <c r="AC622" i="63"/>
  <c r="AE622" i="63"/>
  <c r="AF622" i="63"/>
  <c r="AC623" i="63"/>
  <c r="AE623" i="63"/>
  <c r="AF623" i="63"/>
  <c r="AC624" i="63"/>
  <c r="AE624" i="63"/>
  <c r="AF624" i="63"/>
  <c r="AC625" i="63"/>
  <c r="AE625" i="63"/>
  <c r="AF625" i="63"/>
  <c r="AC626" i="63"/>
  <c r="AE626" i="63"/>
  <c r="AF626" i="63"/>
  <c r="AC627" i="63"/>
  <c r="AE627" i="63"/>
  <c r="AF627" i="63"/>
  <c r="AC628" i="63"/>
  <c r="AE628" i="63"/>
  <c r="AF628" i="63"/>
  <c r="AC629" i="63"/>
  <c r="AE629" i="63"/>
  <c r="AF629" i="63"/>
  <c r="AC630" i="63"/>
  <c r="AE630" i="63"/>
  <c r="AF630" i="63"/>
  <c r="AC631" i="63"/>
  <c r="AE631" i="63"/>
  <c r="AF631" i="63"/>
  <c r="AC632" i="63"/>
  <c r="AE632" i="63"/>
  <c r="AF632" i="63"/>
  <c r="AC633" i="63"/>
  <c r="AE633" i="63"/>
  <c r="AF633" i="63"/>
  <c r="AC634" i="63"/>
  <c r="AE634" i="63"/>
  <c r="AF634" i="63"/>
  <c r="AC635" i="63"/>
  <c r="AE635" i="63"/>
  <c r="AF635" i="63"/>
  <c r="AC636" i="63"/>
  <c r="AE636" i="63"/>
  <c r="AF636" i="63"/>
  <c r="AC637" i="63"/>
  <c r="AE637" i="63"/>
  <c r="AF637" i="63"/>
  <c r="AC638" i="63"/>
  <c r="AE638" i="63"/>
  <c r="AF638" i="63"/>
  <c r="AC639" i="63"/>
  <c r="AE639" i="63"/>
  <c r="AF639" i="63"/>
  <c r="AC640" i="63"/>
  <c r="AE640" i="63"/>
  <c r="AF640" i="63"/>
  <c r="AC641" i="63"/>
  <c r="AE641" i="63"/>
  <c r="AF641" i="63"/>
  <c r="AC642" i="63"/>
  <c r="AE642" i="63"/>
  <c r="AF642" i="63"/>
  <c r="AC643" i="63"/>
  <c r="AE643" i="63"/>
  <c r="AF643" i="63"/>
  <c r="AC644" i="63"/>
  <c r="AE644" i="63"/>
  <c r="AF644" i="63"/>
  <c r="AC645" i="63"/>
  <c r="AE645" i="63"/>
  <c r="AF645" i="63"/>
  <c r="AC646" i="63"/>
  <c r="AE646" i="63"/>
  <c r="AF646" i="63"/>
  <c r="AC647" i="63"/>
  <c r="AE647" i="63"/>
  <c r="AF647" i="63"/>
  <c r="AC648" i="63"/>
  <c r="AE648" i="63"/>
  <c r="AF648" i="63"/>
  <c r="AC649" i="63"/>
  <c r="AE649" i="63"/>
  <c r="AF649" i="63"/>
  <c r="AC650" i="63"/>
  <c r="AE650" i="63"/>
  <c r="AF650" i="63"/>
  <c r="AC651" i="63"/>
  <c r="AE651" i="63"/>
  <c r="AF651" i="63"/>
  <c r="AC652" i="63"/>
  <c r="AE652" i="63"/>
  <c r="AF652" i="63"/>
  <c r="AC653" i="63"/>
  <c r="AE653" i="63"/>
  <c r="AF653" i="63"/>
  <c r="AC654" i="63"/>
  <c r="AE654" i="63"/>
  <c r="AF654" i="63"/>
  <c r="AC655" i="63"/>
  <c r="AE655" i="63"/>
  <c r="AF655" i="63"/>
  <c r="AC656" i="63"/>
  <c r="AE656" i="63"/>
  <c r="AF656" i="63"/>
  <c r="AC657" i="63"/>
  <c r="AE657" i="63"/>
  <c r="AF657" i="63"/>
  <c r="AC658" i="63"/>
  <c r="AE658" i="63"/>
  <c r="AF658" i="63"/>
  <c r="AC659" i="63"/>
  <c r="AE659" i="63"/>
  <c r="AF659" i="63"/>
  <c r="AC660" i="63"/>
  <c r="AE660" i="63"/>
  <c r="AC661" i="63"/>
  <c r="AE661" i="63"/>
  <c r="AC662" i="63"/>
  <c r="AE662" i="63"/>
  <c r="AC663" i="63"/>
  <c r="AE663" i="63"/>
  <c r="AC664" i="63"/>
  <c r="AE664" i="63"/>
  <c r="AC665" i="63"/>
  <c r="AE665" i="63"/>
  <c r="AC666" i="63"/>
  <c r="AE666" i="63"/>
  <c r="AC667" i="63"/>
  <c r="AE667" i="63"/>
  <c r="AC668" i="63"/>
  <c r="AE668" i="63"/>
  <c r="AC669" i="63"/>
  <c r="AE669" i="63"/>
  <c r="AC670" i="63"/>
  <c r="AE670" i="63"/>
  <c r="AC671" i="63"/>
  <c r="AE671" i="63"/>
  <c r="AC672" i="63"/>
  <c r="AE672" i="63"/>
  <c r="AC673" i="63"/>
  <c r="AE673" i="63"/>
  <c r="AC674" i="63"/>
  <c r="AE674" i="63"/>
  <c r="AC675" i="63"/>
  <c r="AE675" i="63"/>
  <c r="AC676" i="63"/>
  <c r="AE676" i="63"/>
  <c r="AC677" i="63"/>
  <c r="AE677" i="63"/>
  <c r="AC678" i="63"/>
  <c r="AE678" i="63"/>
  <c r="AC679" i="63"/>
  <c r="AE679" i="63"/>
  <c r="AC680" i="63"/>
  <c r="AE680" i="63"/>
  <c r="AC681" i="63"/>
  <c r="AE681" i="63"/>
  <c r="AF681" i="63"/>
  <c r="AC682" i="63"/>
  <c r="AE682" i="63"/>
  <c r="AF682" i="63"/>
  <c r="AC683" i="63"/>
  <c r="AE683" i="63"/>
  <c r="AF683" i="63"/>
  <c r="AC684" i="63"/>
  <c r="AE684" i="63"/>
  <c r="AF684" i="63"/>
  <c r="AC685" i="63"/>
  <c r="AE685" i="63"/>
  <c r="AF685" i="63"/>
  <c r="AC686" i="63"/>
  <c r="AE686" i="63"/>
  <c r="AF686" i="63"/>
  <c r="AC687" i="63"/>
  <c r="AE687" i="63"/>
  <c r="AF687" i="63"/>
  <c r="AC688" i="63"/>
  <c r="AE688" i="63"/>
  <c r="AF688" i="63"/>
  <c r="AC689" i="63"/>
  <c r="AE689" i="63"/>
  <c r="AF689" i="63"/>
  <c r="AC690" i="63"/>
  <c r="AE690" i="63"/>
  <c r="AF690" i="63"/>
  <c r="AC691" i="63"/>
  <c r="AE691" i="63"/>
  <c r="AF691" i="63"/>
  <c r="AC692" i="63"/>
  <c r="AE692" i="63"/>
  <c r="AF692" i="63"/>
  <c r="AC693" i="63"/>
  <c r="AE693" i="63"/>
  <c r="AF693" i="63"/>
  <c r="AC694" i="63"/>
  <c r="AE694" i="63"/>
  <c r="AF694" i="63"/>
  <c r="AC695" i="63"/>
  <c r="AE695" i="63"/>
  <c r="AF695" i="63"/>
  <c r="AC696" i="63"/>
  <c r="AE696" i="63"/>
  <c r="AF696" i="63"/>
  <c r="AC697" i="63"/>
  <c r="AE697" i="63"/>
  <c r="AF697" i="63"/>
  <c r="AC698" i="63"/>
  <c r="AE698" i="63"/>
  <c r="AF698" i="63"/>
  <c r="AC699" i="63"/>
  <c r="AE699" i="63"/>
  <c r="AF699" i="63"/>
  <c r="AC700" i="63"/>
  <c r="AE700" i="63"/>
  <c r="AF700" i="63"/>
  <c r="AC701" i="63"/>
  <c r="AE701" i="63"/>
  <c r="AF701" i="63"/>
  <c r="AC702" i="63"/>
  <c r="AE702" i="63"/>
  <c r="AF702" i="63"/>
  <c r="AC703" i="63"/>
  <c r="AE703" i="63"/>
  <c r="AF703" i="63"/>
  <c r="AC704" i="63"/>
  <c r="AE704" i="63"/>
  <c r="AF704" i="63"/>
  <c r="AC705" i="63"/>
  <c r="AE705" i="63"/>
  <c r="AF705" i="63"/>
  <c r="AC706" i="63"/>
  <c r="AE706" i="63"/>
  <c r="AF706" i="63"/>
  <c r="AC707" i="63"/>
  <c r="AE707" i="63"/>
  <c r="AF707" i="63"/>
  <c r="AC708" i="63"/>
  <c r="AE708" i="63"/>
  <c r="AF708" i="63"/>
  <c r="AC709" i="63"/>
  <c r="AE709" i="63"/>
  <c r="AF709" i="63"/>
  <c r="AC710" i="63"/>
  <c r="AE710" i="63"/>
  <c r="AF710" i="63"/>
  <c r="AC711" i="63"/>
  <c r="AE711" i="63"/>
  <c r="AF711" i="63"/>
  <c r="AC712" i="63"/>
  <c r="AE712" i="63"/>
  <c r="AF712" i="63"/>
  <c r="AC713" i="63"/>
  <c r="AE713" i="63"/>
  <c r="AF713" i="63"/>
  <c r="AC714" i="63"/>
  <c r="AE714" i="63"/>
  <c r="AF714" i="63"/>
  <c r="AC715" i="63"/>
  <c r="AE715" i="63"/>
  <c r="AF715" i="63"/>
  <c r="AC716" i="63"/>
  <c r="AE716" i="63"/>
  <c r="AF716" i="63"/>
  <c r="AC717" i="63"/>
  <c r="AE717" i="63"/>
  <c r="AF717" i="63"/>
  <c r="AC718" i="63"/>
  <c r="AE718" i="63"/>
  <c r="AF718" i="63"/>
  <c r="AC719" i="63"/>
  <c r="AE719" i="63"/>
  <c r="AF719" i="63"/>
  <c r="AC720" i="63"/>
  <c r="AE720" i="63"/>
  <c r="AF720" i="63"/>
  <c r="AC721" i="63"/>
  <c r="AE721" i="63"/>
  <c r="AF721" i="63"/>
  <c r="AC722" i="63"/>
  <c r="AE722" i="63"/>
  <c r="AF722" i="63"/>
  <c r="AC723" i="63"/>
  <c r="AE723" i="63"/>
  <c r="AF723" i="63"/>
  <c r="AC724" i="63"/>
  <c r="AE724" i="63"/>
  <c r="AF724" i="63"/>
  <c r="AC725" i="63"/>
  <c r="AE725" i="63"/>
  <c r="AF725" i="63"/>
  <c r="AC726" i="63"/>
  <c r="AE726" i="63"/>
  <c r="AF726" i="63"/>
  <c r="AC727" i="63"/>
  <c r="AE727" i="63"/>
  <c r="AF727" i="63"/>
  <c r="AC728" i="63"/>
  <c r="AE728" i="63"/>
  <c r="AF728" i="63"/>
  <c r="AC729" i="63"/>
  <c r="AE729" i="63"/>
  <c r="AF729" i="63"/>
  <c r="AC730" i="63"/>
  <c r="AE730" i="63"/>
  <c r="AF730" i="63"/>
  <c r="AC731" i="63"/>
  <c r="AE731" i="63"/>
  <c r="AF731" i="63"/>
  <c r="AC732" i="63"/>
  <c r="AE732" i="63"/>
  <c r="AF732" i="63"/>
  <c r="AC733" i="63"/>
  <c r="AE733" i="63"/>
  <c r="AF733" i="63"/>
  <c r="AC734" i="63"/>
  <c r="AE734" i="63"/>
  <c r="AF734" i="63"/>
  <c r="AC735" i="63"/>
  <c r="AE735" i="63"/>
  <c r="AF735" i="63"/>
  <c r="AC736" i="63"/>
  <c r="AE736" i="63"/>
  <c r="AF736" i="63"/>
  <c r="AC737" i="63"/>
  <c r="AE737" i="63"/>
  <c r="AF737" i="63"/>
  <c r="AC738" i="63"/>
  <c r="AE738" i="63"/>
  <c r="AF738" i="63"/>
  <c r="AC739" i="63"/>
  <c r="AE739" i="63"/>
  <c r="AF739" i="63"/>
  <c r="AC740" i="63"/>
  <c r="AE740" i="63"/>
  <c r="AF740" i="63"/>
  <c r="AC741" i="63"/>
  <c r="AE741" i="63"/>
  <c r="AF741" i="63"/>
  <c r="AC742" i="63"/>
  <c r="AE742" i="63"/>
  <c r="AF742" i="63"/>
  <c r="AC743" i="63"/>
  <c r="AE743" i="63"/>
  <c r="AF743" i="63"/>
  <c r="AC744" i="63"/>
  <c r="AE744" i="63"/>
  <c r="AF744" i="63"/>
  <c r="AC745" i="63"/>
  <c r="AE745" i="63"/>
  <c r="AF745" i="63"/>
  <c r="AC746" i="63"/>
  <c r="AE746" i="63"/>
  <c r="AF746" i="63"/>
  <c r="AC747" i="63"/>
  <c r="AE747" i="63"/>
  <c r="AF747" i="63"/>
  <c r="AC748" i="63"/>
  <c r="AE748" i="63"/>
  <c r="AF748" i="63"/>
  <c r="AC749" i="63"/>
  <c r="AE749" i="63"/>
  <c r="AF749" i="63"/>
  <c r="AC750" i="63"/>
  <c r="AE750" i="63"/>
  <c r="AF750" i="63"/>
  <c r="AC751" i="63"/>
  <c r="AE751" i="63"/>
  <c r="AF751" i="63"/>
  <c r="AC752" i="63"/>
  <c r="AE752" i="63"/>
  <c r="AF752" i="63"/>
  <c r="AC753" i="63"/>
  <c r="AE753" i="63"/>
  <c r="AF753" i="63"/>
  <c r="AC754" i="63"/>
  <c r="AE754" i="63"/>
  <c r="AF754" i="63"/>
  <c r="AC755" i="63"/>
  <c r="AE755" i="63"/>
  <c r="AF755" i="63"/>
  <c r="AC756" i="63"/>
  <c r="AE756" i="63"/>
  <c r="AF756" i="63"/>
  <c r="AC757" i="63"/>
  <c r="AE757" i="63"/>
  <c r="AF757" i="63"/>
  <c r="AC758" i="63"/>
  <c r="AE758" i="63"/>
  <c r="AF758" i="63"/>
  <c r="AC759" i="63"/>
  <c r="AE759" i="63"/>
  <c r="AF759" i="63"/>
  <c r="AC760" i="63"/>
  <c r="AE760" i="63"/>
  <c r="AF760" i="63"/>
  <c r="AC761" i="63"/>
  <c r="AE761" i="63"/>
  <c r="AF761" i="63"/>
  <c r="AC762" i="63"/>
  <c r="AE762" i="63"/>
  <c r="AF762" i="63"/>
  <c r="AC763" i="63"/>
  <c r="AE763" i="63"/>
  <c r="AF763" i="63"/>
  <c r="AC764" i="63"/>
  <c r="AE764" i="63"/>
  <c r="AF764" i="63"/>
  <c r="AC765" i="63"/>
  <c r="AE765" i="63"/>
  <c r="AC766" i="63"/>
  <c r="AE766" i="63"/>
  <c r="AC767" i="63"/>
  <c r="AE767" i="63"/>
  <c r="AC768" i="63"/>
  <c r="AE768" i="63"/>
  <c r="AC769" i="63"/>
  <c r="AE769" i="63"/>
  <c r="AC770" i="63"/>
  <c r="AE770" i="63"/>
  <c r="AC771" i="63"/>
  <c r="AE771" i="63"/>
  <c r="AC772" i="63"/>
  <c r="AE772" i="63"/>
  <c r="AC773" i="63"/>
  <c r="AE773" i="63"/>
  <c r="AC774" i="63"/>
  <c r="AE774" i="63"/>
  <c r="AC775" i="63"/>
  <c r="AE775" i="63"/>
  <c r="AC776" i="63"/>
  <c r="AE776" i="63"/>
  <c r="AC777" i="63"/>
  <c r="AE777" i="63"/>
  <c r="AC778" i="63"/>
  <c r="AE778" i="63"/>
  <c r="AC779" i="63"/>
  <c r="AE779" i="63"/>
  <c r="AC780" i="63"/>
  <c r="AE780" i="63"/>
  <c r="AC781" i="63"/>
  <c r="AE781" i="63"/>
  <c r="AC782" i="63"/>
  <c r="AE782" i="63"/>
  <c r="AC783" i="63"/>
  <c r="AE783" i="63"/>
  <c r="AC784" i="63"/>
  <c r="AE784" i="63"/>
  <c r="AC785" i="63"/>
  <c r="AE785" i="63"/>
  <c r="AC786" i="63"/>
  <c r="AE786" i="63"/>
  <c r="AF786" i="63"/>
  <c r="AC787" i="63"/>
  <c r="AE787" i="63"/>
  <c r="AF787" i="63"/>
  <c r="AC788" i="63"/>
  <c r="AE788" i="63"/>
  <c r="AF788" i="63"/>
  <c r="AC789" i="63"/>
  <c r="AE789" i="63"/>
  <c r="AF789" i="63"/>
  <c r="AC790" i="63"/>
  <c r="AE790" i="63"/>
  <c r="AF790" i="63"/>
  <c r="AC791" i="63"/>
  <c r="AE791" i="63"/>
  <c r="AF791" i="63"/>
  <c r="AC792" i="63"/>
  <c r="AE792" i="63"/>
  <c r="AF792" i="63"/>
  <c r="AC793" i="63"/>
  <c r="AE793" i="63"/>
  <c r="AF793" i="63"/>
  <c r="AC794" i="63"/>
  <c r="AE794" i="63"/>
  <c r="AF794" i="63"/>
  <c r="AC795" i="63"/>
  <c r="AE795" i="63"/>
  <c r="AF795" i="63"/>
  <c r="AC796" i="63"/>
  <c r="AE796" i="63"/>
  <c r="AF796" i="63"/>
  <c r="AC797" i="63"/>
  <c r="AE797" i="63"/>
  <c r="AF797" i="63"/>
  <c r="AC798" i="63"/>
  <c r="AE798" i="63"/>
  <c r="AF798" i="63"/>
  <c r="AC799" i="63"/>
  <c r="AE799" i="63"/>
  <c r="AF799" i="63"/>
  <c r="AC800" i="63"/>
  <c r="AE800" i="63"/>
  <c r="AF800" i="63"/>
  <c r="AC801" i="63"/>
  <c r="AE801" i="63"/>
  <c r="AF801" i="63"/>
  <c r="AC802" i="63"/>
  <c r="AE802" i="63"/>
  <c r="AF802" i="63"/>
  <c r="AC803" i="63"/>
  <c r="AE803" i="63"/>
  <c r="AF803" i="63"/>
  <c r="AC804" i="63"/>
  <c r="AE804" i="63"/>
  <c r="AF804" i="63"/>
  <c r="AC805" i="63"/>
  <c r="AE805" i="63"/>
  <c r="AF805" i="63"/>
  <c r="AC806" i="63"/>
  <c r="AE806" i="63"/>
  <c r="AF806" i="63"/>
  <c r="AC807" i="63"/>
  <c r="AE807" i="63"/>
  <c r="AF807" i="63"/>
  <c r="AC808" i="63"/>
  <c r="AE808" i="63"/>
  <c r="AF808" i="63"/>
  <c r="AC809" i="63"/>
  <c r="AE809" i="63"/>
  <c r="AF809" i="63"/>
  <c r="AC810" i="63"/>
  <c r="AE810" i="63"/>
  <c r="AF810" i="63"/>
  <c r="AC811" i="63"/>
  <c r="AE811" i="63"/>
  <c r="AF811" i="63"/>
  <c r="AC812" i="63"/>
  <c r="AE812" i="63"/>
  <c r="AF812" i="63"/>
  <c r="AC813" i="63"/>
  <c r="AE813" i="63"/>
  <c r="AF813" i="63"/>
  <c r="AC814" i="63"/>
  <c r="AE814" i="63"/>
  <c r="AF814" i="63"/>
  <c r="AC815" i="63"/>
  <c r="AE815" i="63"/>
  <c r="AF815" i="63"/>
  <c r="AC816" i="63"/>
  <c r="AE816" i="63"/>
  <c r="AF816" i="63"/>
  <c r="AC817" i="63"/>
  <c r="AE817" i="63"/>
  <c r="AF817" i="63"/>
  <c r="AC818" i="63"/>
  <c r="AE818" i="63"/>
  <c r="AF818" i="63"/>
  <c r="AC819" i="63"/>
  <c r="AE819" i="63"/>
  <c r="AF819" i="63"/>
  <c r="AC820" i="63"/>
  <c r="AE820" i="63"/>
  <c r="AF820" i="63"/>
  <c r="AC821" i="63"/>
  <c r="AE821" i="63"/>
  <c r="AF821" i="63"/>
  <c r="AC822" i="63"/>
  <c r="AE822" i="63"/>
  <c r="AF822" i="63"/>
  <c r="AC823" i="63"/>
  <c r="AE823" i="63"/>
  <c r="AF823" i="63"/>
  <c r="AC824" i="63"/>
  <c r="AE824" i="63"/>
  <c r="AF824" i="63"/>
  <c r="AC825" i="63"/>
  <c r="AE825" i="63"/>
  <c r="AF825" i="63"/>
  <c r="AC826" i="63"/>
  <c r="AE826" i="63"/>
  <c r="AF826" i="63"/>
  <c r="AC827" i="63"/>
  <c r="AE827" i="63"/>
  <c r="AF827" i="63"/>
  <c r="AC828" i="63"/>
  <c r="AE828" i="63"/>
  <c r="AC829" i="63"/>
  <c r="AE829" i="63"/>
  <c r="AC830" i="63"/>
  <c r="AE830" i="63"/>
  <c r="AC831" i="63"/>
  <c r="AE831" i="63"/>
  <c r="AC832" i="63"/>
  <c r="AE832" i="63"/>
  <c r="AC833" i="63"/>
  <c r="AE833" i="63"/>
  <c r="AC834" i="63"/>
  <c r="AE834" i="63"/>
  <c r="AC835" i="63"/>
  <c r="AE835" i="63"/>
  <c r="AC836" i="63"/>
  <c r="AE836" i="63"/>
  <c r="AC837" i="63"/>
  <c r="AE837" i="63"/>
  <c r="AC838" i="63"/>
  <c r="AE838" i="63"/>
  <c r="AC839" i="63"/>
  <c r="AE839" i="63"/>
  <c r="AC840" i="63"/>
  <c r="AE840" i="63"/>
  <c r="AC841" i="63"/>
  <c r="AE841" i="63"/>
  <c r="AC842" i="63"/>
  <c r="AE842" i="63"/>
  <c r="AC843" i="63"/>
  <c r="AE843" i="63"/>
  <c r="AC844" i="63"/>
  <c r="AE844" i="63"/>
  <c r="AC845" i="63"/>
  <c r="AE845" i="63"/>
  <c r="AC846" i="63"/>
  <c r="AE846" i="63"/>
  <c r="AC847" i="63"/>
  <c r="AE847" i="63"/>
  <c r="AC848" i="63"/>
  <c r="AE848" i="63"/>
  <c r="AC849" i="63"/>
  <c r="AE849" i="63"/>
  <c r="AF849" i="63"/>
  <c r="AC850" i="63"/>
  <c r="AE850" i="63"/>
  <c r="AF850" i="63"/>
  <c r="AC851" i="63"/>
  <c r="AE851" i="63"/>
  <c r="AF851" i="63"/>
  <c r="AC852" i="63"/>
  <c r="AE852" i="63"/>
  <c r="AF852" i="63"/>
  <c r="AC853" i="63"/>
  <c r="AE853" i="63"/>
  <c r="AF853" i="63"/>
  <c r="AC854" i="63"/>
  <c r="AE854" i="63"/>
  <c r="AF854" i="63"/>
  <c r="AC855" i="63"/>
  <c r="AE855" i="63"/>
  <c r="AF855" i="63"/>
  <c r="AC856" i="63"/>
  <c r="AE856" i="63"/>
  <c r="AF856" i="63"/>
  <c r="AC857" i="63"/>
  <c r="AE857" i="63"/>
  <c r="AF857" i="63"/>
  <c r="AC858" i="63"/>
  <c r="AE858" i="63"/>
  <c r="AF858" i="63"/>
  <c r="AC859" i="63"/>
  <c r="AE859" i="63"/>
  <c r="AF859" i="63"/>
  <c r="AC860" i="63"/>
  <c r="AE860" i="63"/>
  <c r="AF860" i="63"/>
  <c r="AC861" i="63"/>
  <c r="AE861" i="63"/>
  <c r="AF861" i="63"/>
  <c r="AC862" i="63"/>
  <c r="AE862" i="63"/>
  <c r="AF862" i="63"/>
  <c r="AC863" i="63"/>
  <c r="AE863" i="63"/>
  <c r="AF863" i="63"/>
  <c r="AC864" i="63"/>
  <c r="AE864" i="63"/>
  <c r="AF864" i="63"/>
  <c r="AC865" i="63"/>
  <c r="AE865" i="63"/>
  <c r="AF865" i="63"/>
  <c r="AC866" i="63"/>
  <c r="AE866" i="63"/>
  <c r="AF866" i="63"/>
  <c r="AC867" i="63"/>
  <c r="AE867" i="63"/>
  <c r="AF867" i="63"/>
  <c r="AC868" i="63"/>
  <c r="AE868" i="63"/>
  <c r="AF868" i="63"/>
  <c r="AC869" i="63"/>
  <c r="AE869" i="63"/>
  <c r="AF869" i="63"/>
  <c r="AC870" i="63"/>
  <c r="AE870" i="63"/>
  <c r="AF870" i="63"/>
  <c r="AC871" i="63"/>
  <c r="AE871" i="63"/>
  <c r="AF871" i="63"/>
  <c r="AC872" i="63"/>
  <c r="AE872" i="63"/>
  <c r="AF872" i="63"/>
  <c r="AC873" i="63"/>
  <c r="AE873" i="63"/>
  <c r="AF873" i="63"/>
  <c r="AC874" i="63"/>
  <c r="AE874" i="63"/>
  <c r="AF874" i="63"/>
  <c r="AC875" i="63"/>
  <c r="AE875" i="63"/>
  <c r="AF875" i="63"/>
  <c r="AC876" i="63"/>
  <c r="AE876" i="63"/>
  <c r="AF876" i="63"/>
  <c r="AC877" i="63"/>
  <c r="AE877" i="63"/>
  <c r="AF877" i="63"/>
  <c r="AC878" i="63"/>
  <c r="AE878" i="63"/>
  <c r="AF878" i="63"/>
  <c r="AC879" i="63"/>
  <c r="AE879" i="63"/>
  <c r="AF879" i="63"/>
  <c r="AC880" i="63"/>
  <c r="AE880" i="63"/>
  <c r="AF880" i="63"/>
  <c r="AC881" i="63"/>
  <c r="AE881" i="63"/>
  <c r="AF881" i="63"/>
  <c r="AC882" i="63"/>
  <c r="AE882" i="63"/>
  <c r="AF882" i="63"/>
  <c r="AC883" i="63"/>
  <c r="AE883" i="63"/>
  <c r="AF883" i="63"/>
  <c r="AC884" i="63"/>
  <c r="AE884" i="63"/>
  <c r="AF884" i="63"/>
  <c r="AC885" i="63"/>
  <c r="AE885" i="63"/>
  <c r="AF885" i="63"/>
  <c r="AC886" i="63"/>
  <c r="AE886" i="63"/>
  <c r="AF886" i="63"/>
  <c r="AC887" i="63"/>
  <c r="AE887" i="63"/>
  <c r="AF887" i="63"/>
  <c r="AC888" i="63"/>
  <c r="AE888" i="63"/>
  <c r="AF888" i="63"/>
  <c r="AC889" i="63"/>
  <c r="AE889" i="63"/>
  <c r="AF889" i="63"/>
  <c r="AC890" i="63"/>
  <c r="AE890" i="63"/>
  <c r="AF890" i="63"/>
  <c r="AF57" i="63"/>
  <c r="AE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Y6" i="63" l="1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L4" i="63" l="1"/>
  <c r="X6" i="63" l="1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Q833" i="63" l="1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Y737" i="63" l="1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U6" i="63" l="1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U1" i="63" l="1"/>
  <c r="V43" i="63" s="1"/>
  <c r="B13" i="63"/>
  <c r="C16" i="63" s="1"/>
  <c r="V46" i="63" l="1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C20" i="63"/>
  <c r="C17" i="63"/>
  <c r="C21" i="63"/>
  <c r="C18" i="63"/>
  <c r="C22" i="63"/>
  <c r="C19" i="63"/>
  <c r="W771" i="63" l="1"/>
  <c r="W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F8" i="53" l="1"/>
  <c r="F7" i="53"/>
  <c r="E42" i="53" l="1"/>
  <c r="E14" i="53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H16" i="53" l="1"/>
  <c r="O16" i="53" s="1"/>
  <c r="H15" i="53"/>
  <c r="H8" i="64"/>
  <c r="K8" i="64" s="1"/>
  <c r="H13" i="64"/>
  <c r="K13" i="64" s="1"/>
  <c r="H9" i="64"/>
  <c r="K9" i="64" s="1"/>
  <c r="H18" i="64"/>
  <c r="K18" i="64" s="1"/>
  <c r="H16" i="64"/>
  <c r="K16" i="64" s="1"/>
  <c r="H10" i="64"/>
  <c r="K10" i="64" s="1"/>
  <c r="H19" i="64"/>
  <c r="K19" i="64" s="1"/>
  <c r="H15" i="64"/>
  <c r="K15" i="64" s="1"/>
  <c r="H5" i="64"/>
  <c r="K5" i="64" s="1"/>
  <c r="H6" i="64"/>
  <c r="K6" i="64" s="1"/>
  <c r="H12" i="64"/>
  <c r="K12" i="64" s="1"/>
  <c r="H11" i="64"/>
  <c r="K11" i="64" s="1"/>
  <c r="H14" i="64"/>
  <c r="K14" i="64" s="1"/>
  <c r="H7" i="64"/>
  <c r="K7" i="64" s="1"/>
  <c r="H17" i="64"/>
  <c r="K17" i="64" s="1"/>
  <c r="F21" i="54"/>
  <c r="F25" i="54"/>
  <c r="F29" i="54"/>
  <c r="F33" i="54"/>
  <c r="F37" i="54"/>
  <c r="F41" i="54"/>
  <c r="F32" i="54"/>
  <c r="F40" i="54"/>
  <c r="F42" i="54"/>
  <c r="F22" i="54"/>
  <c r="F26" i="54"/>
  <c r="F30" i="54"/>
  <c r="F34" i="54"/>
  <c r="F38" i="54"/>
  <c r="F20" i="54"/>
  <c r="F23" i="54"/>
  <c r="F27" i="54"/>
  <c r="F31" i="54"/>
  <c r="F39" i="54"/>
  <c r="F28" i="54"/>
  <c r="F35" i="54"/>
  <c r="F24" i="54"/>
  <c r="F36" i="54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L782" i="54" l="1"/>
  <c r="L785" i="54"/>
  <c r="L788" i="54"/>
  <c r="L790" i="54"/>
  <c r="L791" i="54"/>
  <c r="L793" i="54"/>
  <c r="L796" i="54"/>
  <c r="L798" i="54"/>
  <c r="L799" i="54"/>
  <c r="L801" i="54"/>
  <c r="L765" i="54"/>
  <c r="L775" i="54"/>
  <c r="L784" i="54"/>
  <c r="L768" i="54"/>
  <c r="L770" i="54"/>
  <c r="L771" i="54"/>
  <c r="L773" i="54"/>
  <c r="L778" i="54"/>
  <c r="L786" i="54"/>
  <c r="L787" i="54"/>
  <c r="L789" i="54"/>
  <c r="L792" i="54"/>
  <c r="L794" i="54"/>
  <c r="L795" i="54"/>
  <c r="L797" i="54"/>
  <c r="L800" i="54"/>
  <c r="L764" i="54"/>
  <c r="L769" i="54"/>
  <c r="L777" i="54"/>
  <c r="L783" i="54"/>
  <c r="L766" i="54"/>
  <c r="L767" i="54"/>
  <c r="L772" i="54"/>
  <c r="L774" i="54"/>
  <c r="L776" i="54"/>
  <c r="L780" i="54"/>
  <c r="L781" i="54"/>
  <c r="L779" i="54"/>
  <c r="S22" i="64"/>
  <c r="S26" i="64"/>
  <c r="S30" i="64"/>
  <c r="S34" i="64"/>
  <c r="S21" i="64"/>
  <c r="S25" i="64"/>
  <c r="S29" i="64"/>
  <c r="S33" i="64"/>
  <c r="S20" i="64"/>
  <c r="S24" i="64"/>
  <c r="S28" i="64"/>
  <c r="S32" i="64"/>
  <c r="S35" i="64"/>
  <c r="S31" i="64"/>
  <c r="S27" i="64"/>
  <c r="S23" i="64"/>
  <c r="L4" i="54"/>
  <c r="L760" i="54"/>
  <c r="L761" i="54"/>
  <c r="L762" i="54"/>
  <c r="L763" i="54"/>
  <c r="L745" i="54"/>
  <c r="L750" i="54"/>
  <c r="L751" i="54"/>
  <c r="L754" i="54"/>
  <c r="L755" i="54"/>
  <c r="L758" i="54"/>
  <c r="L759" i="54"/>
  <c r="L748" i="54"/>
  <c r="L749" i="54"/>
  <c r="L752" i="54"/>
  <c r="L753" i="54"/>
  <c r="L756" i="54"/>
  <c r="L757" i="54"/>
  <c r="L746" i="54"/>
  <c r="L747" i="54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R780" i="54" l="1"/>
  <c r="N780" i="54"/>
  <c r="Q780" i="54"/>
  <c r="N767" i="54"/>
  <c r="O767" i="54" s="1"/>
  <c r="Q767" i="54"/>
  <c r="R767" i="54"/>
  <c r="Q769" i="54"/>
  <c r="R769" i="54"/>
  <c r="N769" i="54"/>
  <c r="N795" i="54"/>
  <c r="R795" i="54"/>
  <c r="Q795" i="54"/>
  <c r="N787" i="54"/>
  <c r="O787" i="54" s="1"/>
  <c r="R787" i="54"/>
  <c r="Q787" i="54"/>
  <c r="R771" i="54"/>
  <c r="N771" i="54"/>
  <c r="Q771" i="54"/>
  <c r="N775" i="54"/>
  <c r="Q775" i="54"/>
  <c r="R775" i="54"/>
  <c r="N798" i="54"/>
  <c r="Q798" i="54"/>
  <c r="R798" i="54"/>
  <c r="N790" i="54"/>
  <c r="O790" i="54" s="1"/>
  <c r="Q790" i="54"/>
  <c r="R790" i="54"/>
  <c r="N776" i="54"/>
  <c r="O776" i="54" s="1"/>
  <c r="R776" i="54"/>
  <c r="Q776" i="54"/>
  <c r="Q766" i="54"/>
  <c r="R766" i="54"/>
  <c r="N766" i="54"/>
  <c r="N764" i="54"/>
  <c r="R764" i="54"/>
  <c r="Q764" i="54"/>
  <c r="N794" i="54"/>
  <c r="O794" i="54" s="1"/>
  <c r="R794" i="54"/>
  <c r="Q794" i="54"/>
  <c r="N786" i="54"/>
  <c r="O786" i="54" s="1"/>
  <c r="R786" i="54"/>
  <c r="Q786" i="54"/>
  <c r="Q770" i="54"/>
  <c r="N770" i="54"/>
  <c r="O770" i="54" s="1"/>
  <c r="R770" i="54"/>
  <c r="Q765" i="54"/>
  <c r="N765" i="54"/>
  <c r="R765" i="54"/>
  <c r="R796" i="54"/>
  <c r="N796" i="54"/>
  <c r="Q796" i="54"/>
  <c r="R788" i="54"/>
  <c r="N788" i="54"/>
  <c r="Q788" i="54"/>
  <c r="N779" i="54"/>
  <c r="R779" i="54"/>
  <c r="Q779" i="54"/>
  <c r="Q774" i="54"/>
  <c r="N774" i="54"/>
  <c r="R774" i="54"/>
  <c r="N783" i="54"/>
  <c r="O783" i="54" s="1"/>
  <c r="R783" i="54"/>
  <c r="Q783" i="54"/>
  <c r="R800" i="54"/>
  <c r="N800" i="54"/>
  <c r="Q800" i="54"/>
  <c r="Q792" i="54"/>
  <c r="N792" i="54"/>
  <c r="R792" i="54"/>
  <c r="N778" i="54"/>
  <c r="R778" i="54"/>
  <c r="Q778" i="54"/>
  <c r="N768" i="54"/>
  <c r="R768" i="54"/>
  <c r="Q768" i="54"/>
  <c r="N801" i="54"/>
  <c r="O801" i="54" s="1"/>
  <c r="Q801" i="54"/>
  <c r="R801" i="54"/>
  <c r="R793" i="54"/>
  <c r="N793" i="54"/>
  <c r="O793" i="54" s="1"/>
  <c r="Q793" i="54"/>
  <c r="R785" i="54"/>
  <c r="N785" i="54"/>
  <c r="O785" i="54" s="1"/>
  <c r="Q785" i="54"/>
  <c r="R781" i="54"/>
  <c r="N781" i="54"/>
  <c r="Q781" i="54"/>
  <c r="N772" i="54"/>
  <c r="O772" i="54" s="1"/>
  <c r="R772" i="54"/>
  <c r="Q772" i="54"/>
  <c r="Q777" i="54"/>
  <c r="N777" i="54"/>
  <c r="O777" i="54" s="1"/>
  <c r="R777" i="54"/>
  <c r="Q797" i="54"/>
  <c r="R797" i="54"/>
  <c r="N797" i="54"/>
  <c r="O797" i="54" s="1"/>
  <c r="Q789" i="54"/>
  <c r="R789" i="54"/>
  <c r="N789" i="54"/>
  <c r="O789" i="54" s="1"/>
  <c r="Q773" i="54"/>
  <c r="N773" i="54"/>
  <c r="O773" i="54" s="1"/>
  <c r="R773" i="54"/>
  <c r="Q784" i="54"/>
  <c r="N784" i="54"/>
  <c r="O784" i="54" s="1"/>
  <c r="R784" i="54"/>
  <c r="N799" i="54"/>
  <c r="R799" i="54"/>
  <c r="Q799" i="54"/>
  <c r="N791" i="54"/>
  <c r="O791" i="54" s="1"/>
  <c r="R791" i="54"/>
  <c r="Q791" i="54"/>
  <c r="N782" i="54"/>
  <c r="O782" i="54" s="1"/>
  <c r="Q782" i="54"/>
  <c r="R782" i="54"/>
  <c r="N580" i="54"/>
  <c r="Q580" i="54"/>
  <c r="R580" i="54"/>
  <c r="N388" i="54"/>
  <c r="Q388" i="54"/>
  <c r="R388" i="54"/>
  <c r="R32" i="54"/>
  <c r="N32" i="54"/>
  <c r="Q32" i="54"/>
  <c r="N497" i="54"/>
  <c r="Q497" i="54"/>
  <c r="R497" i="54"/>
  <c r="N305" i="54"/>
  <c r="Q305" i="54"/>
  <c r="R305" i="54"/>
  <c r="Q75" i="54"/>
  <c r="R75" i="54"/>
  <c r="N75" i="54"/>
  <c r="O75" i="54" s="1"/>
  <c r="N656" i="54"/>
  <c r="O656" i="54" s="1"/>
  <c r="Q656" i="54"/>
  <c r="R656" i="54"/>
  <c r="N528" i="54"/>
  <c r="Q528" i="54"/>
  <c r="R528" i="54"/>
  <c r="N432" i="54"/>
  <c r="Q432" i="54"/>
  <c r="R432" i="54"/>
  <c r="N336" i="54"/>
  <c r="R336" i="54"/>
  <c r="Q336" i="54"/>
  <c r="Q239" i="54"/>
  <c r="R239" i="54"/>
  <c r="N239" i="54"/>
  <c r="R56" i="54"/>
  <c r="N56" i="54"/>
  <c r="Q56" i="54"/>
  <c r="N604" i="54"/>
  <c r="Q604" i="54"/>
  <c r="R604" i="54"/>
  <c r="N412" i="54"/>
  <c r="Q412" i="54"/>
  <c r="R412" i="54"/>
  <c r="R192" i="54"/>
  <c r="N192" i="54"/>
  <c r="Q192" i="54"/>
  <c r="N649" i="54"/>
  <c r="Q649" i="54"/>
  <c r="R649" i="54"/>
  <c r="N457" i="54"/>
  <c r="Q457" i="54"/>
  <c r="R457" i="54"/>
  <c r="Q155" i="54"/>
  <c r="R155" i="54"/>
  <c r="N155" i="54"/>
  <c r="O155" i="54" s="1"/>
  <c r="N653" i="54"/>
  <c r="O653" i="54" s="1"/>
  <c r="Q653" i="54"/>
  <c r="R653" i="54"/>
  <c r="N557" i="54"/>
  <c r="Q557" i="54"/>
  <c r="R557" i="54"/>
  <c r="N461" i="54"/>
  <c r="Q461" i="54"/>
  <c r="R461" i="54"/>
  <c r="N365" i="54"/>
  <c r="Q365" i="54"/>
  <c r="R365" i="54"/>
  <c r="N269" i="54"/>
  <c r="O269" i="54" s="1"/>
  <c r="Q269" i="54"/>
  <c r="R269" i="54"/>
  <c r="Q115" i="54"/>
  <c r="R115" i="54"/>
  <c r="N115" i="54"/>
  <c r="R723" i="54"/>
  <c r="N723" i="54"/>
  <c r="O723" i="54" s="1"/>
  <c r="Q723" i="54"/>
  <c r="R675" i="54"/>
  <c r="N675" i="54"/>
  <c r="Q675" i="54"/>
  <c r="R611" i="54"/>
  <c r="Q611" i="54"/>
  <c r="N611" i="54"/>
  <c r="R563" i="54"/>
  <c r="Q563" i="54"/>
  <c r="N563" i="54"/>
  <c r="R515" i="54"/>
  <c r="N515" i="54"/>
  <c r="O515" i="54" s="1"/>
  <c r="Q515" i="54"/>
  <c r="R483" i="54"/>
  <c r="N483" i="54"/>
  <c r="Q483" i="54"/>
  <c r="R435" i="54"/>
  <c r="N435" i="54"/>
  <c r="Q435" i="54"/>
  <c r="R387" i="54"/>
  <c r="Q387" i="54"/>
  <c r="N387" i="54"/>
  <c r="R339" i="54"/>
  <c r="Q339" i="54"/>
  <c r="N339" i="54"/>
  <c r="O339" i="54" s="1"/>
  <c r="Q291" i="54"/>
  <c r="R291" i="54"/>
  <c r="N291" i="54"/>
  <c r="O291" i="54" s="1"/>
  <c r="Q243" i="54"/>
  <c r="R243" i="54"/>
  <c r="N243" i="54"/>
  <c r="Q159" i="54"/>
  <c r="R159" i="54"/>
  <c r="N159" i="54"/>
  <c r="Q63" i="54"/>
  <c r="R63" i="54"/>
  <c r="N63" i="54"/>
  <c r="Q710" i="54"/>
  <c r="R710" i="54"/>
  <c r="N710" i="54"/>
  <c r="O710" i="54" s="1"/>
  <c r="Q662" i="54"/>
  <c r="R662" i="54"/>
  <c r="N662" i="54"/>
  <c r="Q630" i="54"/>
  <c r="R630" i="54"/>
  <c r="N630" i="54"/>
  <c r="Q582" i="54"/>
  <c r="R582" i="54"/>
  <c r="N582" i="54"/>
  <c r="Q534" i="54"/>
  <c r="R534" i="54"/>
  <c r="N534" i="54"/>
  <c r="O534" i="54" s="1"/>
  <c r="Q486" i="54"/>
  <c r="R486" i="54"/>
  <c r="N486" i="54"/>
  <c r="Q438" i="54"/>
  <c r="R438" i="54"/>
  <c r="N438" i="54"/>
  <c r="Q390" i="54"/>
  <c r="R390" i="54"/>
  <c r="N390" i="54"/>
  <c r="Q342" i="54"/>
  <c r="R342" i="54"/>
  <c r="N342" i="54"/>
  <c r="O342" i="54" s="1"/>
  <c r="Q294" i="54"/>
  <c r="R294" i="54"/>
  <c r="N294" i="54"/>
  <c r="N246" i="54"/>
  <c r="Q246" i="54"/>
  <c r="R246" i="54"/>
  <c r="R164" i="54"/>
  <c r="N164" i="54"/>
  <c r="O164" i="54" s="1"/>
  <c r="Q164" i="54"/>
  <c r="R68" i="54"/>
  <c r="N68" i="54"/>
  <c r="Q68" i="54"/>
  <c r="N202" i="54"/>
  <c r="O202" i="54" s="1"/>
  <c r="Q202" i="54"/>
  <c r="R202" i="54"/>
  <c r="N154" i="54"/>
  <c r="Q154" i="54"/>
  <c r="R154" i="54"/>
  <c r="N106" i="54"/>
  <c r="Q106" i="54"/>
  <c r="R106" i="54"/>
  <c r="N58" i="54"/>
  <c r="Q58" i="54"/>
  <c r="R58" i="54"/>
  <c r="N233" i="54"/>
  <c r="O233" i="54" s="1"/>
  <c r="Q233" i="54"/>
  <c r="R233" i="54"/>
  <c r="N185" i="54"/>
  <c r="Q185" i="54"/>
  <c r="R185" i="54"/>
  <c r="N137" i="54"/>
  <c r="Q137" i="54"/>
  <c r="R137" i="54"/>
  <c r="N89" i="54"/>
  <c r="Q89" i="54"/>
  <c r="R89" i="54"/>
  <c r="N57" i="54"/>
  <c r="O57" i="54" s="1"/>
  <c r="Q57" i="54"/>
  <c r="R57" i="54"/>
  <c r="N9" i="54"/>
  <c r="Q9" i="54"/>
  <c r="R9" i="54"/>
  <c r="Q758" i="54"/>
  <c r="R758" i="54"/>
  <c r="N758" i="54"/>
  <c r="R692" i="54"/>
  <c r="N692" i="54"/>
  <c r="Q692" i="54"/>
  <c r="N628" i="54"/>
  <c r="O628" i="54" s="1"/>
  <c r="Q628" i="54"/>
  <c r="R628" i="54"/>
  <c r="N564" i="54"/>
  <c r="Q564" i="54"/>
  <c r="R564" i="54"/>
  <c r="N500" i="54"/>
  <c r="Q500" i="54"/>
  <c r="R500" i="54"/>
  <c r="N436" i="54"/>
  <c r="Q436" i="54"/>
  <c r="R436" i="54"/>
  <c r="N372" i="54"/>
  <c r="O372" i="54" s="1"/>
  <c r="Q372" i="54"/>
  <c r="R372" i="54"/>
  <c r="N316" i="54"/>
  <c r="Q316" i="54"/>
  <c r="R316" i="54"/>
  <c r="R252" i="54"/>
  <c r="N252" i="54"/>
  <c r="O252" i="54" s="1"/>
  <c r="Q252" i="54"/>
  <c r="R144" i="54"/>
  <c r="N144" i="54"/>
  <c r="Q144" i="54"/>
  <c r="N737" i="54"/>
  <c r="O737" i="54" s="1"/>
  <c r="Q737" i="54"/>
  <c r="R737" i="54"/>
  <c r="N673" i="54"/>
  <c r="Q673" i="54"/>
  <c r="R673" i="54"/>
  <c r="N609" i="54"/>
  <c r="Q609" i="54"/>
  <c r="R609" i="54"/>
  <c r="N545" i="54"/>
  <c r="Q545" i="54"/>
  <c r="R545" i="54"/>
  <c r="N481" i="54"/>
  <c r="O481" i="54" s="1"/>
  <c r="Q481" i="54"/>
  <c r="R481" i="54"/>
  <c r="N417" i="54"/>
  <c r="Q417" i="54"/>
  <c r="R417" i="54"/>
  <c r="N353" i="54"/>
  <c r="Q353" i="54"/>
  <c r="R353" i="54"/>
  <c r="N289" i="54"/>
  <c r="Q289" i="54"/>
  <c r="R289" i="54"/>
  <c r="Q219" i="54"/>
  <c r="R219" i="54"/>
  <c r="N219" i="54"/>
  <c r="Q123" i="54"/>
  <c r="R123" i="54"/>
  <c r="N123" i="54"/>
  <c r="Q59" i="54"/>
  <c r="R59" i="54"/>
  <c r="N59" i="54"/>
  <c r="R744" i="54"/>
  <c r="N744" i="54"/>
  <c r="Q744" i="54"/>
  <c r="R712" i="54"/>
  <c r="N712" i="54"/>
  <c r="Q712" i="54"/>
  <c r="R680" i="54"/>
  <c r="N680" i="54"/>
  <c r="Q680" i="54"/>
  <c r="N648" i="54"/>
  <c r="Q648" i="54"/>
  <c r="R648" i="54"/>
  <c r="N616" i="54"/>
  <c r="R616" i="54"/>
  <c r="Q616" i="54"/>
  <c r="N584" i="54"/>
  <c r="R584" i="54"/>
  <c r="Q584" i="54"/>
  <c r="N552" i="54"/>
  <c r="Q552" i="54"/>
  <c r="R552" i="54"/>
  <c r="N520" i="54"/>
  <c r="Q520" i="54"/>
  <c r="R520" i="54"/>
  <c r="N488" i="54"/>
  <c r="Q488" i="54"/>
  <c r="R488" i="54"/>
  <c r="N456" i="54"/>
  <c r="O456" i="54" s="1"/>
  <c r="Q456" i="54"/>
  <c r="R456" i="54"/>
  <c r="N424" i="54"/>
  <c r="R424" i="54"/>
  <c r="Q424" i="54"/>
  <c r="N392" i="54"/>
  <c r="R392" i="54"/>
  <c r="Q392" i="54"/>
  <c r="N360" i="54"/>
  <c r="R360" i="54"/>
  <c r="Q360" i="54"/>
  <c r="N328" i="54"/>
  <c r="R328" i="54"/>
  <c r="Q328" i="54"/>
  <c r="N296" i="54"/>
  <c r="R296" i="54"/>
  <c r="Q296" i="54"/>
  <c r="R264" i="54"/>
  <c r="N264" i="54"/>
  <c r="O264" i="54" s="1"/>
  <c r="Q264" i="54"/>
  <c r="R228" i="54"/>
  <c r="N228" i="54"/>
  <c r="Q228" i="54"/>
  <c r="R168" i="54"/>
  <c r="N168" i="54"/>
  <c r="Q168" i="54"/>
  <c r="R104" i="54"/>
  <c r="N104" i="54"/>
  <c r="Q104" i="54"/>
  <c r="R40" i="54"/>
  <c r="N40" i="54"/>
  <c r="O40" i="54" s="1"/>
  <c r="Q40" i="54"/>
  <c r="R716" i="54"/>
  <c r="N716" i="54"/>
  <c r="Q716" i="54"/>
  <c r="N652" i="54"/>
  <c r="R652" i="54"/>
  <c r="Q652" i="54"/>
  <c r="N588" i="54"/>
  <c r="Q588" i="54"/>
  <c r="R588" i="54"/>
  <c r="N524" i="54"/>
  <c r="Q524" i="54"/>
  <c r="R524" i="54"/>
  <c r="N460" i="54"/>
  <c r="Q460" i="54"/>
  <c r="R460" i="54"/>
  <c r="N396" i="54"/>
  <c r="O396" i="54" s="1"/>
  <c r="Q396" i="54"/>
  <c r="R396" i="54"/>
  <c r="N324" i="54"/>
  <c r="Q324" i="54"/>
  <c r="R324" i="54"/>
  <c r="R260" i="54"/>
  <c r="N260" i="54"/>
  <c r="O260" i="54" s="1"/>
  <c r="Q260" i="54"/>
  <c r="R160" i="54"/>
  <c r="N160" i="54"/>
  <c r="Q160" i="54"/>
  <c r="R48" i="54"/>
  <c r="N48" i="54"/>
  <c r="Q48" i="54"/>
  <c r="N697" i="54"/>
  <c r="Q697" i="54"/>
  <c r="R697" i="54"/>
  <c r="N633" i="54"/>
  <c r="Q633" i="54"/>
  <c r="R633" i="54"/>
  <c r="N569" i="54"/>
  <c r="Q569" i="54"/>
  <c r="R569" i="54"/>
  <c r="N505" i="54"/>
  <c r="O505" i="54" s="1"/>
  <c r="Q505" i="54"/>
  <c r="R505" i="54"/>
  <c r="N441" i="54"/>
  <c r="Q441" i="54"/>
  <c r="R441" i="54"/>
  <c r="N377" i="54"/>
  <c r="Q377" i="54"/>
  <c r="R377" i="54"/>
  <c r="N313" i="54"/>
  <c r="Q313" i="54"/>
  <c r="R313" i="54"/>
  <c r="N249" i="54"/>
  <c r="O249" i="54" s="1"/>
  <c r="Q249" i="54"/>
  <c r="R249" i="54"/>
  <c r="N741" i="54"/>
  <c r="Q741" i="54"/>
  <c r="R741" i="54"/>
  <c r="N709" i="54"/>
  <c r="Q709" i="54"/>
  <c r="R709" i="54"/>
  <c r="N677" i="54"/>
  <c r="Q677" i="54"/>
  <c r="R677" i="54"/>
  <c r="N645" i="54"/>
  <c r="O645" i="54" s="1"/>
  <c r="Q645" i="54"/>
  <c r="R645" i="54"/>
  <c r="N613" i="54"/>
  <c r="Q613" i="54"/>
  <c r="R613" i="54"/>
  <c r="N581" i="54"/>
  <c r="Q581" i="54"/>
  <c r="R581" i="54"/>
  <c r="N549" i="54"/>
  <c r="Q549" i="54"/>
  <c r="R549" i="54"/>
  <c r="N517" i="54"/>
  <c r="O517" i="54" s="1"/>
  <c r="Q517" i="54"/>
  <c r="R517" i="54"/>
  <c r="N485" i="54"/>
  <c r="Q485" i="54"/>
  <c r="R485" i="54"/>
  <c r="N453" i="54"/>
  <c r="Q453" i="54"/>
  <c r="R453" i="54"/>
  <c r="N421" i="54"/>
  <c r="Q421" i="54"/>
  <c r="R421" i="54"/>
  <c r="N389" i="54"/>
  <c r="O389" i="54" s="1"/>
  <c r="Q389" i="54"/>
  <c r="R389" i="54"/>
  <c r="N357" i="54"/>
  <c r="Q357" i="54"/>
  <c r="R357" i="54"/>
  <c r="N325" i="54"/>
  <c r="Q325" i="54"/>
  <c r="R325" i="54"/>
  <c r="N293" i="54"/>
  <c r="Q293" i="54"/>
  <c r="R293" i="54"/>
  <c r="N261" i="54"/>
  <c r="O261" i="54" s="1"/>
  <c r="Q261" i="54"/>
  <c r="R261" i="54"/>
  <c r="R224" i="54"/>
  <c r="N224" i="54"/>
  <c r="Q224" i="54"/>
  <c r="Q163" i="54"/>
  <c r="R163" i="54"/>
  <c r="N163" i="54"/>
  <c r="Q99" i="54"/>
  <c r="R99" i="54"/>
  <c r="N99" i="54"/>
  <c r="O99" i="54" s="1"/>
  <c r="Q35" i="54"/>
  <c r="R35" i="54"/>
  <c r="N35" i="54"/>
  <c r="R735" i="54"/>
  <c r="N735" i="54"/>
  <c r="Q735" i="54"/>
  <c r="R719" i="54"/>
  <c r="N719" i="54"/>
  <c r="O719" i="54" s="1"/>
  <c r="Q719" i="54"/>
  <c r="R703" i="54"/>
  <c r="N703" i="54"/>
  <c r="Q703" i="54"/>
  <c r="R687" i="54"/>
  <c r="N687" i="54"/>
  <c r="Q687" i="54"/>
  <c r="R671" i="54"/>
  <c r="Q671" i="54"/>
  <c r="N671" i="54"/>
  <c r="R655" i="54"/>
  <c r="Q655" i="54"/>
  <c r="N655" i="54"/>
  <c r="O655" i="54" s="1"/>
  <c r="R639" i="54"/>
  <c r="N639" i="54"/>
  <c r="Q639" i="54"/>
  <c r="R623" i="54"/>
  <c r="N623" i="54"/>
  <c r="Q623" i="54"/>
  <c r="R607" i="54"/>
  <c r="N607" i="54"/>
  <c r="Q607" i="54"/>
  <c r="R591" i="54"/>
  <c r="N591" i="54"/>
  <c r="O591" i="54" s="1"/>
  <c r="Q591" i="54"/>
  <c r="R575" i="54"/>
  <c r="N575" i="54"/>
  <c r="Q575" i="54"/>
  <c r="R559" i="54"/>
  <c r="N559" i="54"/>
  <c r="Q559" i="54"/>
  <c r="R543" i="54"/>
  <c r="N543" i="54"/>
  <c r="Q543" i="54"/>
  <c r="R527" i="54"/>
  <c r="N527" i="54"/>
  <c r="O527" i="54" s="1"/>
  <c r="Q527" i="54"/>
  <c r="R511" i="54"/>
  <c r="N511" i="54"/>
  <c r="Q511" i="54"/>
  <c r="R495" i="54"/>
  <c r="N495" i="54"/>
  <c r="Q495" i="54"/>
  <c r="R479" i="54"/>
  <c r="N479" i="54"/>
  <c r="Q479" i="54"/>
  <c r="R463" i="54"/>
  <c r="N463" i="54"/>
  <c r="O463" i="54" s="1"/>
  <c r="Q463" i="54"/>
  <c r="R447" i="54"/>
  <c r="N447" i="54"/>
  <c r="Q447" i="54"/>
  <c r="R431" i="54"/>
  <c r="N431" i="54"/>
  <c r="Q431" i="54"/>
  <c r="R415" i="54"/>
  <c r="N415" i="54"/>
  <c r="Q415" i="54"/>
  <c r="R399" i="54"/>
  <c r="N399" i="54"/>
  <c r="O399" i="54" s="1"/>
  <c r="Q399" i="54"/>
  <c r="R383" i="54"/>
  <c r="N383" i="54"/>
  <c r="Q383" i="54"/>
  <c r="R367" i="54"/>
  <c r="N367" i="54"/>
  <c r="Q367" i="54"/>
  <c r="R351" i="54"/>
  <c r="N351" i="54"/>
  <c r="Q351" i="54"/>
  <c r="R335" i="54"/>
  <c r="N335" i="54"/>
  <c r="O335" i="54" s="1"/>
  <c r="Q335" i="54"/>
  <c r="R319" i="54"/>
  <c r="N319" i="54"/>
  <c r="Q319" i="54"/>
  <c r="R303" i="54"/>
  <c r="N303" i="54"/>
  <c r="Q303" i="54"/>
  <c r="Q287" i="54"/>
  <c r="R287" i="54"/>
  <c r="N287" i="54"/>
  <c r="Q271" i="54"/>
  <c r="R271" i="54"/>
  <c r="N271" i="54"/>
  <c r="Q255" i="54"/>
  <c r="R255" i="54"/>
  <c r="N255" i="54"/>
  <c r="O255" i="54" s="1"/>
  <c r="N238" i="54"/>
  <c r="O238" i="54" s="1"/>
  <c r="Q238" i="54"/>
  <c r="R238" i="54"/>
  <c r="Q215" i="54"/>
  <c r="R215" i="54"/>
  <c r="N215" i="54"/>
  <c r="Q183" i="54"/>
  <c r="R183" i="54"/>
  <c r="N183" i="54"/>
  <c r="Q151" i="54"/>
  <c r="R151" i="54"/>
  <c r="N151" i="54"/>
  <c r="O151" i="54" s="1"/>
  <c r="Q119" i="54"/>
  <c r="R119" i="54"/>
  <c r="N119" i="54"/>
  <c r="Q87" i="54"/>
  <c r="R87" i="54"/>
  <c r="N87" i="54"/>
  <c r="Q55" i="54"/>
  <c r="R55" i="54"/>
  <c r="N55" i="54"/>
  <c r="Q23" i="54"/>
  <c r="R23" i="54"/>
  <c r="N23" i="54"/>
  <c r="O23" i="54" s="1"/>
  <c r="Q738" i="54"/>
  <c r="R738" i="54"/>
  <c r="N738" i="54"/>
  <c r="Q722" i="54"/>
  <c r="R722" i="54"/>
  <c r="N722" i="54"/>
  <c r="Q706" i="54"/>
  <c r="R706" i="54"/>
  <c r="N706" i="54"/>
  <c r="Q690" i="54"/>
  <c r="R690" i="54"/>
  <c r="N690" i="54"/>
  <c r="O690" i="54" s="1"/>
  <c r="Q674" i="54"/>
  <c r="R674" i="54"/>
  <c r="N674" i="54"/>
  <c r="Q658" i="54"/>
  <c r="R658" i="54"/>
  <c r="N658" i="54"/>
  <c r="Q642" i="54"/>
  <c r="R642" i="54"/>
  <c r="N642" i="54"/>
  <c r="Q626" i="54"/>
  <c r="R626" i="54"/>
  <c r="N626" i="54"/>
  <c r="O626" i="54" s="1"/>
  <c r="Q610" i="54"/>
  <c r="R610" i="54"/>
  <c r="N610" i="54"/>
  <c r="Q594" i="54"/>
  <c r="R594" i="54"/>
  <c r="N594" i="54"/>
  <c r="Q578" i="54"/>
  <c r="R578" i="54"/>
  <c r="N578" i="54"/>
  <c r="Q562" i="54"/>
  <c r="R562" i="54"/>
  <c r="N562" i="54"/>
  <c r="O562" i="54" s="1"/>
  <c r="Q546" i="54"/>
  <c r="R546" i="54"/>
  <c r="N546" i="54"/>
  <c r="Q530" i="54"/>
  <c r="R530" i="54"/>
  <c r="N530" i="54"/>
  <c r="Q514" i="54"/>
  <c r="R514" i="54"/>
  <c r="N514" i="54"/>
  <c r="Q498" i="54"/>
  <c r="R498" i="54"/>
  <c r="N498" i="54"/>
  <c r="O498" i="54" s="1"/>
  <c r="Q482" i="54"/>
  <c r="R482" i="54"/>
  <c r="N482" i="54"/>
  <c r="Q466" i="54"/>
  <c r="R466" i="54"/>
  <c r="N466" i="54"/>
  <c r="Q450" i="54"/>
  <c r="R450" i="54"/>
  <c r="N450" i="54"/>
  <c r="Q434" i="54"/>
  <c r="R434" i="54"/>
  <c r="N434" i="54"/>
  <c r="O434" i="54" s="1"/>
  <c r="Q418" i="54"/>
  <c r="R418" i="54"/>
  <c r="N418" i="54"/>
  <c r="Q402" i="54"/>
  <c r="R402" i="54"/>
  <c r="N402" i="54"/>
  <c r="Q386" i="54"/>
  <c r="R386" i="54"/>
  <c r="N386" i="54"/>
  <c r="Q370" i="54"/>
  <c r="R370" i="54"/>
  <c r="N370" i="54"/>
  <c r="O370" i="54" s="1"/>
  <c r="Q354" i="54"/>
  <c r="R354" i="54"/>
  <c r="N354" i="54"/>
  <c r="Q338" i="54"/>
  <c r="R338" i="54"/>
  <c r="N338" i="54"/>
  <c r="Q322" i="54"/>
  <c r="R322" i="54"/>
  <c r="N322" i="54"/>
  <c r="Q306" i="54"/>
  <c r="R306" i="54"/>
  <c r="N306" i="54"/>
  <c r="O306" i="54" s="1"/>
  <c r="N290" i="54"/>
  <c r="O290" i="54" s="1"/>
  <c r="Q290" i="54"/>
  <c r="R290" i="54"/>
  <c r="N274" i="54"/>
  <c r="Q274" i="54"/>
  <c r="R274" i="54"/>
  <c r="N258" i="54"/>
  <c r="Q258" i="54"/>
  <c r="R258" i="54"/>
  <c r="N242" i="54"/>
  <c r="Q242" i="54"/>
  <c r="R242" i="54"/>
  <c r="R220" i="54"/>
  <c r="N220" i="54"/>
  <c r="Q220" i="54"/>
  <c r="R188" i="54"/>
  <c r="N188" i="54"/>
  <c r="Q188" i="54"/>
  <c r="R156" i="54"/>
  <c r="N156" i="54"/>
  <c r="O156" i="54" s="1"/>
  <c r="Q156" i="54"/>
  <c r="R124" i="54"/>
  <c r="N124" i="54"/>
  <c r="Q124" i="54"/>
  <c r="R92" i="54"/>
  <c r="N92" i="54"/>
  <c r="Q92" i="54"/>
  <c r="R60" i="54"/>
  <c r="N60" i="54"/>
  <c r="Q60" i="54"/>
  <c r="R28" i="54"/>
  <c r="N28" i="54"/>
  <c r="O28" i="54" s="1"/>
  <c r="Q28" i="54"/>
  <c r="N214" i="54"/>
  <c r="Q214" i="54"/>
  <c r="R214" i="54"/>
  <c r="N198" i="54"/>
  <c r="O198" i="54" s="1"/>
  <c r="Q198" i="54"/>
  <c r="R198" i="54"/>
  <c r="N182" i="54"/>
  <c r="Q182" i="54"/>
  <c r="R182" i="54"/>
  <c r="N166" i="54"/>
  <c r="Q166" i="54"/>
  <c r="R166" i="54"/>
  <c r="N150" i="54"/>
  <c r="Q150" i="54"/>
  <c r="R150" i="54"/>
  <c r="N134" i="54"/>
  <c r="O134" i="54" s="1"/>
  <c r="Q134" i="54"/>
  <c r="R134" i="54"/>
  <c r="N118" i="54"/>
  <c r="Q118" i="54"/>
  <c r="R118" i="54"/>
  <c r="N102" i="54"/>
  <c r="Q102" i="54"/>
  <c r="R102" i="54"/>
  <c r="N86" i="54"/>
  <c r="Q86" i="54"/>
  <c r="R86" i="54"/>
  <c r="N70" i="54"/>
  <c r="O70" i="54" s="1"/>
  <c r="Q70" i="54"/>
  <c r="R70" i="54"/>
  <c r="N54" i="54"/>
  <c r="Q54" i="54"/>
  <c r="R54" i="54"/>
  <c r="N38" i="54"/>
  <c r="Q38" i="54"/>
  <c r="R38" i="54"/>
  <c r="N22" i="54"/>
  <c r="Q22" i="54"/>
  <c r="R22" i="54"/>
  <c r="R6" i="54"/>
  <c r="N6" i="54"/>
  <c r="Q6" i="54"/>
  <c r="N229" i="54"/>
  <c r="Q229" i="54"/>
  <c r="R229" i="54"/>
  <c r="N213" i="54"/>
  <c r="Q213" i="54"/>
  <c r="R213" i="54"/>
  <c r="N197" i="54"/>
  <c r="Q197" i="54"/>
  <c r="R197" i="54"/>
  <c r="N181" i="54"/>
  <c r="O181" i="54" s="1"/>
  <c r="Q181" i="54"/>
  <c r="R181" i="54"/>
  <c r="N165" i="54"/>
  <c r="Q165" i="54"/>
  <c r="R165" i="54"/>
  <c r="N149" i="54"/>
  <c r="Q149" i="54"/>
  <c r="R149" i="54"/>
  <c r="N133" i="54"/>
  <c r="Q133" i="54"/>
  <c r="R133" i="54"/>
  <c r="N117" i="54"/>
  <c r="O117" i="54" s="1"/>
  <c r="Q117" i="54"/>
  <c r="R117" i="54"/>
  <c r="N101" i="54"/>
  <c r="Q101" i="54"/>
  <c r="R101" i="54"/>
  <c r="N85" i="54"/>
  <c r="Q85" i="54"/>
  <c r="R85" i="54"/>
  <c r="N69" i="54"/>
  <c r="Q69" i="54"/>
  <c r="R69" i="54"/>
  <c r="N53" i="54"/>
  <c r="O53" i="54" s="1"/>
  <c r="Q53" i="54"/>
  <c r="R53" i="54"/>
  <c r="N37" i="54"/>
  <c r="Q37" i="54"/>
  <c r="R37" i="54"/>
  <c r="N21" i="54"/>
  <c r="Q21" i="54"/>
  <c r="R21" i="54"/>
  <c r="Q5" i="54"/>
  <c r="R5" i="54"/>
  <c r="N5" i="54"/>
  <c r="O5" i="54" s="1"/>
  <c r="N757" i="54"/>
  <c r="O757" i="54" s="1"/>
  <c r="Q757" i="54"/>
  <c r="R757" i="54"/>
  <c r="N749" i="54"/>
  <c r="Q749" i="54"/>
  <c r="R749" i="54"/>
  <c r="R755" i="54"/>
  <c r="N755" i="54"/>
  <c r="O755" i="54" s="1"/>
  <c r="Q755" i="54"/>
  <c r="N745" i="54"/>
  <c r="Q745" i="54"/>
  <c r="R745" i="54"/>
  <c r="R708" i="54"/>
  <c r="N708" i="54"/>
  <c r="Q708" i="54"/>
  <c r="N516" i="54"/>
  <c r="Q516" i="54"/>
  <c r="R516" i="54"/>
  <c r="R268" i="54"/>
  <c r="N268" i="54"/>
  <c r="O268" i="54" s="1"/>
  <c r="Q268" i="54"/>
  <c r="N689" i="54"/>
  <c r="Q689" i="54"/>
  <c r="R689" i="54"/>
  <c r="N561" i="54"/>
  <c r="O561" i="54" s="1"/>
  <c r="Q561" i="54"/>
  <c r="R561" i="54"/>
  <c r="N369" i="54"/>
  <c r="Q369" i="54"/>
  <c r="R369" i="54"/>
  <c r="Q139" i="54"/>
  <c r="R139" i="54"/>
  <c r="N139" i="54"/>
  <c r="R720" i="54"/>
  <c r="N720" i="54"/>
  <c r="Q720" i="54"/>
  <c r="N624" i="54"/>
  <c r="R624" i="54"/>
  <c r="Q624" i="54"/>
  <c r="N560" i="54"/>
  <c r="R560" i="54"/>
  <c r="Q560" i="54"/>
  <c r="N464" i="54"/>
  <c r="Q464" i="54"/>
  <c r="R464" i="54"/>
  <c r="N368" i="54"/>
  <c r="R368" i="54"/>
  <c r="Q368" i="54"/>
  <c r="R272" i="54"/>
  <c r="N272" i="54"/>
  <c r="Q272" i="54"/>
  <c r="R184" i="54"/>
  <c r="N184" i="54"/>
  <c r="Q184" i="54"/>
  <c r="R732" i="54"/>
  <c r="N732" i="54"/>
  <c r="O732" i="54" s="1"/>
  <c r="Q732" i="54"/>
  <c r="N476" i="54"/>
  <c r="Q476" i="54"/>
  <c r="R476" i="54"/>
  <c r="R276" i="54"/>
  <c r="N276" i="54"/>
  <c r="Q276" i="54"/>
  <c r="N713" i="54"/>
  <c r="Q713" i="54"/>
  <c r="R713" i="54"/>
  <c r="N521" i="54"/>
  <c r="Q521" i="54"/>
  <c r="R521" i="54"/>
  <c r="N329" i="54"/>
  <c r="Q329" i="54"/>
  <c r="R329" i="54"/>
  <c r="N717" i="54"/>
  <c r="O717" i="54" s="1"/>
  <c r="Q717" i="54"/>
  <c r="R717" i="54"/>
  <c r="N621" i="54"/>
  <c r="Q621" i="54"/>
  <c r="R621" i="54"/>
  <c r="N525" i="54"/>
  <c r="Q525" i="54"/>
  <c r="R525" i="54"/>
  <c r="N429" i="54"/>
  <c r="Q429" i="54"/>
  <c r="R429" i="54"/>
  <c r="N333" i="54"/>
  <c r="O333" i="54" s="1"/>
  <c r="Q333" i="54"/>
  <c r="R333" i="54"/>
  <c r="Q235" i="54"/>
  <c r="R235" i="54"/>
  <c r="N235" i="54"/>
  <c r="Q51" i="54"/>
  <c r="R51" i="54"/>
  <c r="N51" i="54"/>
  <c r="R707" i="54"/>
  <c r="N707" i="54"/>
  <c r="Q707" i="54"/>
  <c r="R643" i="54"/>
  <c r="Q643" i="54"/>
  <c r="N643" i="54"/>
  <c r="R595" i="54"/>
  <c r="Q595" i="54"/>
  <c r="N595" i="54"/>
  <c r="R579" i="54"/>
  <c r="Q579" i="54"/>
  <c r="N579" i="54"/>
  <c r="O579" i="54" s="1"/>
  <c r="R531" i="54"/>
  <c r="N531" i="54"/>
  <c r="Q531" i="54"/>
  <c r="R467" i="54"/>
  <c r="N467" i="54"/>
  <c r="Q467" i="54"/>
  <c r="R419" i="54"/>
  <c r="Q419" i="54"/>
  <c r="N419" i="54"/>
  <c r="R371" i="54"/>
  <c r="Q371" i="54"/>
  <c r="N371" i="54"/>
  <c r="O371" i="54" s="1"/>
  <c r="R323" i="54"/>
  <c r="Q323" i="54"/>
  <c r="N323" i="54"/>
  <c r="Q259" i="54"/>
  <c r="R259" i="54"/>
  <c r="N259" i="54"/>
  <c r="Q191" i="54"/>
  <c r="R191" i="54"/>
  <c r="N191" i="54"/>
  <c r="Q95" i="54"/>
  <c r="R95" i="54"/>
  <c r="N95" i="54"/>
  <c r="Q742" i="54"/>
  <c r="R742" i="54"/>
  <c r="N742" i="54"/>
  <c r="O742" i="54" s="1"/>
  <c r="Q678" i="54"/>
  <c r="R678" i="54"/>
  <c r="N678" i="54"/>
  <c r="Q614" i="54"/>
  <c r="R614" i="54"/>
  <c r="N614" i="54"/>
  <c r="Q566" i="54"/>
  <c r="R566" i="54"/>
  <c r="N566" i="54"/>
  <c r="Q518" i="54"/>
  <c r="R518" i="54"/>
  <c r="N518" i="54"/>
  <c r="O518" i="54" s="1"/>
  <c r="Q470" i="54"/>
  <c r="R470" i="54"/>
  <c r="N470" i="54"/>
  <c r="Q422" i="54"/>
  <c r="R422" i="54"/>
  <c r="N422" i="54"/>
  <c r="Q374" i="54"/>
  <c r="R374" i="54"/>
  <c r="N374" i="54"/>
  <c r="Q326" i="54"/>
  <c r="R326" i="54"/>
  <c r="N326" i="54"/>
  <c r="O326" i="54" s="1"/>
  <c r="N278" i="54"/>
  <c r="O278" i="54" s="1"/>
  <c r="Q278" i="54"/>
  <c r="R278" i="54"/>
  <c r="N226" i="54"/>
  <c r="Q226" i="54"/>
  <c r="R226" i="54"/>
  <c r="R132" i="54"/>
  <c r="N132" i="54"/>
  <c r="O132" i="54" s="1"/>
  <c r="Q132" i="54"/>
  <c r="R36" i="54"/>
  <c r="N36" i="54"/>
  <c r="Q36" i="54"/>
  <c r="N186" i="54"/>
  <c r="O186" i="54" s="1"/>
  <c r="Q186" i="54"/>
  <c r="R186" i="54"/>
  <c r="N122" i="54"/>
  <c r="Q122" i="54"/>
  <c r="R122" i="54"/>
  <c r="N74" i="54"/>
  <c r="Q74" i="54"/>
  <c r="R74" i="54"/>
  <c r="N42" i="54"/>
  <c r="Q42" i="54"/>
  <c r="R42" i="54"/>
  <c r="N10" i="54"/>
  <c r="O10" i="54" s="1"/>
  <c r="Q10" i="54"/>
  <c r="R10" i="54"/>
  <c r="N201" i="54"/>
  <c r="Q201" i="54"/>
  <c r="R201" i="54"/>
  <c r="N153" i="54"/>
  <c r="Q153" i="54"/>
  <c r="R153" i="54"/>
  <c r="N105" i="54"/>
  <c r="Q105" i="54"/>
  <c r="R105" i="54"/>
  <c r="N41" i="54"/>
  <c r="O41" i="54" s="1"/>
  <c r="Q41" i="54"/>
  <c r="R41" i="54"/>
  <c r="Q746" i="54"/>
  <c r="R746" i="54"/>
  <c r="N746" i="54"/>
  <c r="Q750" i="54"/>
  <c r="R750" i="54"/>
  <c r="N750" i="54"/>
  <c r="R740" i="54"/>
  <c r="N740" i="54"/>
  <c r="Q740" i="54"/>
  <c r="N676" i="54"/>
  <c r="R676" i="54"/>
  <c r="Q676" i="54"/>
  <c r="N612" i="54"/>
  <c r="Q612" i="54"/>
  <c r="R612" i="54"/>
  <c r="N548" i="54"/>
  <c r="Q548" i="54"/>
  <c r="R548" i="54"/>
  <c r="N484" i="54"/>
  <c r="Q484" i="54"/>
  <c r="R484" i="54"/>
  <c r="N420" i="54"/>
  <c r="O420" i="54" s="1"/>
  <c r="Q420" i="54"/>
  <c r="R420" i="54"/>
  <c r="N356" i="54"/>
  <c r="Q356" i="54"/>
  <c r="R356" i="54"/>
  <c r="N300" i="54"/>
  <c r="Q300" i="54"/>
  <c r="R300" i="54"/>
  <c r="N234" i="54"/>
  <c r="Q234" i="54"/>
  <c r="R234" i="54"/>
  <c r="R112" i="54"/>
  <c r="N112" i="54"/>
  <c r="Q112" i="54"/>
  <c r="N721" i="54"/>
  <c r="Q721" i="54"/>
  <c r="R721" i="54"/>
  <c r="N657" i="54"/>
  <c r="Q657" i="54"/>
  <c r="R657" i="54"/>
  <c r="N593" i="54"/>
  <c r="Q593" i="54"/>
  <c r="R593" i="54"/>
  <c r="N529" i="54"/>
  <c r="O529" i="54" s="1"/>
  <c r="Q529" i="54"/>
  <c r="R529" i="54"/>
  <c r="N465" i="54"/>
  <c r="Q465" i="54"/>
  <c r="R465" i="54"/>
  <c r="N401" i="54"/>
  <c r="Q401" i="54"/>
  <c r="R401" i="54"/>
  <c r="N337" i="54"/>
  <c r="Q337" i="54"/>
  <c r="R337" i="54"/>
  <c r="N273" i="54"/>
  <c r="O273" i="54" s="1"/>
  <c r="Q273" i="54"/>
  <c r="R273" i="54"/>
  <c r="Q187" i="54"/>
  <c r="R187" i="54"/>
  <c r="N187" i="54"/>
  <c r="Q107" i="54"/>
  <c r="R107" i="54"/>
  <c r="N107" i="54"/>
  <c r="Q43" i="54"/>
  <c r="R43" i="54"/>
  <c r="N43" i="54"/>
  <c r="O43" i="54" s="1"/>
  <c r="R736" i="54"/>
  <c r="N736" i="54"/>
  <c r="Q736" i="54"/>
  <c r="R704" i="54"/>
  <c r="N704" i="54"/>
  <c r="Q704" i="54"/>
  <c r="N672" i="54"/>
  <c r="Q672" i="54"/>
  <c r="R672" i="54"/>
  <c r="N640" i="54"/>
  <c r="R640" i="54"/>
  <c r="Q640" i="54"/>
  <c r="N608" i="54"/>
  <c r="R608" i="54"/>
  <c r="Q608" i="54"/>
  <c r="N576" i="54"/>
  <c r="R576" i="54"/>
  <c r="Q576" i="54"/>
  <c r="N544" i="54"/>
  <c r="Q544" i="54"/>
  <c r="R544" i="54"/>
  <c r="N512" i="54"/>
  <c r="Q512" i="54"/>
  <c r="R512" i="54"/>
  <c r="N480" i="54"/>
  <c r="O480" i="54" s="1"/>
  <c r="Q480" i="54"/>
  <c r="R480" i="54"/>
  <c r="N448" i="54"/>
  <c r="Q448" i="54"/>
  <c r="R448" i="54"/>
  <c r="N416" i="54"/>
  <c r="R416" i="54"/>
  <c r="Q416" i="54"/>
  <c r="N384" i="54"/>
  <c r="R384" i="54"/>
  <c r="Q384" i="54"/>
  <c r="N352" i="54"/>
  <c r="R352" i="54"/>
  <c r="Q352" i="54"/>
  <c r="N320" i="54"/>
  <c r="R320" i="54"/>
  <c r="Q320" i="54"/>
  <c r="R288" i="54"/>
  <c r="N288" i="54"/>
  <c r="O288" i="54" s="1"/>
  <c r="Q288" i="54"/>
  <c r="R256" i="54"/>
  <c r="N256" i="54"/>
  <c r="Q256" i="54"/>
  <c r="R216" i="54"/>
  <c r="N216" i="54"/>
  <c r="Q216" i="54"/>
  <c r="R152" i="54"/>
  <c r="N152" i="54"/>
  <c r="Q152" i="54"/>
  <c r="R88" i="54"/>
  <c r="N88" i="54"/>
  <c r="O88" i="54" s="1"/>
  <c r="Q88" i="54"/>
  <c r="R24" i="54"/>
  <c r="N24" i="54"/>
  <c r="Q24" i="54"/>
  <c r="R700" i="54"/>
  <c r="N700" i="54"/>
  <c r="Q700" i="54"/>
  <c r="N636" i="54"/>
  <c r="Q636" i="54"/>
  <c r="R636" i="54"/>
  <c r="N572" i="54"/>
  <c r="Q572" i="54"/>
  <c r="R572" i="54"/>
  <c r="N508" i="54"/>
  <c r="Q508" i="54"/>
  <c r="R508" i="54"/>
  <c r="N444" i="54"/>
  <c r="O444" i="54" s="1"/>
  <c r="Q444" i="54"/>
  <c r="R444" i="54"/>
  <c r="N380" i="54"/>
  <c r="Q380" i="54"/>
  <c r="R380" i="54"/>
  <c r="N308" i="54"/>
  <c r="Q308" i="54"/>
  <c r="R308" i="54"/>
  <c r="R244" i="54"/>
  <c r="N244" i="54"/>
  <c r="Q244" i="54"/>
  <c r="R128" i="54"/>
  <c r="N128" i="54"/>
  <c r="Q128" i="54"/>
  <c r="R16" i="54"/>
  <c r="N16" i="54"/>
  <c r="Q16" i="54"/>
  <c r="N681" i="54"/>
  <c r="Q681" i="54"/>
  <c r="R681" i="54"/>
  <c r="N617" i="54"/>
  <c r="Q617" i="54"/>
  <c r="R617" i="54"/>
  <c r="N553" i="54"/>
  <c r="O553" i="54" s="1"/>
  <c r="Q553" i="54"/>
  <c r="R553" i="54"/>
  <c r="N489" i="54"/>
  <c r="Q489" i="54"/>
  <c r="R489" i="54"/>
  <c r="N425" i="54"/>
  <c r="Q425" i="54"/>
  <c r="R425" i="54"/>
  <c r="N361" i="54"/>
  <c r="Q361" i="54"/>
  <c r="R361" i="54"/>
  <c r="N297" i="54"/>
  <c r="O297" i="54" s="1"/>
  <c r="Q297" i="54"/>
  <c r="R297" i="54"/>
  <c r="N230" i="54"/>
  <c r="Q230" i="54"/>
  <c r="R230" i="54"/>
  <c r="N733" i="54"/>
  <c r="Q733" i="54"/>
  <c r="R733" i="54"/>
  <c r="N701" i="54"/>
  <c r="Q701" i="54"/>
  <c r="R701" i="54"/>
  <c r="N669" i="54"/>
  <c r="O669" i="54" s="1"/>
  <c r="Q669" i="54"/>
  <c r="R669" i="54"/>
  <c r="N637" i="54"/>
  <c r="Q637" i="54"/>
  <c r="R637" i="54"/>
  <c r="N605" i="54"/>
  <c r="Q605" i="54"/>
  <c r="R605" i="54"/>
  <c r="N573" i="54"/>
  <c r="Q573" i="54"/>
  <c r="R573" i="54"/>
  <c r="N541" i="54"/>
  <c r="O541" i="54" s="1"/>
  <c r="Q541" i="54"/>
  <c r="R541" i="54"/>
  <c r="N509" i="54"/>
  <c r="Q509" i="54"/>
  <c r="R509" i="54"/>
  <c r="N477" i="54"/>
  <c r="Q477" i="54"/>
  <c r="R477" i="54"/>
  <c r="N445" i="54"/>
  <c r="Q445" i="54"/>
  <c r="R445" i="54"/>
  <c r="N413" i="54"/>
  <c r="O413" i="54" s="1"/>
  <c r="Q413" i="54"/>
  <c r="R413" i="54"/>
  <c r="N381" i="54"/>
  <c r="Q381" i="54"/>
  <c r="R381" i="54"/>
  <c r="N349" i="54"/>
  <c r="Q349" i="54"/>
  <c r="R349" i="54"/>
  <c r="N317" i="54"/>
  <c r="Q317" i="54"/>
  <c r="R317" i="54"/>
  <c r="N285" i="54"/>
  <c r="O285" i="54" s="1"/>
  <c r="Q285" i="54"/>
  <c r="R285" i="54"/>
  <c r="N253" i="54"/>
  <c r="Q253" i="54"/>
  <c r="R253" i="54"/>
  <c r="Q211" i="54"/>
  <c r="R211" i="54"/>
  <c r="N211" i="54"/>
  <c r="Q147" i="54"/>
  <c r="R147" i="54"/>
  <c r="N147" i="54"/>
  <c r="O147" i="54" s="1"/>
  <c r="Q83" i="54"/>
  <c r="R83" i="54"/>
  <c r="N83" i="54"/>
  <c r="Q19" i="54"/>
  <c r="R19" i="54"/>
  <c r="N19" i="54"/>
  <c r="R731" i="54"/>
  <c r="N731" i="54"/>
  <c r="O731" i="54" s="1"/>
  <c r="Q731" i="54"/>
  <c r="R715" i="54"/>
  <c r="N715" i="54"/>
  <c r="Q715" i="54"/>
  <c r="R699" i="54"/>
  <c r="N699" i="54"/>
  <c r="Q699" i="54"/>
  <c r="R683" i="54"/>
  <c r="Q683" i="54"/>
  <c r="N683" i="54"/>
  <c r="R667" i="54"/>
  <c r="N667" i="54"/>
  <c r="O667" i="54" s="1"/>
  <c r="Q667" i="54"/>
  <c r="R651" i="54"/>
  <c r="N651" i="54"/>
  <c r="Q651" i="54"/>
  <c r="R635" i="54"/>
  <c r="Q635" i="54"/>
  <c r="N635" i="54"/>
  <c r="R619" i="54"/>
  <c r="Q619" i="54"/>
  <c r="N619" i="54"/>
  <c r="R603" i="54"/>
  <c r="Q603" i="54"/>
  <c r="N603" i="54"/>
  <c r="R587" i="54"/>
  <c r="Q587" i="54"/>
  <c r="N587" i="54"/>
  <c r="R571" i="54"/>
  <c r="Q571" i="54"/>
  <c r="N571" i="54"/>
  <c r="R555" i="54"/>
  <c r="N555" i="54"/>
  <c r="Q555" i="54"/>
  <c r="R539" i="54"/>
  <c r="N539" i="54"/>
  <c r="O539" i="54" s="1"/>
  <c r="Q539" i="54"/>
  <c r="R523" i="54"/>
  <c r="N523" i="54"/>
  <c r="Q523" i="54"/>
  <c r="R507" i="54"/>
  <c r="N507" i="54"/>
  <c r="Q507" i="54"/>
  <c r="R491" i="54"/>
  <c r="N491" i="54"/>
  <c r="Q491" i="54"/>
  <c r="R475" i="54"/>
  <c r="N475" i="54"/>
  <c r="O475" i="54" s="1"/>
  <c r="Q475" i="54"/>
  <c r="R459" i="54"/>
  <c r="N459" i="54"/>
  <c r="Q459" i="54"/>
  <c r="R443" i="54"/>
  <c r="N443" i="54"/>
  <c r="Q443" i="54"/>
  <c r="R427" i="54"/>
  <c r="Q427" i="54"/>
  <c r="N427" i="54"/>
  <c r="R411" i="54"/>
  <c r="Q411" i="54"/>
  <c r="N411" i="54"/>
  <c r="R395" i="54"/>
  <c r="Q395" i="54"/>
  <c r="N395" i="54"/>
  <c r="R379" i="54"/>
  <c r="Q379" i="54"/>
  <c r="N379" i="54"/>
  <c r="R363" i="54"/>
  <c r="Q363" i="54"/>
  <c r="N363" i="54"/>
  <c r="R347" i="54"/>
  <c r="Q347" i="54"/>
  <c r="N347" i="54"/>
  <c r="R331" i="54"/>
  <c r="Q331" i="54"/>
  <c r="N331" i="54"/>
  <c r="R315" i="54"/>
  <c r="Q315" i="54"/>
  <c r="N315" i="54"/>
  <c r="R299" i="54"/>
  <c r="Q299" i="54"/>
  <c r="N299" i="54"/>
  <c r="Q283" i="54"/>
  <c r="R283" i="54"/>
  <c r="N283" i="54"/>
  <c r="Q267" i="54"/>
  <c r="R267" i="54"/>
  <c r="N267" i="54"/>
  <c r="O267" i="54" s="1"/>
  <c r="Q251" i="54"/>
  <c r="R251" i="54"/>
  <c r="N251" i="54"/>
  <c r="R232" i="54"/>
  <c r="N232" i="54"/>
  <c r="Q232" i="54"/>
  <c r="Q207" i="54"/>
  <c r="R207" i="54"/>
  <c r="N207" i="54"/>
  <c r="Q175" i="54"/>
  <c r="R175" i="54"/>
  <c r="N175" i="54"/>
  <c r="O175" i="54" s="1"/>
  <c r="Q143" i="54"/>
  <c r="R143" i="54"/>
  <c r="N143" i="54"/>
  <c r="Q111" i="54"/>
  <c r="R111" i="54"/>
  <c r="N111" i="54"/>
  <c r="Q79" i="54"/>
  <c r="R79" i="54"/>
  <c r="N79" i="54"/>
  <c r="Q47" i="54"/>
  <c r="R47" i="54"/>
  <c r="N47" i="54"/>
  <c r="O47" i="54" s="1"/>
  <c r="Q15" i="54"/>
  <c r="R15" i="54"/>
  <c r="N15" i="54"/>
  <c r="Q734" i="54"/>
  <c r="R734" i="54"/>
  <c r="N734" i="54"/>
  <c r="Q718" i="54"/>
  <c r="R718" i="54"/>
  <c r="N718" i="54"/>
  <c r="Q702" i="54"/>
  <c r="R702" i="54"/>
  <c r="N702" i="54"/>
  <c r="O702" i="54" s="1"/>
  <c r="Q686" i="54"/>
  <c r="R686" i="54"/>
  <c r="N686" i="54"/>
  <c r="Q670" i="54"/>
  <c r="R670" i="54"/>
  <c r="N670" i="54"/>
  <c r="Q654" i="54"/>
  <c r="R654" i="54"/>
  <c r="N654" i="54"/>
  <c r="Q638" i="54"/>
  <c r="R638" i="54"/>
  <c r="N638" i="54"/>
  <c r="O638" i="54" s="1"/>
  <c r="Q622" i="54"/>
  <c r="R622" i="54"/>
  <c r="N622" i="54"/>
  <c r="Q606" i="54"/>
  <c r="R606" i="54"/>
  <c r="N606" i="54"/>
  <c r="Q590" i="54"/>
  <c r="R590" i="54"/>
  <c r="N590" i="54"/>
  <c r="Q574" i="54"/>
  <c r="R574" i="54"/>
  <c r="N574" i="54"/>
  <c r="O574" i="54" s="1"/>
  <c r="Q558" i="54"/>
  <c r="R558" i="54"/>
  <c r="N558" i="54"/>
  <c r="Q542" i="54"/>
  <c r="R542" i="54"/>
  <c r="N542" i="54"/>
  <c r="Q526" i="54"/>
  <c r="R526" i="54"/>
  <c r="N526" i="54"/>
  <c r="Q510" i="54"/>
  <c r="R510" i="54"/>
  <c r="N510" i="54"/>
  <c r="O510" i="54" s="1"/>
  <c r="Q494" i="54"/>
  <c r="R494" i="54"/>
  <c r="N494" i="54"/>
  <c r="Q478" i="54"/>
  <c r="R478" i="54"/>
  <c r="N478" i="54"/>
  <c r="Q462" i="54"/>
  <c r="R462" i="54"/>
  <c r="N462" i="54"/>
  <c r="Q446" i="54"/>
  <c r="R446" i="54"/>
  <c r="N446" i="54"/>
  <c r="O446" i="54" s="1"/>
  <c r="Q430" i="54"/>
  <c r="R430" i="54"/>
  <c r="N430" i="54"/>
  <c r="Q414" i="54"/>
  <c r="R414" i="54"/>
  <c r="N414" i="54"/>
  <c r="Q398" i="54"/>
  <c r="R398" i="54"/>
  <c r="N398" i="54"/>
  <c r="Q382" i="54"/>
  <c r="R382" i="54"/>
  <c r="N382" i="54"/>
  <c r="O382" i="54" s="1"/>
  <c r="Q366" i="54"/>
  <c r="R366" i="54"/>
  <c r="N366" i="54"/>
  <c r="Q350" i="54"/>
  <c r="R350" i="54"/>
  <c r="N350" i="54"/>
  <c r="Q334" i="54"/>
  <c r="R334" i="54"/>
  <c r="N334" i="54"/>
  <c r="Q318" i="54"/>
  <c r="R318" i="54"/>
  <c r="N318" i="54"/>
  <c r="O318" i="54" s="1"/>
  <c r="Q302" i="54"/>
  <c r="R302" i="54"/>
  <c r="N302" i="54"/>
  <c r="N286" i="54"/>
  <c r="Q286" i="54"/>
  <c r="R286" i="54"/>
  <c r="N270" i="54"/>
  <c r="Q270" i="54"/>
  <c r="R270" i="54"/>
  <c r="N254" i="54"/>
  <c r="Q254" i="54"/>
  <c r="R254" i="54"/>
  <c r="R236" i="54"/>
  <c r="N236" i="54"/>
  <c r="Q236" i="54"/>
  <c r="R212" i="54"/>
  <c r="N212" i="54"/>
  <c r="Q212" i="54"/>
  <c r="R180" i="54"/>
  <c r="N180" i="54"/>
  <c r="O180" i="54" s="1"/>
  <c r="Q180" i="54"/>
  <c r="R148" i="54"/>
  <c r="N148" i="54"/>
  <c r="Q148" i="54"/>
  <c r="R116" i="54"/>
  <c r="N116" i="54"/>
  <c r="Q116" i="54"/>
  <c r="R84" i="54"/>
  <c r="N84" i="54"/>
  <c r="Q84" i="54"/>
  <c r="R52" i="54"/>
  <c r="N52" i="54"/>
  <c r="O52" i="54" s="1"/>
  <c r="Q52" i="54"/>
  <c r="R20" i="54"/>
  <c r="N20" i="54"/>
  <c r="Q20" i="54"/>
  <c r="N210" i="54"/>
  <c r="Q210" i="54"/>
  <c r="R210" i="54"/>
  <c r="N194" i="54"/>
  <c r="Q194" i="54"/>
  <c r="R194" i="54"/>
  <c r="N178" i="54"/>
  <c r="Q178" i="54"/>
  <c r="R178" i="54"/>
  <c r="N162" i="54"/>
  <c r="Q162" i="54"/>
  <c r="R162" i="54"/>
  <c r="N146" i="54"/>
  <c r="Q146" i="54"/>
  <c r="R146" i="54"/>
  <c r="N130" i="54"/>
  <c r="Q130" i="54"/>
  <c r="R130" i="54"/>
  <c r="N114" i="54"/>
  <c r="Q114" i="54"/>
  <c r="R114" i="54"/>
  <c r="N98" i="54"/>
  <c r="Q98" i="54"/>
  <c r="R98" i="54"/>
  <c r="N82" i="54"/>
  <c r="Q82" i="54"/>
  <c r="R82" i="54"/>
  <c r="N66" i="54"/>
  <c r="Q66" i="54"/>
  <c r="R66" i="54"/>
  <c r="N50" i="54"/>
  <c r="Q50" i="54"/>
  <c r="R50" i="54"/>
  <c r="N34" i="54"/>
  <c r="Q34" i="54"/>
  <c r="R34" i="54"/>
  <c r="N18" i="54"/>
  <c r="Q18" i="54"/>
  <c r="R18" i="54"/>
  <c r="N241" i="54"/>
  <c r="Q241" i="54"/>
  <c r="R241" i="54"/>
  <c r="N225" i="54"/>
  <c r="Q225" i="54"/>
  <c r="R225" i="54"/>
  <c r="N209" i="54"/>
  <c r="Q209" i="54"/>
  <c r="R209" i="54"/>
  <c r="N193" i="54"/>
  <c r="Q193" i="54"/>
  <c r="R193" i="54"/>
  <c r="N177" i="54"/>
  <c r="Q177" i="54"/>
  <c r="R177" i="54"/>
  <c r="N161" i="54"/>
  <c r="Q161" i="54"/>
  <c r="R161" i="54"/>
  <c r="N145" i="54"/>
  <c r="Q145" i="54"/>
  <c r="R145" i="54"/>
  <c r="N129" i="54"/>
  <c r="Q129" i="54"/>
  <c r="R129" i="54"/>
  <c r="N113" i="54"/>
  <c r="Q113" i="54"/>
  <c r="R113" i="54"/>
  <c r="N97" i="54"/>
  <c r="Q97" i="54"/>
  <c r="R97" i="54"/>
  <c r="N81" i="54"/>
  <c r="Q81" i="54"/>
  <c r="R81" i="54"/>
  <c r="N65" i="54"/>
  <c r="Q65" i="54"/>
  <c r="R65" i="54"/>
  <c r="N49" i="54"/>
  <c r="Q49" i="54"/>
  <c r="R49" i="54"/>
  <c r="N33" i="54"/>
  <c r="Q33" i="54"/>
  <c r="R33" i="54"/>
  <c r="N17" i="54"/>
  <c r="Q17" i="54"/>
  <c r="R17" i="54"/>
  <c r="R756" i="54"/>
  <c r="N756" i="54"/>
  <c r="Q756" i="54"/>
  <c r="R748" i="54"/>
  <c r="N748" i="54"/>
  <c r="Q748" i="54"/>
  <c r="Q754" i="54"/>
  <c r="R754" i="54"/>
  <c r="N754" i="54"/>
  <c r="N763" i="54"/>
  <c r="R763" i="54"/>
  <c r="Q763" i="54"/>
  <c r="R760" i="54"/>
  <c r="N760" i="54"/>
  <c r="Q760" i="54"/>
  <c r="N644" i="54"/>
  <c r="R644" i="54"/>
  <c r="Q644" i="54"/>
  <c r="N452" i="54"/>
  <c r="Q452" i="54"/>
  <c r="R452" i="54"/>
  <c r="N332" i="54"/>
  <c r="Q332" i="54"/>
  <c r="R332" i="54"/>
  <c r="R176" i="54"/>
  <c r="N176" i="54"/>
  <c r="Q176" i="54"/>
  <c r="N625" i="54"/>
  <c r="Q625" i="54"/>
  <c r="R625" i="54"/>
  <c r="N433" i="54"/>
  <c r="Q433" i="54"/>
  <c r="R433" i="54"/>
  <c r="R240" i="54"/>
  <c r="N240" i="54"/>
  <c r="Q240" i="54"/>
  <c r="Q11" i="54"/>
  <c r="R11" i="54"/>
  <c r="N11" i="54"/>
  <c r="R688" i="54"/>
  <c r="N688" i="54"/>
  <c r="Q688" i="54"/>
  <c r="N592" i="54"/>
  <c r="R592" i="54"/>
  <c r="Q592" i="54"/>
  <c r="N496" i="54"/>
  <c r="Q496" i="54"/>
  <c r="R496" i="54"/>
  <c r="N400" i="54"/>
  <c r="R400" i="54"/>
  <c r="Q400" i="54"/>
  <c r="N304" i="54"/>
  <c r="R304" i="54"/>
  <c r="Q304" i="54"/>
  <c r="R120" i="54"/>
  <c r="N120" i="54"/>
  <c r="O120" i="54" s="1"/>
  <c r="Q120" i="54"/>
  <c r="N668" i="54"/>
  <c r="R668" i="54"/>
  <c r="Q668" i="54"/>
  <c r="N540" i="54"/>
  <c r="Q540" i="54"/>
  <c r="R540" i="54"/>
  <c r="N348" i="54"/>
  <c r="Q348" i="54"/>
  <c r="R348" i="54"/>
  <c r="R64" i="54"/>
  <c r="N64" i="54"/>
  <c r="O64" i="54" s="1"/>
  <c r="Q64" i="54"/>
  <c r="N585" i="54"/>
  <c r="Q585" i="54"/>
  <c r="R585" i="54"/>
  <c r="N393" i="54"/>
  <c r="Q393" i="54"/>
  <c r="R393" i="54"/>
  <c r="N265" i="54"/>
  <c r="Q265" i="54"/>
  <c r="R265" i="54"/>
  <c r="N685" i="54"/>
  <c r="Q685" i="54"/>
  <c r="R685" i="54"/>
  <c r="N589" i="54"/>
  <c r="Q589" i="54"/>
  <c r="R589" i="54"/>
  <c r="N493" i="54"/>
  <c r="Q493" i="54"/>
  <c r="R493" i="54"/>
  <c r="N397" i="54"/>
  <c r="Q397" i="54"/>
  <c r="R397" i="54"/>
  <c r="N301" i="54"/>
  <c r="Q301" i="54"/>
  <c r="R301" i="54"/>
  <c r="Q179" i="54"/>
  <c r="R179" i="54"/>
  <c r="N179" i="54"/>
  <c r="O179" i="54" s="1"/>
  <c r="R739" i="54"/>
  <c r="N739" i="54"/>
  <c r="Q739" i="54"/>
  <c r="R691" i="54"/>
  <c r="N691" i="54"/>
  <c r="Q691" i="54"/>
  <c r="R659" i="54"/>
  <c r="N659" i="54"/>
  <c r="O659" i="54" s="1"/>
  <c r="Q659" i="54"/>
  <c r="R627" i="54"/>
  <c r="Q627" i="54"/>
  <c r="N627" i="54"/>
  <c r="R547" i="54"/>
  <c r="N547" i="54"/>
  <c r="Q547" i="54"/>
  <c r="R499" i="54"/>
  <c r="N499" i="54"/>
  <c r="Q499" i="54"/>
  <c r="R451" i="54"/>
  <c r="N451" i="54"/>
  <c r="O451" i="54" s="1"/>
  <c r="Q451" i="54"/>
  <c r="R403" i="54"/>
  <c r="Q403" i="54"/>
  <c r="N403" i="54"/>
  <c r="R355" i="54"/>
  <c r="Q355" i="54"/>
  <c r="N355" i="54"/>
  <c r="R307" i="54"/>
  <c r="Q307" i="54"/>
  <c r="N307" i="54"/>
  <c r="Q275" i="54"/>
  <c r="R275" i="54"/>
  <c r="N275" i="54"/>
  <c r="N222" i="54"/>
  <c r="Q222" i="54"/>
  <c r="R222" i="54"/>
  <c r="Q127" i="54"/>
  <c r="R127" i="54"/>
  <c r="N127" i="54"/>
  <c r="Q31" i="54"/>
  <c r="R31" i="54"/>
  <c r="N31" i="54"/>
  <c r="Q726" i="54"/>
  <c r="R726" i="54"/>
  <c r="N726" i="54"/>
  <c r="Q694" i="54"/>
  <c r="R694" i="54"/>
  <c r="N694" i="54"/>
  <c r="O694" i="54" s="1"/>
  <c r="Q646" i="54"/>
  <c r="R646" i="54"/>
  <c r="N646" i="54"/>
  <c r="Q598" i="54"/>
  <c r="R598" i="54"/>
  <c r="N598" i="54"/>
  <c r="Q550" i="54"/>
  <c r="R550" i="54"/>
  <c r="N550" i="54"/>
  <c r="Q502" i="54"/>
  <c r="R502" i="54"/>
  <c r="N502" i="54"/>
  <c r="O502" i="54" s="1"/>
  <c r="Q454" i="54"/>
  <c r="R454" i="54"/>
  <c r="N454" i="54"/>
  <c r="Q406" i="54"/>
  <c r="R406" i="54"/>
  <c r="N406" i="54"/>
  <c r="Q358" i="54"/>
  <c r="R358" i="54"/>
  <c r="N358" i="54"/>
  <c r="Q310" i="54"/>
  <c r="R310" i="54"/>
  <c r="N310" i="54"/>
  <c r="O310" i="54" s="1"/>
  <c r="N262" i="54"/>
  <c r="Q262" i="54"/>
  <c r="R262" i="54"/>
  <c r="R196" i="54"/>
  <c r="N196" i="54"/>
  <c r="Q196" i="54"/>
  <c r="R100" i="54"/>
  <c r="N100" i="54"/>
  <c r="O100" i="54" s="1"/>
  <c r="Q100" i="54"/>
  <c r="N218" i="54"/>
  <c r="Q218" i="54"/>
  <c r="R218" i="54"/>
  <c r="N170" i="54"/>
  <c r="Q170" i="54"/>
  <c r="R170" i="54"/>
  <c r="N138" i="54"/>
  <c r="Q138" i="54"/>
  <c r="R138" i="54"/>
  <c r="N90" i="54"/>
  <c r="Q90" i="54"/>
  <c r="R90" i="54"/>
  <c r="N26" i="54"/>
  <c r="Q26" i="54"/>
  <c r="R26" i="54"/>
  <c r="N217" i="54"/>
  <c r="Q217" i="54"/>
  <c r="R217" i="54"/>
  <c r="N169" i="54"/>
  <c r="Q169" i="54"/>
  <c r="R169" i="54"/>
  <c r="N121" i="54"/>
  <c r="Q121" i="54"/>
  <c r="R121" i="54"/>
  <c r="N73" i="54"/>
  <c r="Q73" i="54"/>
  <c r="R73" i="54"/>
  <c r="N25" i="54"/>
  <c r="Q25" i="54"/>
  <c r="R25" i="54"/>
  <c r="R752" i="54"/>
  <c r="N752" i="54"/>
  <c r="Q752" i="54"/>
  <c r="R724" i="54"/>
  <c r="N724" i="54"/>
  <c r="O724" i="54" s="1"/>
  <c r="Q724" i="54"/>
  <c r="N660" i="54"/>
  <c r="R660" i="54"/>
  <c r="Q660" i="54"/>
  <c r="N596" i="54"/>
  <c r="Q596" i="54"/>
  <c r="R596" i="54"/>
  <c r="N532" i="54"/>
  <c r="Q532" i="54"/>
  <c r="R532" i="54"/>
  <c r="N468" i="54"/>
  <c r="Q468" i="54"/>
  <c r="R468" i="54"/>
  <c r="N404" i="54"/>
  <c r="Q404" i="54"/>
  <c r="R404" i="54"/>
  <c r="N340" i="54"/>
  <c r="Q340" i="54"/>
  <c r="R340" i="54"/>
  <c r="R284" i="54"/>
  <c r="N284" i="54"/>
  <c r="Q284" i="54"/>
  <c r="R208" i="54"/>
  <c r="N208" i="54"/>
  <c r="O208" i="54" s="1"/>
  <c r="Q208" i="54"/>
  <c r="R80" i="54"/>
  <c r="N80" i="54"/>
  <c r="Q80" i="54"/>
  <c r="N705" i="54"/>
  <c r="Q705" i="54"/>
  <c r="R705" i="54"/>
  <c r="N641" i="54"/>
  <c r="Q641" i="54"/>
  <c r="R641" i="54"/>
  <c r="N577" i="54"/>
  <c r="Q577" i="54"/>
  <c r="R577" i="54"/>
  <c r="N513" i="54"/>
  <c r="Q513" i="54"/>
  <c r="R513" i="54"/>
  <c r="N449" i="54"/>
  <c r="Q449" i="54"/>
  <c r="R449" i="54"/>
  <c r="N385" i="54"/>
  <c r="Q385" i="54"/>
  <c r="R385" i="54"/>
  <c r="N321" i="54"/>
  <c r="Q321" i="54"/>
  <c r="R321" i="54"/>
  <c r="N257" i="54"/>
  <c r="Q257" i="54"/>
  <c r="R257" i="54"/>
  <c r="Q171" i="54"/>
  <c r="R171" i="54"/>
  <c r="N171" i="54"/>
  <c r="Q91" i="54"/>
  <c r="R91" i="54"/>
  <c r="N91" i="54"/>
  <c r="Q27" i="54"/>
  <c r="R27" i="54"/>
  <c r="N27" i="54"/>
  <c r="R728" i="54"/>
  <c r="N728" i="54"/>
  <c r="Q728" i="54"/>
  <c r="R696" i="54"/>
  <c r="N696" i="54"/>
  <c r="Q696" i="54"/>
  <c r="N664" i="54"/>
  <c r="Q664" i="54"/>
  <c r="R664" i="54"/>
  <c r="N632" i="54"/>
  <c r="R632" i="54"/>
  <c r="Q632" i="54"/>
  <c r="N600" i="54"/>
  <c r="R600" i="54"/>
  <c r="Q600" i="54"/>
  <c r="N568" i="54"/>
  <c r="R568" i="54"/>
  <c r="Q568" i="54"/>
  <c r="N536" i="54"/>
  <c r="Q536" i="54"/>
  <c r="R536" i="54"/>
  <c r="N504" i="54"/>
  <c r="Q504" i="54"/>
  <c r="R504" i="54"/>
  <c r="N472" i="54"/>
  <c r="Q472" i="54"/>
  <c r="R472" i="54"/>
  <c r="N440" i="54"/>
  <c r="Q440" i="54"/>
  <c r="R440" i="54"/>
  <c r="N408" i="54"/>
  <c r="R408" i="54"/>
  <c r="Q408" i="54"/>
  <c r="N376" i="54"/>
  <c r="R376" i="54"/>
  <c r="Q376" i="54"/>
  <c r="N344" i="54"/>
  <c r="R344" i="54"/>
  <c r="Q344" i="54"/>
  <c r="N312" i="54"/>
  <c r="R312" i="54"/>
  <c r="Q312" i="54"/>
  <c r="R280" i="54"/>
  <c r="N280" i="54"/>
  <c r="Q280" i="54"/>
  <c r="R248" i="54"/>
  <c r="N248" i="54"/>
  <c r="O248" i="54" s="1"/>
  <c r="Q248" i="54"/>
  <c r="R200" i="54"/>
  <c r="N200" i="54"/>
  <c r="Q200" i="54"/>
  <c r="R136" i="54"/>
  <c r="N136" i="54"/>
  <c r="Q136" i="54"/>
  <c r="R72" i="54"/>
  <c r="N72" i="54"/>
  <c r="Q72" i="54"/>
  <c r="R8" i="54"/>
  <c r="N8" i="54"/>
  <c r="O8" i="54" s="1"/>
  <c r="Q8" i="54"/>
  <c r="N684" i="54"/>
  <c r="Q684" i="54"/>
  <c r="R684" i="54"/>
  <c r="N620" i="54"/>
  <c r="Q620" i="54"/>
  <c r="R620" i="54"/>
  <c r="N556" i="54"/>
  <c r="Q556" i="54"/>
  <c r="R556" i="54"/>
  <c r="N492" i="54"/>
  <c r="Q492" i="54"/>
  <c r="R492" i="54"/>
  <c r="N428" i="54"/>
  <c r="Q428" i="54"/>
  <c r="R428" i="54"/>
  <c r="N364" i="54"/>
  <c r="Q364" i="54"/>
  <c r="R364" i="54"/>
  <c r="N292" i="54"/>
  <c r="Q292" i="54"/>
  <c r="R292" i="54"/>
  <c r="Q223" i="54"/>
  <c r="R223" i="54"/>
  <c r="N223" i="54"/>
  <c r="R96" i="54"/>
  <c r="N96" i="54"/>
  <c r="Q96" i="54"/>
  <c r="N729" i="54"/>
  <c r="Q729" i="54"/>
  <c r="R729" i="54"/>
  <c r="N665" i="54"/>
  <c r="Q665" i="54"/>
  <c r="R665" i="54"/>
  <c r="N601" i="54"/>
  <c r="Q601" i="54"/>
  <c r="R601" i="54"/>
  <c r="N537" i="54"/>
  <c r="Q537" i="54"/>
  <c r="R537" i="54"/>
  <c r="N473" i="54"/>
  <c r="Q473" i="54"/>
  <c r="R473" i="54"/>
  <c r="N409" i="54"/>
  <c r="Q409" i="54"/>
  <c r="R409" i="54"/>
  <c r="N345" i="54"/>
  <c r="Q345" i="54"/>
  <c r="R345" i="54"/>
  <c r="N281" i="54"/>
  <c r="Q281" i="54"/>
  <c r="R281" i="54"/>
  <c r="Q203" i="54"/>
  <c r="R203" i="54"/>
  <c r="N203" i="54"/>
  <c r="N725" i="54"/>
  <c r="Q725" i="54"/>
  <c r="R725" i="54"/>
  <c r="N693" i="54"/>
  <c r="Q693" i="54"/>
  <c r="R693" i="54"/>
  <c r="N661" i="54"/>
  <c r="Q661" i="54"/>
  <c r="R661" i="54"/>
  <c r="N629" i="54"/>
  <c r="Q629" i="54"/>
  <c r="R629" i="54"/>
  <c r="N597" i="54"/>
  <c r="Q597" i="54"/>
  <c r="R597" i="54"/>
  <c r="N565" i="54"/>
  <c r="Q565" i="54"/>
  <c r="R565" i="54"/>
  <c r="N533" i="54"/>
  <c r="Q533" i="54"/>
  <c r="R533" i="54"/>
  <c r="N501" i="54"/>
  <c r="Q501" i="54"/>
  <c r="R501" i="54"/>
  <c r="N469" i="54"/>
  <c r="Q469" i="54"/>
  <c r="R469" i="54"/>
  <c r="N437" i="54"/>
  <c r="Q437" i="54"/>
  <c r="R437" i="54"/>
  <c r="N405" i="54"/>
  <c r="Q405" i="54"/>
  <c r="R405" i="54"/>
  <c r="N373" i="54"/>
  <c r="Q373" i="54"/>
  <c r="R373" i="54"/>
  <c r="N341" i="54"/>
  <c r="Q341" i="54"/>
  <c r="R341" i="54"/>
  <c r="N309" i="54"/>
  <c r="Q309" i="54"/>
  <c r="R309" i="54"/>
  <c r="N277" i="54"/>
  <c r="Q277" i="54"/>
  <c r="R277" i="54"/>
  <c r="N245" i="54"/>
  <c r="Q245" i="54"/>
  <c r="R245" i="54"/>
  <c r="Q195" i="54"/>
  <c r="R195" i="54"/>
  <c r="N195" i="54"/>
  <c r="Q131" i="54"/>
  <c r="R131" i="54"/>
  <c r="N131" i="54"/>
  <c r="Q67" i="54"/>
  <c r="R67" i="54"/>
  <c r="N67" i="54"/>
  <c r="O67" i="54" s="1"/>
  <c r="R743" i="54"/>
  <c r="N743" i="54"/>
  <c r="Q743" i="54"/>
  <c r="R727" i="54"/>
  <c r="N727" i="54"/>
  <c r="Q727" i="54"/>
  <c r="R711" i="54"/>
  <c r="N711" i="54"/>
  <c r="O711" i="54" s="1"/>
  <c r="Q711" i="54"/>
  <c r="R695" i="54"/>
  <c r="N695" i="54"/>
  <c r="Q695" i="54"/>
  <c r="R679" i="54"/>
  <c r="Q679" i="54"/>
  <c r="N679" i="54"/>
  <c r="R663" i="54"/>
  <c r="Q663" i="54"/>
  <c r="N663" i="54"/>
  <c r="R647" i="54"/>
  <c r="Q647" i="54"/>
  <c r="N647" i="54"/>
  <c r="R631" i="54"/>
  <c r="N631" i="54"/>
  <c r="Q631" i="54"/>
  <c r="R615" i="54"/>
  <c r="N615" i="54"/>
  <c r="Q615" i="54"/>
  <c r="R599" i="54"/>
  <c r="N599" i="54"/>
  <c r="Q599" i="54"/>
  <c r="R583" i="54"/>
  <c r="N583" i="54"/>
  <c r="O583" i="54" s="1"/>
  <c r="Q583" i="54"/>
  <c r="R567" i="54"/>
  <c r="N567" i="54"/>
  <c r="Q567" i="54"/>
  <c r="R551" i="54"/>
  <c r="N551" i="54"/>
  <c r="Q551" i="54"/>
  <c r="R535" i="54"/>
  <c r="N535" i="54"/>
  <c r="Q535" i="54"/>
  <c r="R519" i="54"/>
  <c r="N519" i="54"/>
  <c r="O519" i="54" s="1"/>
  <c r="Q519" i="54"/>
  <c r="R503" i="54"/>
  <c r="N503" i="54"/>
  <c r="Q503" i="54"/>
  <c r="R487" i="54"/>
  <c r="N487" i="54"/>
  <c r="Q487" i="54"/>
  <c r="R471" i="54"/>
  <c r="N471" i="54"/>
  <c r="Q471" i="54"/>
  <c r="R455" i="54"/>
  <c r="N455" i="54"/>
  <c r="O455" i="54" s="1"/>
  <c r="Q455" i="54"/>
  <c r="R439" i="54"/>
  <c r="N439" i="54"/>
  <c r="Q439" i="54"/>
  <c r="R423" i="54"/>
  <c r="N423" i="54"/>
  <c r="Q423" i="54"/>
  <c r="R407" i="54"/>
  <c r="N407" i="54"/>
  <c r="Q407" i="54"/>
  <c r="R391" i="54"/>
  <c r="N391" i="54"/>
  <c r="O391" i="54" s="1"/>
  <c r="Q391" i="54"/>
  <c r="R375" i="54"/>
  <c r="N375" i="54"/>
  <c r="Q375" i="54"/>
  <c r="R359" i="54"/>
  <c r="N359" i="54"/>
  <c r="Q359" i="54"/>
  <c r="R343" i="54"/>
  <c r="N343" i="54"/>
  <c r="Q343" i="54"/>
  <c r="R327" i="54"/>
  <c r="N327" i="54"/>
  <c r="O327" i="54" s="1"/>
  <c r="Q327" i="54"/>
  <c r="R311" i="54"/>
  <c r="N311" i="54"/>
  <c r="Q311" i="54"/>
  <c r="R295" i="54"/>
  <c r="N295" i="54"/>
  <c r="Q295" i="54"/>
  <c r="Q279" i="54"/>
  <c r="R279" i="54"/>
  <c r="N279" i="54"/>
  <c r="Q263" i="54"/>
  <c r="R263" i="54"/>
  <c r="N263" i="54"/>
  <c r="Q247" i="54"/>
  <c r="R247" i="54"/>
  <c r="N247" i="54"/>
  <c r="O247" i="54" s="1"/>
  <c r="Q227" i="54"/>
  <c r="R227" i="54"/>
  <c r="N227" i="54"/>
  <c r="Q199" i="54"/>
  <c r="R199" i="54"/>
  <c r="N199" i="54"/>
  <c r="Q167" i="54"/>
  <c r="R167" i="54"/>
  <c r="N167" i="54"/>
  <c r="Q135" i="54"/>
  <c r="R135" i="54"/>
  <c r="N135" i="54"/>
  <c r="O135" i="54" s="1"/>
  <c r="Q103" i="54"/>
  <c r="R103" i="54"/>
  <c r="N103" i="54"/>
  <c r="Q71" i="54"/>
  <c r="R71" i="54"/>
  <c r="N71" i="54"/>
  <c r="Q39" i="54"/>
  <c r="R39" i="54"/>
  <c r="N39" i="54"/>
  <c r="N7" i="54"/>
  <c r="Q7" i="54"/>
  <c r="R7" i="54"/>
  <c r="Q730" i="54"/>
  <c r="R730" i="54"/>
  <c r="N730" i="54"/>
  <c r="Q714" i="54"/>
  <c r="R714" i="54"/>
  <c r="N714" i="54"/>
  <c r="Q698" i="54"/>
  <c r="R698" i="54"/>
  <c r="N698" i="54"/>
  <c r="Q682" i="54"/>
  <c r="R682" i="54"/>
  <c r="N682" i="54"/>
  <c r="O682" i="54" s="1"/>
  <c r="Q666" i="54"/>
  <c r="R666" i="54"/>
  <c r="N666" i="54"/>
  <c r="Q650" i="54"/>
  <c r="R650" i="54"/>
  <c r="N650" i="54"/>
  <c r="Q634" i="54"/>
  <c r="R634" i="54"/>
  <c r="N634" i="54"/>
  <c r="Q618" i="54"/>
  <c r="R618" i="54"/>
  <c r="N618" i="54"/>
  <c r="O618" i="54" s="1"/>
  <c r="Q602" i="54"/>
  <c r="R602" i="54"/>
  <c r="N602" i="54"/>
  <c r="Q586" i="54"/>
  <c r="R586" i="54"/>
  <c r="N586" i="54"/>
  <c r="Q570" i="54"/>
  <c r="R570" i="54"/>
  <c r="N570" i="54"/>
  <c r="Q554" i="54"/>
  <c r="R554" i="54"/>
  <c r="N554" i="54"/>
  <c r="O554" i="54" s="1"/>
  <c r="Q538" i="54"/>
  <c r="R538" i="54"/>
  <c r="N538" i="54"/>
  <c r="Q522" i="54"/>
  <c r="R522" i="54"/>
  <c r="N522" i="54"/>
  <c r="Q506" i="54"/>
  <c r="R506" i="54"/>
  <c r="N506" i="54"/>
  <c r="Q490" i="54"/>
  <c r="R490" i="54"/>
  <c r="N490" i="54"/>
  <c r="O490" i="54" s="1"/>
  <c r="Q474" i="54"/>
  <c r="R474" i="54"/>
  <c r="N474" i="54"/>
  <c r="Q458" i="54"/>
  <c r="R458" i="54"/>
  <c r="N458" i="54"/>
  <c r="Q442" i="54"/>
  <c r="R442" i="54"/>
  <c r="N442" i="54"/>
  <c r="Q426" i="54"/>
  <c r="R426" i="54"/>
  <c r="N426" i="54"/>
  <c r="O426" i="54" s="1"/>
  <c r="Q410" i="54"/>
  <c r="R410" i="54"/>
  <c r="N410" i="54"/>
  <c r="Q394" i="54"/>
  <c r="R394" i="54"/>
  <c r="N394" i="54"/>
  <c r="Q378" i="54"/>
  <c r="R378" i="54"/>
  <c r="N378" i="54"/>
  <c r="Q362" i="54"/>
  <c r="R362" i="54"/>
  <c r="N362" i="54"/>
  <c r="O362" i="54" s="1"/>
  <c r="Q346" i="54"/>
  <c r="R346" i="54"/>
  <c r="N346" i="54"/>
  <c r="Q330" i="54"/>
  <c r="R330" i="54"/>
  <c r="N330" i="54"/>
  <c r="Q314" i="54"/>
  <c r="R314" i="54"/>
  <c r="N314" i="54"/>
  <c r="Q298" i="54"/>
  <c r="R298" i="54"/>
  <c r="N298" i="54"/>
  <c r="O298" i="54" s="1"/>
  <c r="N282" i="54"/>
  <c r="Q282" i="54"/>
  <c r="R282" i="54"/>
  <c r="N266" i="54"/>
  <c r="Q266" i="54"/>
  <c r="R266" i="54"/>
  <c r="N250" i="54"/>
  <c r="Q250" i="54"/>
  <c r="R250" i="54"/>
  <c r="Q231" i="54"/>
  <c r="R231" i="54"/>
  <c r="N231" i="54"/>
  <c r="O231" i="54" s="1"/>
  <c r="R204" i="54"/>
  <c r="N204" i="54"/>
  <c r="Q204" i="54"/>
  <c r="R172" i="54"/>
  <c r="N172" i="54"/>
  <c r="Q172" i="54"/>
  <c r="R140" i="54"/>
  <c r="N140" i="54"/>
  <c r="O140" i="54" s="1"/>
  <c r="Q140" i="54"/>
  <c r="R108" i="54"/>
  <c r="N108" i="54"/>
  <c r="Q108" i="54"/>
  <c r="R76" i="54"/>
  <c r="N76" i="54"/>
  <c r="Q76" i="54"/>
  <c r="R44" i="54"/>
  <c r="N44" i="54"/>
  <c r="Q44" i="54"/>
  <c r="R12" i="54"/>
  <c r="N12" i="54"/>
  <c r="O12" i="54" s="1"/>
  <c r="Q12" i="54"/>
  <c r="N206" i="54"/>
  <c r="Q206" i="54"/>
  <c r="R206" i="54"/>
  <c r="N190" i="54"/>
  <c r="Q190" i="54"/>
  <c r="R190" i="54"/>
  <c r="N174" i="54"/>
  <c r="Q174" i="54"/>
  <c r="R174" i="54"/>
  <c r="N158" i="54"/>
  <c r="Q158" i="54"/>
  <c r="R158" i="54"/>
  <c r="N142" i="54"/>
  <c r="Q142" i="54"/>
  <c r="R142" i="54"/>
  <c r="N126" i="54"/>
  <c r="Q126" i="54"/>
  <c r="R126" i="54"/>
  <c r="N110" i="54"/>
  <c r="Q110" i="54"/>
  <c r="R110" i="54"/>
  <c r="N94" i="54"/>
  <c r="Q94" i="54"/>
  <c r="R94" i="54"/>
  <c r="N78" i="54"/>
  <c r="Q78" i="54"/>
  <c r="R78" i="54"/>
  <c r="N62" i="54"/>
  <c r="Q62" i="54"/>
  <c r="R62" i="54"/>
  <c r="N46" i="54"/>
  <c r="Q46" i="54"/>
  <c r="R46" i="54"/>
  <c r="N30" i="54"/>
  <c r="Q30" i="54"/>
  <c r="R30" i="54"/>
  <c r="N14" i="54"/>
  <c r="Q14" i="54"/>
  <c r="R14" i="54"/>
  <c r="N237" i="54"/>
  <c r="Q237" i="54"/>
  <c r="R237" i="54"/>
  <c r="N221" i="54"/>
  <c r="Q221" i="54"/>
  <c r="R221" i="54"/>
  <c r="N205" i="54"/>
  <c r="Q205" i="54"/>
  <c r="R205" i="54"/>
  <c r="N189" i="54"/>
  <c r="Q189" i="54"/>
  <c r="R189" i="54"/>
  <c r="N173" i="54"/>
  <c r="Q173" i="54"/>
  <c r="R173" i="54"/>
  <c r="N157" i="54"/>
  <c r="Q157" i="54"/>
  <c r="R157" i="54"/>
  <c r="N141" i="54"/>
  <c r="Q141" i="54"/>
  <c r="R141" i="54"/>
  <c r="N125" i="54"/>
  <c r="Q125" i="54"/>
  <c r="R125" i="54"/>
  <c r="N109" i="54"/>
  <c r="Q109" i="54"/>
  <c r="R109" i="54"/>
  <c r="N93" i="54"/>
  <c r="Q93" i="54"/>
  <c r="R93" i="54"/>
  <c r="N77" i="54"/>
  <c r="Q77" i="54"/>
  <c r="R77" i="54"/>
  <c r="N61" i="54"/>
  <c r="Q61" i="54"/>
  <c r="R61" i="54"/>
  <c r="N45" i="54"/>
  <c r="Q45" i="54"/>
  <c r="R45" i="54"/>
  <c r="N29" i="54"/>
  <c r="Q29" i="54"/>
  <c r="R29" i="54"/>
  <c r="N13" i="54"/>
  <c r="Q13" i="54"/>
  <c r="R13" i="54"/>
  <c r="R747" i="54"/>
  <c r="N747" i="54"/>
  <c r="Q747" i="54"/>
  <c r="N753" i="54"/>
  <c r="Q753" i="54"/>
  <c r="R753" i="54"/>
  <c r="R759" i="54"/>
  <c r="N759" i="54"/>
  <c r="Q759" i="54"/>
  <c r="R751" i="54"/>
  <c r="N751" i="54"/>
  <c r="O751" i="54" s="1"/>
  <c r="Q751" i="54"/>
  <c r="Q762" i="54"/>
  <c r="R762" i="54"/>
  <c r="N762" i="54"/>
  <c r="O762" i="54" s="1"/>
  <c r="N761" i="54"/>
  <c r="Q761" i="54"/>
  <c r="R761" i="54"/>
  <c r="R4" i="54"/>
  <c r="N4" i="54"/>
  <c r="Q4" i="54"/>
  <c r="L42" i="53"/>
  <c r="K42" i="53"/>
  <c r="J42" i="53"/>
  <c r="O344" i="54" l="1"/>
  <c r="O600" i="54"/>
  <c r="O660" i="54"/>
  <c r="O668" i="54"/>
  <c r="O763" i="54"/>
  <c r="O4" i="54"/>
  <c r="O761" i="54"/>
  <c r="O759" i="54"/>
  <c r="O753" i="54"/>
  <c r="O45" i="54"/>
  <c r="O109" i="54"/>
  <c r="O173" i="54"/>
  <c r="O237" i="54"/>
  <c r="O62" i="54"/>
  <c r="O126" i="54"/>
  <c r="O190" i="54"/>
  <c r="O44" i="54"/>
  <c r="O172" i="54"/>
  <c r="O282" i="54"/>
  <c r="O314" i="54"/>
  <c r="O378" i="54"/>
  <c r="O442" i="54"/>
  <c r="O506" i="54"/>
  <c r="O570" i="54"/>
  <c r="O634" i="54"/>
  <c r="O698" i="54"/>
  <c r="O39" i="54"/>
  <c r="O263" i="54"/>
  <c r="O343" i="54"/>
  <c r="O647" i="54"/>
  <c r="O245" i="54"/>
  <c r="O373" i="54"/>
  <c r="O501" i="54"/>
  <c r="O629" i="54"/>
  <c r="O473" i="54"/>
  <c r="O729" i="54"/>
  <c r="O364" i="54"/>
  <c r="O620" i="54"/>
  <c r="O440" i="54"/>
  <c r="O449" i="54"/>
  <c r="O705" i="54"/>
  <c r="O340" i="54"/>
  <c r="O596" i="54"/>
  <c r="O25" i="54"/>
  <c r="O217" i="54"/>
  <c r="O170" i="54"/>
  <c r="O262" i="54"/>
  <c r="O493" i="54"/>
  <c r="O393" i="54"/>
  <c r="O540" i="54"/>
  <c r="O65" i="54"/>
  <c r="O129" i="54"/>
  <c r="O193" i="54"/>
  <c r="O18" i="54"/>
  <c r="O82" i="54"/>
  <c r="O146" i="54"/>
  <c r="O210" i="54"/>
  <c r="O347" i="54"/>
  <c r="O411" i="54"/>
  <c r="O603" i="54"/>
  <c r="Z781" i="54"/>
  <c r="AF781" i="54" s="1"/>
  <c r="AJ781" i="54" s="1"/>
  <c r="AD781" i="54"/>
  <c r="AH781" i="54" s="1"/>
  <c r="AL781" i="54" s="1"/>
  <c r="AB781" i="54"/>
  <c r="AG781" i="54" s="1"/>
  <c r="AK781" i="54" s="1"/>
  <c r="AD783" i="54"/>
  <c r="AH783" i="54" s="1"/>
  <c r="AB783" i="54"/>
  <c r="AG783" i="54" s="1"/>
  <c r="Z783" i="54"/>
  <c r="AF783" i="54" s="1"/>
  <c r="O774" i="54"/>
  <c r="O779" i="54"/>
  <c r="O765" i="54"/>
  <c r="O775" i="54"/>
  <c r="O384" i="54"/>
  <c r="O640" i="54"/>
  <c r="O368" i="54"/>
  <c r="O671" i="54"/>
  <c r="O293" i="54"/>
  <c r="O421" i="54"/>
  <c r="O549" i="54"/>
  <c r="O677" i="54"/>
  <c r="O313" i="54"/>
  <c r="O569" i="54"/>
  <c r="O460" i="54"/>
  <c r="O360" i="54"/>
  <c r="O488" i="54"/>
  <c r="O616" i="54"/>
  <c r="O289" i="54"/>
  <c r="O545" i="54"/>
  <c r="O436" i="54"/>
  <c r="O89" i="54"/>
  <c r="O58" i="54"/>
  <c r="O438" i="54"/>
  <c r="O630" i="54"/>
  <c r="O159" i="54"/>
  <c r="O387" i="54"/>
  <c r="O435" i="54"/>
  <c r="O563" i="54"/>
  <c r="O115" i="54"/>
  <c r="O365" i="54"/>
  <c r="O192" i="54"/>
  <c r="O412" i="54"/>
  <c r="O336" i="54"/>
  <c r="O32" i="54"/>
  <c r="O799" i="54"/>
  <c r="O781" i="54"/>
  <c r="O768" i="54"/>
  <c r="O778" i="54"/>
  <c r="O796" i="54"/>
  <c r="O764" i="54"/>
  <c r="O798" i="54"/>
  <c r="O795" i="54"/>
  <c r="O780" i="54"/>
  <c r="O60" i="54"/>
  <c r="O188" i="54"/>
  <c r="O322" i="54"/>
  <c r="O386" i="54"/>
  <c r="O450" i="54"/>
  <c r="O514" i="54"/>
  <c r="O578" i="54"/>
  <c r="O642" i="54"/>
  <c r="O706" i="54"/>
  <c r="O55" i="54"/>
  <c r="O183" i="54"/>
  <c r="O271" i="54"/>
  <c r="O351" i="54"/>
  <c r="O415" i="54"/>
  <c r="O479" i="54"/>
  <c r="O543" i="54"/>
  <c r="O607" i="54"/>
  <c r="O735" i="54"/>
  <c r="O163" i="54"/>
  <c r="O224" i="54"/>
  <c r="O104" i="54"/>
  <c r="O680" i="54"/>
  <c r="O59" i="54"/>
  <c r="Z782" i="54"/>
  <c r="AF782" i="54" s="1"/>
  <c r="AD782" i="54"/>
  <c r="AH782" i="54" s="1"/>
  <c r="AB782" i="54"/>
  <c r="AG782" i="54" s="1"/>
  <c r="O792" i="54"/>
  <c r="O800" i="54"/>
  <c r="O788" i="54"/>
  <c r="O766" i="54"/>
  <c r="O771" i="54"/>
  <c r="O769" i="54"/>
  <c r="O167" i="54"/>
  <c r="O312" i="54"/>
  <c r="O568" i="54"/>
  <c r="O400" i="54"/>
  <c r="O352" i="54"/>
  <c r="O608" i="54"/>
  <c r="O676" i="54"/>
  <c r="O624" i="54"/>
  <c r="O221" i="54"/>
  <c r="O110" i="54"/>
  <c r="O341" i="54"/>
  <c r="O725" i="54"/>
  <c r="O292" i="54"/>
  <c r="O536" i="54"/>
  <c r="O532" i="54"/>
  <c r="O169" i="54"/>
  <c r="O627" i="54"/>
  <c r="O348" i="54"/>
  <c r="O113" i="54"/>
  <c r="O66" i="54"/>
  <c r="O130" i="54"/>
  <c r="O194" i="54"/>
  <c r="O286" i="54"/>
  <c r="O331" i="54"/>
  <c r="O395" i="54"/>
  <c r="O587" i="54"/>
  <c r="O253" i="54"/>
  <c r="O381" i="54"/>
  <c r="O509" i="54"/>
  <c r="O637" i="54"/>
  <c r="O230" i="54"/>
  <c r="O489" i="54"/>
  <c r="O380" i="54"/>
  <c r="O636" i="54"/>
  <c r="O448" i="54"/>
  <c r="O465" i="54"/>
  <c r="O721" i="54"/>
  <c r="O356" i="54"/>
  <c r="O612" i="54"/>
  <c r="O201" i="54"/>
  <c r="O122" i="54"/>
  <c r="O226" i="54"/>
  <c r="O323" i="54"/>
  <c r="O621" i="54"/>
  <c r="O713" i="54"/>
  <c r="O369" i="54"/>
  <c r="O516" i="54"/>
  <c r="O749" i="54"/>
  <c r="O37" i="54"/>
  <c r="O101" i="54"/>
  <c r="O165" i="54"/>
  <c r="O229" i="54"/>
  <c r="O54" i="54"/>
  <c r="O118" i="54"/>
  <c r="O182" i="54"/>
  <c r="O29" i="54"/>
  <c r="O93" i="54"/>
  <c r="O157" i="54"/>
  <c r="O46" i="54"/>
  <c r="O174" i="54"/>
  <c r="O266" i="54"/>
  <c r="O469" i="54"/>
  <c r="O597" i="54"/>
  <c r="O409" i="54"/>
  <c r="O665" i="54"/>
  <c r="O556" i="54"/>
  <c r="O664" i="54"/>
  <c r="O385" i="54"/>
  <c r="O641" i="54"/>
  <c r="O138" i="54"/>
  <c r="O403" i="54"/>
  <c r="O397" i="54"/>
  <c r="O265" i="54"/>
  <c r="O625" i="54"/>
  <c r="O49" i="54"/>
  <c r="O177" i="54"/>
  <c r="O241" i="54"/>
  <c r="O388" i="54"/>
  <c r="O407" i="54"/>
  <c r="O471" i="54"/>
  <c r="O535" i="54"/>
  <c r="O599" i="54"/>
  <c r="O727" i="54"/>
  <c r="O131" i="54"/>
  <c r="O223" i="54"/>
  <c r="O72" i="54"/>
  <c r="O280" i="54"/>
  <c r="O27" i="54"/>
  <c r="O284" i="54"/>
  <c r="O752" i="54"/>
  <c r="O196" i="54"/>
  <c r="O358" i="54"/>
  <c r="O550" i="54"/>
  <c r="O726" i="54"/>
  <c r="O275" i="54"/>
  <c r="O499" i="54"/>
  <c r="O691" i="54"/>
  <c r="O688" i="54"/>
  <c r="O754" i="54"/>
  <c r="O748" i="54"/>
  <c r="O84" i="54"/>
  <c r="O212" i="54"/>
  <c r="O334" i="54"/>
  <c r="O398" i="54"/>
  <c r="O462" i="54"/>
  <c r="O526" i="54"/>
  <c r="O590" i="54"/>
  <c r="O654" i="54"/>
  <c r="O718" i="54"/>
  <c r="O79" i="54"/>
  <c r="O207" i="54"/>
  <c r="O232" i="54"/>
  <c r="O283" i="54"/>
  <c r="O491" i="54"/>
  <c r="O555" i="54"/>
  <c r="O211" i="54"/>
  <c r="O16" i="54"/>
  <c r="O152" i="54"/>
  <c r="O704" i="54"/>
  <c r="O107" i="54"/>
  <c r="O750" i="54"/>
  <c r="O374" i="54"/>
  <c r="O566" i="54"/>
  <c r="O95" i="54"/>
  <c r="O51" i="54"/>
  <c r="O184" i="54"/>
  <c r="O139" i="54"/>
  <c r="O652" i="54"/>
  <c r="O328" i="54"/>
  <c r="O584" i="54"/>
  <c r="O758" i="54"/>
  <c r="O61" i="54"/>
  <c r="O125" i="54"/>
  <c r="O189" i="54"/>
  <c r="O14" i="54"/>
  <c r="O78" i="54"/>
  <c r="O142" i="54"/>
  <c r="O206" i="54"/>
  <c r="O76" i="54"/>
  <c r="O204" i="54"/>
  <c r="O330" i="54"/>
  <c r="O394" i="54"/>
  <c r="O458" i="54"/>
  <c r="O522" i="54"/>
  <c r="O586" i="54"/>
  <c r="O650" i="54"/>
  <c r="O714" i="54"/>
  <c r="O7" i="54"/>
  <c r="O71" i="54"/>
  <c r="O199" i="54"/>
  <c r="O279" i="54"/>
  <c r="O295" i="54"/>
  <c r="O359" i="54"/>
  <c r="O423" i="54"/>
  <c r="O487" i="54"/>
  <c r="O551" i="54"/>
  <c r="O615" i="54"/>
  <c r="O663" i="54"/>
  <c r="O743" i="54"/>
  <c r="O195" i="54"/>
  <c r="O277" i="54"/>
  <c r="O405" i="54"/>
  <c r="O533" i="54"/>
  <c r="O661" i="54"/>
  <c r="O281" i="54"/>
  <c r="O537" i="54"/>
  <c r="O428" i="54"/>
  <c r="O684" i="54"/>
  <c r="O136" i="54"/>
  <c r="O472" i="54"/>
  <c r="O696" i="54"/>
  <c r="O91" i="54"/>
  <c r="O257" i="54"/>
  <c r="O513" i="54"/>
  <c r="O404" i="54"/>
  <c r="O73" i="54"/>
  <c r="O26" i="54"/>
  <c r="O218" i="54"/>
  <c r="O406" i="54"/>
  <c r="O598" i="54"/>
  <c r="O31" i="54"/>
  <c r="O222" i="54"/>
  <c r="O307" i="54"/>
  <c r="O547" i="54"/>
  <c r="O739" i="54"/>
  <c r="O589" i="54"/>
  <c r="O585" i="54"/>
  <c r="O496" i="54"/>
  <c r="O176" i="54"/>
  <c r="O332" i="54"/>
  <c r="O760" i="54"/>
  <c r="O756" i="54"/>
  <c r="O17" i="54"/>
  <c r="O81" i="54"/>
  <c r="O145" i="54"/>
  <c r="O209" i="54"/>
  <c r="O34" i="54"/>
  <c r="O98" i="54"/>
  <c r="O162" i="54"/>
  <c r="O116" i="54"/>
  <c r="O236" i="54"/>
  <c r="O254" i="54"/>
  <c r="O350" i="54"/>
  <c r="O414" i="54"/>
  <c r="O478" i="54"/>
  <c r="O304" i="54"/>
  <c r="O644" i="54"/>
  <c r="O408" i="54"/>
  <c r="O747" i="54"/>
  <c r="O13" i="54"/>
  <c r="O77" i="54"/>
  <c r="O141" i="54"/>
  <c r="O205" i="54"/>
  <c r="O30" i="54"/>
  <c r="O94" i="54"/>
  <c r="O158" i="54"/>
  <c r="O108" i="54"/>
  <c r="O250" i="54"/>
  <c r="O346" i="54"/>
  <c r="O410" i="54"/>
  <c r="O474" i="54"/>
  <c r="O538" i="54"/>
  <c r="O602" i="54"/>
  <c r="O666" i="54"/>
  <c r="O730" i="54"/>
  <c r="O103" i="54"/>
  <c r="O227" i="54"/>
  <c r="O311" i="54"/>
  <c r="O375" i="54"/>
  <c r="O439" i="54"/>
  <c r="O503" i="54"/>
  <c r="O567" i="54"/>
  <c r="O631" i="54"/>
  <c r="O679" i="54"/>
  <c r="O695" i="54"/>
  <c r="O309" i="54"/>
  <c r="O437" i="54"/>
  <c r="O565" i="54"/>
  <c r="O693" i="54"/>
  <c r="O203" i="54"/>
  <c r="O345" i="54"/>
  <c r="O601" i="54"/>
  <c r="O96" i="54"/>
  <c r="O492" i="54"/>
  <c r="O200" i="54"/>
  <c r="O376" i="54"/>
  <c r="O504" i="54"/>
  <c r="O632" i="54"/>
  <c r="O728" i="54"/>
  <c r="O171" i="54"/>
  <c r="O321" i="54"/>
  <c r="O577" i="54"/>
  <c r="O80" i="54"/>
  <c r="O468" i="54"/>
  <c r="O121" i="54"/>
  <c r="O90" i="54"/>
  <c r="O454" i="54"/>
  <c r="O646" i="54"/>
  <c r="O127" i="54"/>
  <c r="O542" i="54"/>
  <c r="O606" i="54"/>
  <c r="O670" i="54"/>
  <c r="O734" i="54"/>
  <c r="O111" i="54"/>
  <c r="O299" i="54"/>
  <c r="O363" i="54"/>
  <c r="O427" i="54"/>
  <c r="O443" i="54"/>
  <c r="O507" i="54"/>
  <c r="O619" i="54"/>
  <c r="O683" i="54"/>
  <c r="O699" i="54"/>
  <c r="O19" i="54"/>
  <c r="O317" i="54"/>
  <c r="O445" i="54"/>
  <c r="O573" i="54"/>
  <c r="O701" i="54"/>
  <c r="O361" i="54"/>
  <c r="O617" i="54"/>
  <c r="O128" i="54"/>
  <c r="O508" i="54"/>
  <c r="O700" i="54"/>
  <c r="O216" i="54"/>
  <c r="O512" i="54"/>
  <c r="O736" i="54"/>
  <c r="O187" i="54"/>
  <c r="O337" i="54"/>
  <c r="O593" i="54"/>
  <c r="O112" i="54"/>
  <c r="O234" i="54"/>
  <c r="O484" i="54"/>
  <c r="O746" i="54"/>
  <c r="O105" i="54"/>
  <c r="O42" i="54"/>
  <c r="O422" i="54"/>
  <c r="O614" i="54"/>
  <c r="O191" i="54"/>
  <c r="O419" i="54"/>
  <c r="O467" i="54"/>
  <c r="O595" i="54"/>
  <c r="O235" i="54"/>
  <c r="O429" i="54"/>
  <c r="O329" i="54"/>
  <c r="O276" i="54"/>
  <c r="O476" i="54"/>
  <c r="O272" i="54"/>
  <c r="O689" i="54"/>
  <c r="O708" i="54"/>
  <c r="O745" i="54"/>
  <c r="O69" i="54"/>
  <c r="O133" i="54"/>
  <c r="O197" i="54"/>
  <c r="O6" i="54"/>
  <c r="O22" i="54"/>
  <c r="O86" i="54"/>
  <c r="O150" i="54"/>
  <c r="O214" i="54"/>
  <c r="O92" i="54"/>
  <c r="O220" i="54"/>
  <c r="O242" i="54"/>
  <c r="O338" i="54"/>
  <c r="O402" i="54"/>
  <c r="O466" i="54"/>
  <c r="O530" i="54"/>
  <c r="O594" i="54"/>
  <c r="O658" i="54"/>
  <c r="O722" i="54"/>
  <c r="O87" i="54"/>
  <c r="O215" i="54"/>
  <c r="O287" i="54"/>
  <c r="O303" i="54"/>
  <c r="O367" i="54"/>
  <c r="O431" i="54"/>
  <c r="O495" i="54"/>
  <c r="O559" i="54"/>
  <c r="O623" i="54"/>
  <c r="O687" i="54"/>
  <c r="O48" i="54"/>
  <c r="O168" i="54"/>
  <c r="O712" i="54"/>
  <c r="O123" i="54"/>
  <c r="O390" i="54"/>
  <c r="O582" i="54"/>
  <c r="O63" i="54"/>
  <c r="O56" i="54"/>
  <c r="O320" i="54"/>
  <c r="O576" i="54"/>
  <c r="O560" i="54"/>
  <c r="O274" i="54"/>
  <c r="O357" i="54"/>
  <c r="O485" i="54"/>
  <c r="O613" i="54"/>
  <c r="O741" i="54"/>
  <c r="O441" i="54"/>
  <c r="O697" i="54"/>
  <c r="O324" i="54"/>
  <c r="O588" i="54"/>
  <c r="O296" i="54"/>
  <c r="O424" i="54"/>
  <c r="O552" i="54"/>
  <c r="O417" i="54"/>
  <c r="O673" i="54"/>
  <c r="O316" i="54"/>
  <c r="O564" i="54"/>
  <c r="O9" i="54"/>
  <c r="O185" i="54"/>
  <c r="O154" i="54"/>
  <c r="O246" i="54"/>
  <c r="O557" i="54"/>
  <c r="O649" i="54"/>
  <c r="O528" i="54"/>
  <c r="O497" i="54"/>
  <c r="O355" i="54"/>
  <c r="O301" i="54"/>
  <c r="O685" i="54"/>
  <c r="O592" i="54"/>
  <c r="O11" i="54"/>
  <c r="O240" i="54"/>
  <c r="O433" i="54"/>
  <c r="O452" i="54"/>
  <c r="O33" i="54"/>
  <c r="O97" i="54"/>
  <c r="O161" i="54"/>
  <c r="O225" i="54"/>
  <c r="O50" i="54"/>
  <c r="O114" i="54"/>
  <c r="O178" i="54"/>
  <c r="O20" i="54"/>
  <c r="O148" i="54"/>
  <c r="O270" i="54"/>
  <c r="O302" i="54"/>
  <c r="O366" i="54"/>
  <c r="O430" i="54"/>
  <c r="O494" i="54"/>
  <c r="O558" i="54"/>
  <c r="O622" i="54"/>
  <c r="O686" i="54"/>
  <c r="O15" i="54"/>
  <c r="O143" i="54"/>
  <c r="O251" i="54"/>
  <c r="O315" i="54"/>
  <c r="O379" i="54"/>
  <c r="O459" i="54"/>
  <c r="O523" i="54"/>
  <c r="O571" i="54"/>
  <c r="O635" i="54"/>
  <c r="O651" i="54"/>
  <c r="O715" i="54"/>
  <c r="O83" i="54"/>
  <c r="O349" i="54"/>
  <c r="O477" i="54"/>
  <c r="O605" i="54"/>
  <c r="O733" i="54"/>
  <c r="O425" i="54"/>
  <c r="O681" i="54"/>
  <c r="O244" i="54"/>
  <c r="O308" i="54"/>
  <c r="O572" i="54"/>
  <c r="O24" i="54"/>
  <c r="O256" i="54"/>
  <c r="O416" i="54"/>
  <c r="O544" i="54"/>
  <c r="O672" i="54"/>
  <c r="O401" i="54"/>
  <c r="O657" i="54"/>
  <c r="O300" i="54"/>
  <c r="O548" i="54"/>
  <c r="O740" i="54"/>
  <c r="O153" i="54"/>
  <c r="O74" i="54"/>
  <c r="O36" i="54"/>
  <c r="O470" i="54"/>
  <c r="O678" i="54"/>
  <c r="O259" i="54"/>
  <c r="O531" i="54"/>
  <c r="O643" i="54"/>
  <c r="O707" i="54"/>
  <c r="O525" i="54"/>
  <c r="O521" i="54"/>
  <c r="O464" i="54"/>
  <c r="O720" i="54"/>
  <c r="O21" i="54"/>
  <c r="O85" i="54"/>
  <c r="O149" i="54"/>
  <c r="O213" i="54"/>
  <c r="O38" i="54"/>
  <c r="O102" i="54"/>
  <c r="O166" i="54"/>
  <c r="O124" i="54"/>
  <c r="O258" i="54"/>
  <c r="O354" i="54"/>
  <c r="O418" i="54"/>
  <c r="O482" i="54"/>
  <c r="O546" i="54"/>
  <c r="O610" i="54"/>
  <c r="O674" i="54"/>
  <c r="O738" i="54"/>
  <c r="O119" i="54"/>
  <c r="O319" i="54"/>
  <c r="O383" i="54"/>
  <c r="O447" i="54"/>
  <c r="O511" i="54"/>
  <c r="O575" i="54"/>
  <c r="O639" i="54"/>
  <c r="O703" i="54"/>
  <c r="O35" i="54"/>
  <c r="O325" i="54"/>
  <c r="O453" i="54"/>
  <c r="O581" i="54"/>
  <c r="O709" i="54"/>
  <c r="O377" i="54"/>
  <c r="O633" i="54"/>
  <c r="O160" i="54"/>
  <c r="O524" i="54"/>
  <c r="O716" i="54"/>
  <c r="O228" i="54"/>
  <c r="O392" i="54"/>
  <c r="O520" i="54"/>
  <c r="O648" i="54"/>
  <c r="O744" i="54"/>
  <c r="O219" i="54"/>
  <c r="O353" i="54"/>
  <c r="O609" i="54"/>
  <c r="O144" i="54"/>
  <c r="O500" i="54"/>
  <c r="O692" i="54"/>
  <c r="O137" i="54"/>
  <c r="O106" i="54"/>
  <c r="O68" i="54"/>
  <c r="O294" i="54"/>
  <c r="O486" i="54"/>
  <c r="O662" i="54"/>
  <c r="O243" i="54"/>
  <c r="O483" i="54"/>
  <c r="O611" i="54"/>
  <c r="O675" i="54"/>
  <c r="O461" i="54"/>
  <c r="O457" i="54"/>
  <c r="O604" i="54"/>
  <c r="O239" i="54"/>
  <c r="O432" i="54"/>
  <c r="O305" i="54"/>
  <c r="O580" i="54"/>
  <c r="AB424" i="54"/>
  <c r="Z424" i="54"/>
  <c r="Z4" i="54"/>
  <c r="AB4" i="54"/>
  <c r="F42" i="53"/>
  <c r="M42" i="53"/>
  <c r="N42" i="53" s="1"/>
  <c r="E80" i="53"/>
  <c r="F80" i="53"/>
  <c r="G80" i="53"/>
  <c r="AL782" i="54" l="1"/>
  <c r="AL783" i="54" s="1"/>
  <c r="AJ782" i="54"/>
  <c r="AJ783" i="54" s="1"/>
  <c r="AK782" i="54"/>
  <c r="AK783" i="54" s="1"/>
  <c r="AD424" i="54"/>
  <c r="T23" i="64" l="1"/>
  <c r="T27" i="64"/>
  <c r="T31" i="64"/>
  <c r="T35" i="64"/>
  <c r="T22" i="64"/>
  <c r="T26" i="64"/>
  <c r="T30" i="64"/>
  <c r="T34" i="64"/>
  <c r="T21" i="64"/>
  <c r="T25" i="64"/>
  <c r="T29" i="64"/>
  <c r="T33" i="64"/>
  <c r="T24" i="64"/>
  <c r="T20" i="64"/>
  <c r="T32" i="64"/>
  <c r="T28" i="64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81" i="53" l="1"/>
  <c r="B4" i="63" l="1"/>
  <c r="B11" i="63" l="1"/>
  <c r="B10" i="63"/>
  <c r="B9" i="63"/>
  <c r="AH424" i="54"/>
  <c r="AL424" i="54" s="1"/>
  <c r="AF424" i="54"/>
  <c r="AJ424" i="54" s="1"/>
  <c r="AG424" i="54"/>
  <c r="AK424" i="54" s="1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G4" i="54"/>
  <c r="AK4" i="54" s="1"/>
  <c r="F81" i="53"/>
  <c r="G81" i="53"/>
  <c r="F79" i="53"/>
  <c r="G79" i="53"/>
  <c r="E79" i="53"/>
  <c r="D4" i="63" l="1"/>
  <c r="C4" i="63"/>
  <c r="D16" i="63"/>
  <c r="D20" i="63"/>
  <c r="D21" i="63"/>
  <c r="D22" i="63"/>
  <c r="D18" i="63"/>
  <c r="D19" i="63"/>
  <c r="D17" i="63"/>
  <c r="J14" i="53"/>
  <c r="J15" i="53" s="1"/>
  <c r="K14" i="53"/>
  <c r="K15" i="53" s="1"/>
  <c r="D29" i="64" l="1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D15" i="53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E65" i="63"/>
  <c r="E63" i="63"/>
  <c r="E35" i="63"/>
  <c r="E33" i="63"/>
  <c r="E57" i="63"/>
  <c r="E59" i="63"/>
  <c r="C11" i="63"/>
  <c r="C9" i="63"/>
  <c r="C10" i="63"/>
  <c r="E47" i="63"/>
  <c r="E45" i="63"/>
  <c r="E53" i="63"/>
  <c r="E51" i="63"/>
  <c r="D10" i="63"/>
  <c r="D11" i="63"/>
  <c r="D9" i="63"/>
  <c r="E39" i="63"/>
  <c r="E41" i="63"/>
  <c r="E27" i="63"/>
  <c r="E29" i="63"/>
  <c r="L14" i="53"/>
  <c r="H2" i="53"/>
  <c r="G17" i="53" l="1"/>
  <c r="I17" i="53" s="1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Z25" i="54"/>
  <c r="AF25" i="54" s="1"/>
  <c r="AJ25" i="54" s="1"/>
  <c r="F16" i="63"/>
  <c r="F17" i="63"/>
  <c r="F20" i="63"/>
  <c r="F19" i="63"/>
  <c r="F22" i="63"/>
  <c r="F21" i="63"/>
  <c r="F18" i="63"/>
  <c r="E20" i="63"/>
  <c r="E19" i="63"/>
  <c r="E18" i="63"/>
  <c r="E16" i="63"/>
  <c r="E21" i="63"/>
  <c r="E17" i="63"/>
  <c r="E22" i="63"/>
  <c r="AF4" i="54"/>
  <c r="AJ4" i="54" s="1"/>
  <c r="M14" i="53"/>
  <c r="N14" i="53" s="1"/>
  <c r="F14" i="53"/>
  <c r="L15" i="53" l="1"/>
  <c r="G47" i="63"/>
  <c r="E49" i="63"/>
  <c r="E61" i="63"/>
  <c r="G59" i="63"/>
  <c r="G53" i="63"/>
  <c r="E55" i="63"/>
  <c r="G67" i="63"/>
  <c r="G63" i="63"/>
  <c r="G27" i="63"/>
  <c r="G31" i="63"/>
  <c r="G57" i="63"/>
  <c r="G61" i="63"/>
  <c r="G29" i="63"/>
  <c r="E31" i="63"/>
  <c r="G45" i="63"/>
  <c r="G49" i="63"/>
  <c r="G35" i="63"/>
  <c r="E37" i="63"/>
  <c r="G37" i="63"/>
  <c r="G33" i="63"/>
  <c r="G65" i="63"/>
  <c r="E67" i="63"/>
  <c r="G41" i="63"/>
  <c r="E43" i="63"/>
  <c r="G43" i="63"/>
  <c r="G39" i="63"/>
  <c r="G51" i="63"/>
  <c r="G55" i="63"/>
  <c r="AD4" i="54"/>
  <c r="AH4" i="54" s="1"/>
  <c r="AL4" i="54" s="1"/>
  <c r="O15" i="53"/>
  <c r="D17" i="53" l="1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Z5" i="54"/>
  <c r="AF5" i="54" s="1"/>
  <c r="AJ5" i="54" s="1"/>
  <c r="F15" i="53"/>
  <c r="E15" i="53"/>
  <c r="N15" i="53"/>
  <c r="D45" i="53" l="1"/>
  <c r="H17" i="53"/>
  <c r="O17" i="53" s="1"/>
  <c r="G18" i="53"/>
  <c r="I18" i="53" s="1"/>
  <c r="E17" i="53"/>
  <c r="H18" i="53" s="1"/>
  <c r="F17" i="53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AD25" i="54"/>
  <c r="AH25" i="54" s="1"/>
  <c r="AL25" i="5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AB25" i="54"/>
  <c r="AG25" i="54" s="1"/>
  <c r="AK25" i="54" s="1"/>
  <c r="AB5" i="54"/>
  <c r="AG5" i="54" s="1"/>
  <c r="AK5" i="54" s="1"/>
  <c r="AD5" i="54"/>
  <c r="AH5" i="54" s="1"/>
  <c r="AL5" i="54" s="1"/>
  <c r="N17" i="53"/>
  <c r="F45" i="53" l="1"/>
  <c r="G46" i="53"/>
  <c r="I46" i="53" s="1"/>
  <c r="E45" i="53"/>
  <c r="M45" i="53"/>
  <c r="N45" i="53" s="1"/>
  <c r="Z784" i="54"/>
  <c r="AF784" i="54" s="1"/>
  <c r="AJ784" i="54" s="1"/>
  <c r="J18" i="53"/>
  <c r="D41" i="64"/>
  <c r="D43" i="64"/>
  <c r="D38" i="64"/>
  <c r="D46" i="64"/>
  <c r="D36" i="64"/>
  <c r="D45" i="64"/>
  <c r="D37" i="64"/>
  <c r="D44" i="64"/>
  <c r="D40" i="64"/>
  <c r="D42" i="64"/>
  <c r="D39" i="64"/>
  <c r="F43" i="64"/>
  <c r="F38" i="64"/>
  <c r="F39" i="64"/>
  <c r="F45" i="64"/>
  <c r="F37" i="64"/>
  <c r="F42" i="64"/>
  <c r="F46" i="64"/>
  <c r="F44" i="64"/>
  <c r="F40" i="64"/>
  <c r="F41" i="64"/>
  <c r="F36" i="64"/>
  <c r="E40" i="64"/>
  <c r="E46" i="64"/>
  <c r="E38" i="64"/>
  <c r="E43" i="64"/>
  <c r="E39" i="64"/>
  <c r="E42" i="64"/>
  <c r="E36" i="64"/>
  <c r="E45" i="64"/>
  <c r="E41" i="64"/>
  <c r="E37" i="64"/>
  <c r="E44" i="64"/>
  <c r="Z6" i="54"/>
  <c r="AF6" i="54" s="1"/>
  <c r="AJ6" i="54" s="1"/>
  <c r="N18" i="53"/>
  <c r="X50" i="54" l="1"/>
  <c r="X134" i="54"/>
  <c r="X218" i="54"/>
  <c r="X302" i="54"/>
  <c r="X71" i="54"/>
  <c r="X155" i="54"/>
  <c r="X239" i="54"/>
  <c r="X323" i="54"/>
  <c r="X8" i="54"/>
  <c r="X92" i="54"/>
  <c r="X176" i="54"/>
  <c r="X260" i="54"/>
  <c r="X197" i="54"/>
  <c r="X281" i="54"/>
  <c r="X29" i="54"/>
  <c r="X113" i="54"/>
  <c r="T8" i="54"/>
  <c r="T92" i="54"/>
  <c r="T29" i="54"/>
  <c r="T113" i="54"/>
  <c r="T50" i="54"/>
  <c r="T71" i="54"/>
  <c r="T134" i="54"/>
  <c r="T218" i="54"/>
  <c r="T302" i="54"/>
  <c r="T197" i="54"/>
  <c r="T155" i="54"/>
  <c r="T239" i="54"/>
  <c r="T323" i="54"/>
  <c r="T176" i="54"/>
  <c r="T260" i="54"/>
  <c r="T281" i="54"/>
  <c r="H46" i="53"/>
  <c r="AB784" i="54"/>
  <c r="AG784" i="54" s="1"/>
  <c r="AK784" i="54" s="1"/>
  <c r="O18" i="53"/>
  <c r="V29" i="54"/>
  <c r="V113" i="54"/>
  <c r="V197" i="54"/>
  <c r="V281" i="54"/>
  <c r="V50" i="54"/>
  <c r="V134" i="54"/>
  <c r="V218" i="54"/>
  <c r="V302" i="54"/>
  <c r="V71" i="54"/>
  <c r="V155" i="54"/>
  <c r="V239" i="54"/>
  <c r="V323" i="54"/>
  <c r="V92" i="54"/>
  <c r="V176" i="54"/>
  <c r="V260" i="54"/>
  <c r="V8" i="54"/>
  <c r="AD784" i="54"/>
  <c r="AH784" i="54" s="1"/>
  <c r="AL784" i="54" s="1"/>
  <c r="D18" i="53"/>
  <c r="V37" i="64"/>
  <c r="V46" i="64"/>
  <c r="W42" i="64"/>
  <c r="W46" i="64"/>
  <c r="U38" i="64"/>
  <c r="U42" i="64"/>
  <c r="V38" i="64"/>
  <c r="V40" i="64"/>
  <c r="W36" i="64"/>
  <c r="V42" i="64"/>
  <c r="V44" i="64"/>
  <c r="U40" i="64"/>
  <c r="W41" i="64"/>
  <c r="W38" i="64"/>
  <c r="W44" i="64"/>
  <c r="V36" i="64"/>
  <c r="U43" i="64"/>
  <c r="V39" i="64"/>
  <c r="U41" i="64"/>
  <c r="U44" i="64"/>
  <c r="U36" i="64"/>
  <c r="V43" i="64"/>
  <c r="W39" i="64"/>
  <c r="W45" i="64"/>
  <c r="W37" i="64"/>
  <c r="U39" i="64"/>
  <c r="V45" i="64"/>
  <c r="U46" i="64"/>
  <c r="W40" i="64"/>
  <c r="W43" i="64"/>
  <c r="U45" i="64"/>
  <c r="U37" i="64"/>
  <c r="V41" i="64"/>
  <c r="Z466" i="54"/>
  <c r="AF466" i="54" s="1"/>
  <c r="AJ466" i="54" s="1"/>
  <c r="G38" i="64"/>
  <c r="J38" i="64" s="1"/>
  <c r="G41" i="64"/>
  <c r="J41" i="64" s="1"/>
  <c r="G45" i="64"/>
  <c r="J45" i="64" s="1"/>
  <c r="G37" i="64"/>
  <c r="J37" i="64" s="1"/>
  <c r="G44" i="64"/>
  <c r="J44" i="64" s="1"/>
  <c r="G42" i="64"/>
  <c r="J42" i="64" s="1"/>
  <c r="G46" i="64"/>
  <c r="J46" i="64" s="1"/>
  <c r="G40" i="64"/>
  <c r="J40" i="64" s="1"/>
  <c r="G36" i="64"/>
  <c r="J36" i="64" s="1"/>
  <c r="G39" i="64"/>
  <c r="J39" i="64" s="1"/>
  <c r="G43" i="64"/>
  <c r="J43" i="64" s="1"/>
  <c r="Z46" i="54"/>
  <c r="AF46" i="54" s="1"/>
  <c r="AJ46" i="54" s="1"/>
  <c r="Z26" i="54"/>
  <c r="AF26" i="54" s="1"/>
  <c r="AJ26" i="54" s="1"/>
  <c r="I37" i="64"/>
  <c r="L37" i="64" s="1"/>
  <c r="I38" i="64"/>
  <c r="L38" i="64" s="1"/>
  <c r="I41" i="64"/>
  <c r="L41" i="64" s="1"/>
  <c r="I40" i="64"/>
  <c r="L40" i="64" s="1"/>
  <c r="I36" i="64"/>
  <c r="L36" i="64" s="1"/>
  <c r="I45" i="64"/>
  <c r="L45" i="64" s="1"/>
  <c r="I39" i="64"/>
  <c r="I42" i="64"/>
  <c r="L42" i="64" s="1"/>
  <c r="I43" i="64"/>
  <c r="L43" i="64" s="1"/>
  <c r="I46" i="64"/>
  <c r="L46" i="64" s="1"/>
  <c r="I44" i="64"/>
  <c r="L44" i="64" s="1"/>
  <c r="AD46" i="54"/>
  <c r="AH46" i="54" s="1"/>
  <c r="AL46" i="54" s="1"/>
  <c r="AD26" i="54"/>
  <c r="AH26" i="54" s="1"/>
  <c r="AL26" i="54" s="1"/>
  <c r="H37" i="64"/>
  <c r="K37" i="64" s="1"/>
  <c r="H38" i="64"/>
  <c r="K38" i="64" s="1"/>
  <c r="H41" i="64"/>
  <c r="K41" i="64" s="1"/>
  <c r="H45" i="64"/>
  <c r="K45" i="64" s="1"/>
  <c r="H42" i="64"/>
  <c r="K42" i="64" s="1"/>
  <c r="H43" i="64"/>
  <c r="K43" i="64" s="1"/>
  <c r="H46" i="64"/>
  <c r="K46" i="64" s="1"/>
  <c r="H44" i="64"/>
  <c r="K44" i="64" s="1"/>
  <c r="H36" i="64"/>
  <c r="K36" i="64" s="1"/>
  <c r="H40" i="64"/>
  <c r="K40" i="64" s="1"/>
  <c r="H39" i="64"/>
  <c r="K39" i="64" s="1"/>
  <c r="AB46" i="54"/>
  <c r="AG46" i="54" s="1"/>
  <c r="AK46" i="54" s="1"/>
  <c r="AB26" i="54"/>
  <c r="AG26" i="54" s="1"/>
  <c r="AK26" i="54" s="1"/>
  <c r="L39" i="64"/>
  <c r="Z384" i="54"/>
  <c r="AF384" i="54" s="1"/>
  <c r="Z426" i="54"/>
  <c r="AF426" i="54" s="1"/>
  <c r="AB6" i="54"/>
  <c r="AG6" i="54" s="1"/>
  <c r="AK6" i="54" s="1"/>
  <c r="AD6" i="54"/>
  <c r="AH6" i="54" s="1"/>
  <c r="AL6" i="54" s="1"/>
  <c r="AD466" i="54"/>
  <c r="AH466" i="54" s="1"/>
  <c r="AL466" i="54" s="1"/>
  <c r="AB466" i="54"/>
  <c r="AG466" i="54" s="1"/>
  <c r="AK466" i="54" s="1"/>
  <c r="N19" i="53"/>
  <c r="V365" i="54" l="1"/>
  <c r="V701" i="54"/>
  <c r="V638" i="54"/>
  <c r="V575" i="54"/>
  <c r="V512" i="54"/>
  <c r="V785" i="54"/>
  <c r="V491" i="54"/>
  <c r="V449" i="54"/>
  <c r="V386" i="54"/>
  <c r="V722" i="54"/>
  <c r="V659" i="54"/>
  <c r="V596" i="54"/>
  <c r="V743" i="54"/>
  <c r="V554" i="54"/>
  <c r="V428" i="54"/>
  <c r="V764" i="54"/>
  <c r="O46" i="53"/>
  <c r="V533" i="54"/>
  <c r="V470" i="54"/>
  <c r="V407" i="54"/>
  <c r="V344" i="54"/>
  <c r="V680" i="54"/>
  <c r="V617" i="54"/>
  <c r="X617" i="54"/>
  <c r="X638" i="54"/>
  <c r="X659" i="54"/>
  <c r="X743" i="54"/>
  <c r="X701" i="54"/>
  <c r="X575" i="54"/>
  <c r="X764" i="54"/>
  <c r="X365" i="54"/>
  <c r="X386" i="54"/>
  <c r="X407" i="54"/>
  <c r="X344" i="54"/>
  <c r="X596" i="54"/>
  <c r="X785" i="54"/>
  <c r="X554" i="54"/>
  <c r="X449" i="54"/>
  <c r="X470" i="54"/>
  <c r="X491" i="54"/>
  <c r="X428" i="54"/>
  <c r="X680" i="54"/>
  <c r="X722" i="54"/>
  <c r="X533" i="54"/>
  <c r="X512" i="54"/>
  <c r="I6" i="65"/>
  <c r="I12" i="65"/>
  <c r="D46" i="53"/>
  <c r="T449" i="54"/>
  <c r="T554" i="54"/>
  <c r="T428" i="54"/>
  <c r="T764" i="54"/>
  <c r="T638" i="54"/>
  <c r="T743" i="54"/>
  <c r="T344" i="54"/>
  <c r="T659" i="54"/>
  <c r="T533" i="54"/>
  <c r="T407" i="54"/>
  <c r="T512" i="54"/>
  <c r="T617" i="54"/>
  <c r="T722" i="54"/>
  <c r="T470" i="54"/>
  <c r="T785" i="54"/>
  <c r="T386" i="54"/>
  <c r="T491" i="54"/>
  <c r="T596" i="54"/>
  <c r="T701" i="54"/>
  <c r="T575" i="54"/>
  <c r="T365" i="54"/>
  <c r="T680" i="54"/>
  <c r="E18" i="53"/>
  <c r="G19" i="53"/>
  <c r="J19" i="53" s="1"/>
  <c r="F18" i="53"/>
  <c r="D49" i="64"/>
  <c r="D57" i="64"/>
  <c r="D51" i="64"/>
  <c r="D50" i="64"/>
  <c r="D56" i="64"/>
  <c r="D52" i="64"/>
  <c r="D47" i="64"/>
  <c r="D48" i="64"/>
  <c r="D54" i="64"/>
  <c r="D53" i="64"/>
  <c r="D55" i="64"/>
  <c r="F51" i="64"/>
  <c r="F55" i="64"/>
  <c r="F53" i="64"/>
  <c r="F47" i="64"/>
  <c r="F50" i="64"/>
  <c r="F52" i="64"/>
  <c r="F48" i="64"/>
  <c r="F57" i="64"/>
  <c r="F56" i="64"/>
  <c r="F54" i="64"/>
  <c r="F49" i="64"/>
  <c r="E54" i="64"/>
  <c r="E57" i="64"/>
  <c r="E53" i="64"/>
  <c r="E49" i="64"/>
  <c r="E52" i="64"/>
  <c r="E56" i="64"/>
  <c r="E50" i="64"/>
  <c r="E55" i="64"/>
  <c r="E51" i="64"/>
  <c r="E47" i="64"/>
  <c r="E48" i="64"/>
  <c r="AB384" i="54"/>
  <c r="AG384" i="54" s="1"/>
  <c r="AB426" i="54"/>
  <c r="AG426" i="54" s="1"/>
  <c r="AD426" i="54"/>
  <c r="AH426" i="54" s="1"/>
  <c r="AD384" i="54"/>
  <c r="AH384" i="54" s="1"/>
  <c r="N20" i="53"/>
  <c r="T72" i="54" l="1"/>
  <c r="T156" i="54"/>
  <c r="T9" i="54"/>
  <c r="T93" i="54"/>
  <c r="T30" i="54"/>
  <c r="T114" i="54"/>
  <c r="T51" i="54"/>
  <c r="T198" i="54"/>
  <c r="T282" i="54"/>
  <c r="T135" i="54"/>
  <c r="T219" i="54"/>
  <c r="T303" i="54"/>
  <c r="T177" i="54"/>
  <c r="T240" i="54"/>
  <c r="T324" i="54"/>
  <c r="T261" i="54"/>
  <c r="BC85" i="65"/>
  <c r="BC117" i="65"/>
  <c r="BC104" i="65"/>
  <c r="BC137" i="65"/>
  <c r="BC119" i="65"/>
  <c r="BC160" i="65"/>
  <c r="BC123" i="65"/>
  <c r="BC136" i="65"/>
  <c r="BC152" i="65"/>
  <c r="BC92" i="65"/>
  <c r="BC89" i="65"/>
  <c r="BC86" i="65"/>
  <c r="BC118" i="65"/>
  <c r="BC149" i="65"/>
  <c r="BC135" i="65"/>
  <c r="BC91" i="65"/>
  <c r="BC139" i="65"/>
  <c r="BC150" i="65"/>
  <c r="BC159" i="65"/>
  <c r="BC120" i="65"/>
  <c r="BC101" i="65"/>
  <c r="BC88" i="65"/>
  <c r="BC121" i="65"/>
  <c r="BC157" i="65"/>
  <c r="BC151" i="65"/>
  <c r="BC103" i="65"/>
  <c r="BC124" i="65"/>
  <c r="BC87" i="65"/>
  <c r="BC90" i="65"/>
  <c r="BC134" i="65"/>
  <c r="BC105" i="65"/>
  <c r="BC102" i="65"/>
  <c r="BC133" i="65"/>
  <c r="BC107" i="65"/>
  <c r="BC158" i="65"/>
  <c r="BC108" i="65"/>
  <c r="BC138" i="65"/>
  <c r="BC106" i="65"/>
  <c r="BC140" i="65"/>
  <c r="BC122" i="65"/>
  <c r="K6" i="65"/>
  <c r="K12" i="65"/>
  <c r="G47" i="53"/>
  <c r="E46" i="53"/>
  <c r="F46" i="53"/>
  <c r="M46" i="53"/>
  <c r="N46" i="53" s="1"/>
  <c r="Z764" i="54"/>
  <c r="AF764" i="54" s="1"/>
  <c r="Z785" i="54"/>
  <c r="AF785" i="54" s="1"/>
  <c r="AJ785" i="54" s="1"/>
  <c r="H19" i="53"/>
  <c r="J6" i="65"/>
  <c r="J12" i="65"/>
  <c r="BC113" i="65"/>
  <c r="BC129" i="65"/>
  <c r="BC161" i="65"/>
  <c r="BC126" i="65"/>
  <c r="BC163" i="65"/>
  <c r="BC115" i="65"/>
  <c r="BC148" i="65"/>
  <c r="BC131" i="65"/>
  <c r="BC143" i="65"/>
  <c r="BC127" i="65"/>
  <c r="BC97" i="65"/>
  <c r="BC111" i="65"/>
  <c r="BC145" i="65"/>
  <c r="BC112" i="65"/>
  <c r="BC142" i="65"/>
  <c r="BC98" i="65"/>
  <c r="BC132" i="65"/>
  <c r="BC162" i="65"/>
  <c r="BC94" i="65"/>
  <c r="BC154" i="65"/>
  <c r="BC109" i="65"/>
  <c r="BC153" i="65"/>
  <c r="BC144" i="65"/>
  <c r="BC146" i="65"/>
  <c r="BC99" i="65"/>
  <c r="BC141" i="65"/>
  <c r="BC156" i="65"/>
  <c r="BC95" i="65"/>
  <c r="BC100" i="65"/>
  <c r="BC96" i="65"/>
  <c r="BC155" i="65"/>
  <c r="BC147" i="65"/>
  <c r="BC128" i="65"/>
  <c r="BC125" i="65"/>
  <c r="BC114" i="65"/>
  <c r="BC110" i="65"/>
  <c r="BC116" i="65"/>
  <c r="BC164" i="65"/>
  <c r="BC93" i="65"/>
  <c r="BC130" i="65"/>
  <c r="I19" i="53"/>
  <c r="G53" i="64"/>
  <c r="J53" i="64" s="1"/>
  <c r="G51" i="64"/>
  <c r="J51" i="64" s="1"/>
  <c r="G57" i="64"/>
  <c r="J57" i="64" s="1"/>
  <c r="G50" i="64"/>
  <c r="J50" i="64" s="1"/>
  <c r="G49" i="64"/>
  <c r="J49" i="64" s="1"/>
  <c r="G56" i="64"/>
  <c r="J56" i="64" s="1"/>
  <c r="G52" i="64"/>
  <c r="G48" i="64"/>
  <c r="J48" i="64" s="1"/>
  <c r="G54" i="64"/>
  <c r="J54" i="64" s="1"/>
  <c r="G55" i="64"/>
  <c r="J55" i="64" s="1"/>
  <c r="G47" i="64"/>
  <c r="J47" i="64" s="1"/>
  <c r="Z67" i="54"/>
  <c r="AF67" i="54" s="1"/>
  <c r="AJ67" i="54" s="1"/>
  <c r="Z47" i="54"/>
  <c r="AF47" i="54" s="1"/>
  <c r="AJ47" i="54" s="1"/>
  <c r="Z27" i="54"/>
  <c r="AF27" i="54" s="1"/>
  <c r="AJ27" i="54" s="1"/>
  <c r="I50" i="64"/>
  <c r="I49" i="64"/>
  <c r="L49" i="64" s="1"/>
  <c r="I53" i="64"/>
  <c r="L53" i="64" s="1"/>
  <c r="I57" i="64"/>
  <c r="L57" i="64" s="1"/>
  <c r="I56" i="64"/>
  <c r="L56" i="64" s="1"/>
  <c r="I52" i="64"/>
  <c r="L52" i="64" s="1"/>
  <c r="I54" i="64"/>
  <c r="L54" i="64" s="1"/>
  <c r="I51" i="64"/>
  <c r="L51" i="64" s="1"/>
  <c r="I48" i="64"/>
  <c r="I55" i="64"/>
  <c r="L55" i="64" s="1"/>
  <c r="I47" i="64"/>
  <c r="L47" i="64" s="1"/>
  <c r="AD67" i="54"/>
  <c r="AH67" i="54" s="1"/>
  <c r="AL67" i="54" s="1"/>
  <c r="AD47" i="54"/>
  <c r="AH47" i="54" s="1"/>
  <c r="AL47" i="54" s="1"/>
  <c r="AD27" i="54"/>
  <c r="AH27" i="54" s="1"/>
  <c r="AL27" i="54" s="1"/>
  <c r="H56" i="64"/>
  <c r="K56" i="64" s="1"/>
  <c r="H50" i="64"/>
  <c r="K50" i="64" s="1"/>
  <c r="H49" i="64"/>
  <c r="K49" i="64" s="1"/>
  <c r="H53" i="64"/>
  <c r="K53" i="64" s="1"/>
  <c r="H57" i="64"/>
  <c r="K57" i="64" s="1"/>
  <c r="H54" i="64"/>
  <c r="K54" i="64" s="1"/>
  <c r="H48" i="64"/>
  <c r="H55" i="64"/>
  <c r="K55" i="64" s="1"/>
  <c r="H47" i="64"/>
  <c r="K47" i="64" s="1"/>
  <c r="H52" i="64"/>
  <c r="K52" i="64" s="1"/>
  <c r="H51" i="64"/>
  <c r="AB67" i="54"/>
  <c r="AG67" i="54" s="1"/>
  <c r="AK67" i="54" s="1"/>
  <c r="AB47" i="54"/>
  <c r="AG47" i="54" s="1"/>
  <c r="AK47" i="54" s="1"/>
  <c r="AB27" i="54"/>
  <c r="AG27" i="54" s="1"/>
  <c r="AK27" i="54" s="1"/>
  <c r="K48" i="64"/>
  <c r="L50" i="64"/>
  <c r="J52" i="64"/>
  <c r="K51" i="64"/>
  <c r="L48" i="64"/>
  <c r="Z7" i="54"/>
  <c r="AF7" i="54" s="1"/>
  <c r="AJ7" i="54" s="1"/>
  <c r="AD7" i="54"/>
  <c r="AH7" i="54" s="1"/>
  <c r="AL7" i="54" s="1"/>
  <c r="AB7" i="54"/>
  <c r="AG7" i="54" s="1"/>
  <c r="AK7" i="54" s="1"/>
  <c r="N21" i="53"/>
  <c r="BD98" i="65" l="1"/>
  <c r="BD100" i="65"/>
  <c r="BD130" i="65"/>
  <c r="BD95" i="65"/>
  <c r="BD164" i="65"/>
  <c r="BD153" i="65"/>
  <c r="BD127" i="65"/>
  <c r="BD132" i="65"/>
  <c r="BD161" i="65"/>
  <c r="BD148" i="65"/>
  <c r="BD110" i="65"/>
  <c r="BD109" i="65"/>
  <c r="BD142" i="65"/>
  <c r="BD131" i="65"/>
  <c r="BD112" i="65"/>
  <c r="BD163" i="65"/>
  <c r="BD145" i="65"/>
  <c r="BD96" i="65"/>
  <c r="BD129" i="65"/>
  <c r="BD162" i="65"/>
  <c r="BD114" i="65"/>
  <c r="BD116" i="65"/>
  <c r="BD146" i="65"/>
  <c r="BD147" i="65"/>
  <c r="BD128" i="65"/>
  <c r="BD97" i="65"/>
  <c r="BD113" i="65"/>
  <c r="BD115" i="65"/>
  <c r="BD143" i="65"/>
  <c r="BD141" i="65"/>
  <c r="BD94" i="65"/>
  <c r="BD156" i="65"/>
  <c r="BD99" i="65"/>
  <c r="BD93" i="65"/>
  <c r="BD144" i="65"/>
  <c r="BD155" i="65"/>
  <c r="BD126" i="65"/>
  <c r="BD111" i="65"/>
  <c r="BD154" i="65"/>
  <c r="BD125" i="65"/>
  <c r="I47" i="53"/>
  <c r="BD86" i="65"/>
  <c r="BD118" i="65"/>
  <c r="BD134" i="65"/>
  <c r="BD88" i="65"/>
  <c r="BD149" i="65"/>
  <c r="BD121" i="65"/>
  <c r="BD160" i="65"/>
  <c r="BD152" i="65"/>
  <c r="BD108" i="65"/>
  <c r="BD85" i="65"/>
  <c r="BD90" i="65"/>
  <c r="BD91" i="65"/>
  <c r="BD138" i="65"/>
  <c r="BD124" i="65"/>
  <c r="BD105" i="65"/>
  <c r="BD135" i="65"/>
  <c r="BD87" i="65"/>
  <c r="BD159" i="65"/>
  <c r="BD139" i="65"/>
  <c r="BD104" i="65"/>
  <c r="BD102" i="65"/>
  <c r="BD107" i="65"/>
  <c r="BD150" i="65"/>
  <c r="BD133" i="65"/>
  <c r="BD117" i="65"/>
  <c r="BD137" i="65"/>
  <c r="BD92" i="65"/>
  <c r="BD89" i="65"/>
  <c r="BD157" i="65"/>
  <c r="BD136" i="65"/>
  <c r="BD158" i="65"/>
  <c r="BD120" i="65"/>
  <c r="BD140" i="65"/>
  <c r="BD103" i="65"/>
  <c r="BD106" i="65"/>
  <c r="BD119" i="65"/>
  <c r="BD123" i="65"/>
  <c r="BD122" i="65"/>
  <c r="BD151" i="65"/>
  <c r="BD101" i="65"/>
  <c r="BE95" i="65"/>
  <c r="BE96" i="65"/>
  <c r="BE127" i="65"/>
  <c r="BE155" i="65"/>
  <c r="BE129" i="65"/>
  <c r="BE93" i="65"/>
  <c r="BE156" i="65"/>
  <c r="BE162" i="65"/>
  <c r="BE163" i="65"/>
  <c r="BE132" i="65"/>
  <c r="BE99" i="65"/>
  <c r="BE98" i="65"/>
  <c r="BE131" i="65"/>
  <c r="BE97" i="65"/>
  <c r="BE145" i="65"/>
  <c r="BE100" i="65"/>
  <c r="BE164" i="65"/>
  <c r="BE128" i="65"/>
  <c r="BE130" i="65"/>
  <c r="BE94" i="65"/>
  <c r="BE111" i="65"/>
  <c r="BE112" i="65"/>
  <c r="BE143" i="65"/>
  <c r="BE109" i="65"/>
  <c r="BE154" i="65"/>
  <c r="BE126" i="65"/>
  <c r="BE141" i="65"/>
  <c r="BE146" i="65"/>
  <c r="BE144" i="65"/>
  <c r="BE113" i="65"/>
  <c r="BE115" i="65"/>
  <c r="BE161" i="65"/>
  <c r="BE125" i="65"/>
  <c r="BE114" i="65"/>
  <c r="BE142" i="65"/>
  <c r="BE110" i="65"/>
  <c r="BE147" i="65"/>
  <c r="BE148" i="65"/>
  <c r="BE116" i="65"/>
  <c r="BE153" i="65"/>
  <c r="O19" i="53"/>
  <c r="V9" i="54"/>
  <c r="V93" i="54"/>
  <c r="V177" i="54"/>
  <c r="V261" i="54"/>
  <c r="V30" i="54"/>
  <c r="V114" i="54"/>
  <c r="V198" i="54"/>
  <c r="V282" i="54"/>
  <c r="V51" i="54"/>
  <c r="V135" i="54"/>
  <c r="V219" i="54"/>
  <c r="V303" i="54"/>
  <c r="V72" i="54"/>
  <c r="V156" i="54"/>
  <c r="V240" i="54"/>
  <c r="V324" i="54"/>
  <c r="AD785" i="54"/>
  <c r="AH785" i="54" s="1"/>
  <c r="AL785" i="54" s="1"/>
  <c r="AD764" i="54"/>
  <c r="AH764" i="54" s="1"/>
  <c r="BE107" i="65"/>
  <c r="BE123" i="65"/>
  <c r="BE159" i="65"/>
  <c r="BE102" i="65"/>
  <c r="BE136" i="65"/>
  <c r="BE88" i="65"/>
  <c r="BE149" i="65"/>
  <c r="BE134" i="65"/>
  <c r="BE137" i="65"/>
  <c r="BE150" i="65"/>
  <c r="BE91" i="65"/>
  <c r="BE105" i="65"/>
  <c r="BE139" i="65"/>
  <c r="BE90" i="65"/>
  <c r="BE120" i="65"/>
  <c r="BE152" i="65"/>
  <c r="BE133" i="65"/>
  <c r="BE101" i="65"/>
  <c r="BE121" i="65"/>
  <c r="BE118" i="65"/>
  <c r="BE103" i="65"/>
  <c r="BE151" i="65"/>
  <c r="BE122" i="65"/>
  <c r="BE140" i="65"/>
  <c r="BE160" i="65"/>
  <c r="BE87" i="65"/>
  <c r="BE124" i="65"/>
  <c r="BE89" i="65"/>
  <c r="BE85" i="65"/>
  <c r="BE138" i="65"/>
  <c r="BE158" i="65"/>
  <c r="BE108" i="65"/>
  <c r="BE135" i="65"/>
  <c r="BE117" i="65"/>
  <c r="BE119" i="65"/>
  <c r="BE92" i="65"/>
  <c r="BE86" i="65"/>
  <c r="BE106" i="65"/>
  <c r="BE157" i="65"/>
  <c r="BE104" i="65"/>
  <c r="X30" i="54"/>
  <c r="X114" i="54"/>
  <c r="X198" i="54"/>
  <c r="X282" i="54"/>
  <c r="X51" i="54"/>
  <c r="X135" i="54"/>
  <c r="X219" i="54"/>
  <c r="X303" i="54"/>
  <c r="X72" i="54"/>
  <c r="X156" i="54"/>
  <c r="X240" i="54"/>
  <c r="X324" i="54"/>
  <c r="X177" i="54"/>
  <c r="X93" i="54"/>
  <c r="X261" i="54"/>
  <c r="X9" i="54"/>
  <c r="H47" i="53"/>
  <c r="AB785" i="54"/>
  <c r="AG785" i="54" s="1"/>
  <c r="AK785" i="54" s="1"/>
  <c r="AB764" i="54"/>
  <c r="AG764" i="54" s="1"/>
  <c r="D19" i="53"/>
  <c r="E62" i="64"/>
  <c r="E61" i="64"/>
  <c r="E58" i="64"/>
  <c r="E64" i="64"/>
  <c r="E65" i="64"/>
  <c r="E60" i="64"/>
  <c r="E59" i="64"/>
  <c r="E68" i="64"/>
  <c r="E66" i="64"/>
  <c r="E67" i="64"/>
  <c r="E63" i="64"/>
  <c r="AD364" i="54"/>
  <c r="AH364" i="54" s="1"/>
  <c r="AD406" i="54"/>
  <c r="AH406" i="54" s="1"/>
  <c r="AB406" i="54"/>
  <c r="AG406" i="54" s="1"/>
  <c r="AB364" i="54"/>
  <c r="AG364" i="54" s="1"/>
  <c r="Z364" i="54"/>
  <c r="AF364" i="54" s="1"/>
  <c r="Z406" i="54"/>
  <c r="AF406" i="54" s="1"/>
  <c r="N22" i="53"/>
  <c r="D47" i="53" l="1"/>
  <c r="V345" i="54"/>
  <c r="V681" i="54"/>
  <c r="V618" i="54"/>
  <c r="V555" i="54"/>
  <c r="V492" i="54"/>
  <c r="V765" i="54"/>
  <c r="V471" i="54"/>
  <c r="V429" i="54"/>
  <c r="V366" i="54"/>
  <c r="V702" i="54"/>
  <c r="V639" i="54"/>
  <c r="V576" i="54"/>
  <c r="V786" i="54"/>
  <c r="O47" i="53"/>
  <c r="V534" i="54"/>
  <c r="V513" i="54"/>
  <c r="V450" i="54"/>
  <c r="V387" i="54"/>
  <c r="V723" i="54"/>
  <c r="V660" i="54"/>
  <c r="V597" i="54"/>
  <c r="V408" i="54"/>
  <c r="V744" i="54"/>
  <c r="X597" i="54"/>
  <c r="X618" i="54"/>
  <c r="X639" i="54"/>
  <c r="X723" i="54"/>
  <c r="X765" i="54"/>
  <c r="X513" i="54"/>
  <c r="X660" i="54"/>
  <c r="X345" i="54"/>
  <c r="X366" i="54"/>
  <c r="X387" i="54"/>
  <c r="X408" i="54"/>
  <c r="X744" i="54"/>
  <c r="X702" i="54"/>
  <c r="X534" i="54"/>
  <c r="X681" i="54"/>
  <c r="X429" i="54"/>
  <c r="X450" i="54"/>
  <c r="X471" i="54"/>
  <c r="X492" i="54"/>
  <c r="X576" i="54"/>
  <c r="X786" i="54"/>
  <c r="X555" i="54"/>
  <c r="T513" i="54"/>
  <c r="T387" i="54"/>
  <c r="T492" i="54"/>
  <c r="T597" i="54"/>
  <c r="T702" i="54"/>
  <c r="T408" i="54"/>
  <c r="T723" i="54"/>
  <c r="T366" i="54"/>
  <c r="T471" i="54"/>
  <c r="T576" i="54"/>
  <c r="T681" i="54"/>
  <c r="T786" i="54"/>
  <c r="T618" i="54"/>
  <c r="T345" i="54"/>
  <c r="T450" i="54"/>
  <c r="T555" i="54"/>
  <c r="T660" i="54"/>
  <c r="T765" i="54"/>
  <c r="T639" i="54"/>
  <c r="T429" i="54"/>
  <c r="T534" i="54"/>
  <c r="T744" i="54"/>
  <c r="F19" i="53"/>
  <c r="E19" i="53"/>
  <c r="H20" i="53" s="1"/>
  <c r="G20" i="53"/>
  <c r="I20" i="53" s="1"/>
  <c r="F67" i="64"/>
  <c r="F59" i="64"/>
  <c r="F63" i="64"/>
  <c r="F62" i="64"/>
  <c r="F61" i="64"/>
  <c r="F58" i="64"/>
  <c r="F68" i="64"/>
  <c r="F64" i="64"/>
  <c r="F60" i="64"/>
  <c r="F66" i="64"/>
  <c r="F65" i="64"/>
  <c r="D65" i="64"/>
  <c r="D62" i="64"/>
  <c r="D67" i="64"/>
  <c r="D59" i="64"/>
  <c r="D60" i="64"/>
  <c r="D66" i="64"/>
  <c r="D63" i="64"/>
  <c r="D68" i="64"/>
  <c r="D61" i="64"/>
  <c r="D58" i="64"/>
  <c r="D64" i="6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V73" i="54" l="1"/>
  <c r="V157" i="54"/>
  <c r="V241" i="54"/>
  <c r="V325" i="54"/>
  <c r="V10" i="54"/>
  <c r="V94" i="54"/>
  <c r="V178" i="54"/>
  <c r="V262" i="54"/>
  <c r="V31" i="54"/>
  <c r="V115" i="54"/>
  <c r="V199" i="54"/>
  <c r="V283" i="54"/>
  <c r="V52" i="54"/>
  <c r="V304" i="54"/>
  <c r="V136" i="54"/>
  <c r="V220" i="54"/>
  <c r="J20" i="53"/>
  <c r="E47" i="53"/>
  <c r="F47" i="53"/>
  <c r="G48" i="53"/>
  <c r="M47" i="53"/>
  <c r="N47" i="53" s="1"/>
  <c r="Z765" i="54"/>
  <c r="AF765" i="54" s="1"/>
  <c r="Z786" i="54"/>
  <c r="AF786" i="54" s="1"/>
  <c r="AJ786" i="54" s="1"/>
  <c r="D20" i="53"/>
  <c r="O20" i="53"/>
  <c r="G65" i="64"/>
  <c r="J65" i="64" s="1"/>
  <c r="G67" i="64"/>
  <c r="J67" i="64" s="1"/>
  <c r="G62" i="64"/>
  <c r="J62" i="64" s="1"/>
  <c r="G61" i="64"/>
  <c r="J61" i="64" s="1"/>
  <c r="G58" i="64"/>
  <c r="J58" i="64" s="1"/>
  <c r="G64" i="64"/>
  <c r="J64" i="64" s="1"/>
  <c r="G60" i="64"/>
  <c r="J60" i="64" s="1"/>
  <c r="G63" i="64"/>
  <c r="J63" i="64" s="1"/>
  <c r="G66" i="64"/>
  <c r="J66" i="64" s="1"/>
  <c r="G68" i="64"/>
  <c r="J68" i="64" s="1"/>
  <c r="G59" i="64"/>
  <c r="J59" i="64" s="1"/>
  <c r="Z88" i="54"/>
  <c r="AF88" i="54" s="1"/>
  <c r="AJ88" i="54" s="1"/>
  <c r="Z68" i="54"/>
  <c r="AF68" i="54" s="1"/>
  <c r="AJ68" i="54" s="1"/>
  <c r="Z48" i="54"/>
  <c r="AF48" i="54" s="1"/>
  <c r="AJ48" i="54" s="1"/>
  <c r="Z28" i="54"/>
  <c r="AF28" i="54" s="1"/>
  <c r="AJ28" i="54" s="1"/>
  <c r="Z8" i="54"/>
  <c r="AF8" i="54" s="1"/>
  <c r="AJ8" i="54" s="1"/>
  <c r="N24" i="53"/>
  <c r="I7" i="65" l="1"/>
  <c r="I13" i="65"/>
  <c r="D48" i="53"/>
  <c r="I48" i="53"/>
  <c r="AD765" i="54"/>
  <c r="AH765" i="54" s="1"/>
  <c r="AD786" i="54"/>
  <c r="AH786" i="54" s="1"/>
  <c r="AL786" i="54" s="1"/>
  <c r="X10" i="54"/>
  <c r="X94" i="54"/>
  <c r="X178" i="54"/>
  <c r="X262" i="54"/>
  <c r="X31" i="54"/>
  <c r="X115" i="54"/>
  <c r="X199" i="54"/>
  <c r="X283" i="54"/>
  <c r="X52" i="54"/>
  <c r="X136" i="54"/>
  <c r="X220" i="54"/>
  <c r="X304" i="54"/>
  <c r="X157" i="54"/>
  <c r="X241" i="54"/>
  <c r="X325" i="54"/>
  <c r="X73" i="54"/>
  <c r="H48" i="53"/>
  <c r="AB765" i="54"/>
  <c r="AG765" i="54" s="1"/>
  <c r="AB786" i="54"/>
  <c r="AG786" i="54" s="1"/>
  <c r="AK786" i="54" s="1"/>
  <c r="T52" i="54"/>
  <c r="T136" i="54"/>
  <c r="T73" i="54"/>
  <c r="T157" i="54"/>
  <c r="T10" i="54"/>
  <c r="T94" i="54"/>
  <c r="T31" i="54"/>
  <c r="T178" i="54"/>
  <c r="T262" i="54"/>
  <c r="T115" i="54"/>
  <c r="T199" i="54"/>
  <c r="T283" i="54"/>
  <c r="T220" i="54"/>
  <c r="T304" i="54"/>
  <c r="T241" i="54"/>
  <c r="T325" i="54"/>
  <c r="E20" i="53"/>
  <c r="F20" i="53"/>
  <c r="G21" i="53"/>
  <c r="I21" i="53" s="1"/>
  <c r="I62" i="64"/>
  <c r="L62" i="64" s="1"/>
  <c r="I65" i="64"/>
  <c r="L65" i="64" s="1"/>
  <c r="I60" i="64"/>
  <c r="L60" i="64" s="1"/>
  <c r="I66" i="64"/>
  <c r="L66" i="64" s="1"/>
  <c r="I61" i="64"/>
  <c r="L61" i="64" s="1"/>
  <c r="I58" i="64"/>
  <c r="L58" i="64" s="1"/>
  <c r="I68" i="64"/>
  <c r="L68" i="64" s="1"/>
  <c r="I67" i="64"/>
  <c r="L67" i="64" s="1"/>
  <c r="I64" i="64"/>
  <c r="L64" i="64" s="1"/>
  <c r="I59" i="64"/>
  <c r="L59" i="64" s="1"/>
  <c r="I63" i="64"/>
  <c r="L63" i="64" s="1"/>
  <c r="AD88" i="54"/>
  <c r="AH88" i="54" s="1"/>
  <c r="AL88" i="54" s="1"/>
  <c r="AD68" i="54"/>
  <c r="AH68" i="54" s="1"/>
  <c r="AL68" i="54" s="1"/>
  <c r="AD48" i="54"/>
  <c r="AH48" i="54" s="1"/>
  <c r="AL48" i="54" s="1"/>
  <c r="AD28" i="54"/>
  <c r="AH28" i="54" s="1"/>
  <c r="AL28" i="54" s="1"/>
  <c r="H61" i="64"/>
  <c r="K61" i="64" s="1"/>
  <c r="H65" i="64"/>
  <c r="K65" i="64" s="1"/>
  <c r="H62" i="64"/>
  <c r="K62" i="64" s="1"/>
  <c r="H68" i="64"/>
  <c r="K68" i="64" s="1"/>
  <c r="H58" i="64"/>
  <c r="K58" i="64" s="1"/>
  <c r="H67" i="64"/>
  <c r="K67" i="64" s="1"/>
  <c r="H64" i="64"/>
  <c r="K64" i="64" s="1"/>
  <c r="H59" i="64"/>
  <c r="K59" i="64" s="1"/>
  <c r="H60" i="64"/>
  <c r="K60" i="64" s="1"/>
  <c r="H66" i="64"/>
  <c r="K66" i="64" s="1"/>
  <c r="H63" i="64"/>
  <c r="K63" i="64" s="1"/>
  <c r="AB88" i="54"/>
  <c r="AG88" i="54" s="1"/>
  <c r="AK88" i="54" s="1"/>
  <c r="AB68" i="54"/>
  <c r="AG68" i="54" s="1"/>
  <c r="AK68" i="54" s="1"/>
  <c r="AB48" i="54"/>
  <c r="AG48" i="54" s="1"/>
  <c r="AK48" i="54" s="1"/>
  <c r="AB28" i="54"/>
  <c r="AG28" i="54" s="1"/>
  <c r="AK28" i="54" s="1"/>
  <c r="Z386" i="54"/>
  <c r="AF386" i="54" s="1"/>
  <c r="Z344" i="54"/>
  <c r="AF344" i="54" s="1"/>
  <c r="AD8" i="54"/>
  <c r="AH8" i="54" s="1"/>
  <c r="AL8" i="54" s="1"/>
  <c r="AB8" i="54"/>
  <c r="AG8" i="54" s="1"/>
  <c r="AK8" i="54" s="1"/>
  <c r="N25" i="53"/>
  <c r="V409" i="54" l="1"/>
  <c r="V346" i="54"/>
  <c r="V682" i="54"/>
  <c r="V619" i="54"/>
  <c r="V556" i="54"/>
  <c r="V766" i="54"/>
  <c r="V598" i="54"/>
  <c r="V745" i="54"/>
  <c r="V493" i="54"/>
  <c r="V430" i="54"/>
  <c r="V367" i="54"/>
  <c r="V703" i="54"/>
  <c r="V640" i="54"/>
  <c r="V787" i="54"/>
  <c r="O48" i="53"/>
  <c r="V535" i="54"/>
  <c r="V577" i="54"/>
  <c r="V514" i="54"/>
  <c r="V451" i="54"/>
  <c r="V388" i="54"/>
  <c r="V724" i="54"/>
  <c r="V661" i="54"/>
  <c r="V472" i="54"/>
  <c r="K7" i="65"/>
  <c r="K13" i="65"/>
  <c r="J13" i="65"/>
  <c r="J7" i="65"/>
  <c r="E48" i="53"/>
  <c r="G49" i="53"/>
  <c r="I49" i="53" s="1"/>
  <c r="F48" i="53"/>
  <c r="M48" i="53"/>
  <c r="N48" i="53" s="1"/>
  <c r="Z787" i="54"/>
  <c r="AF787" i="54" s="1"/>
  <c r="AJ787" i="54" s="1"/>
  <c r="Z766" i="54"/>
  <c r="AF766" i="54" s="1"/>
  <c r="J21" i="53"/>
  <c r="BC179" i="65"/>
  <c r="BC178" i="65"/>
  <c r="BC210" i="65"/>
  <c r="BC250" i="65"/>
  <c r="BC209" i="65"/>
  <c r="BC248" i="65"/>
  <c r="BC227" i="65"/>
  <c r="BC212" i="65"/>
  <c r="BC249" i="65"/>
  <c r="BC189" i="65"/>
  <c r="BC196" i="65"/>
  <c r="BC191" i="65"/>
  <c r="BC190" i="65"/>
  <c r="BC222" i="65"/>
  <c r="BC176" i="65"/>
  <c r="BC223" i="65"/>
  <c r="BC177" i="65"/>
  <c r="BC236" i="65"/>
  <c r="BC237" i="65"/>
  <c r="BC180" i="65"/>
  <c r="BC221" i="65"/>
  <c r="BC240" i="65"/>
  <c r="BC195" i="65"/>
  <c r="BC194" i="65"/>
  <c r="BC226" i="65"/>
  <c r="BC192" i="65"/>
  <c r="BC225" i="65"/>
  <c r="BC193" i="65"/>
  <c r="BC252" i="65"/>
  <c r="BC251" i="65"/>
  <c r="BC208" i="65"/>
  <c r="BC235" i="65"/>
  <c r="BC228" i="65"/>
  <c r="BC175" i="65"/>
  <c r="BC207" i="65"/>
  <c r="BC224" i="65"/>
  <c r="BC174" i="65"/>
  <c r="BC239" i="65"/>
  <c r="BC247" i="65"/>
  <c r="BC206" i="65"/>
  <c r="BC211" i="65"/>
  <c r="BC173" i="65"/>
  <c r="BC238" i="65"/>
  <c r="BC205" i="65"/>
  <c r="X661" i="54"/>
  <c r="X598" i="54"/>
  <c r="X619" i="54"/>
  <c r="X787" i="54"/>
  <c r="X556" i="54"/>
  <c r="X346" i="54"/>
  <c r="X388" i="54"/>
  <c r="X682" i="54"/>
  <c r="X514" i="54"/>
  <c r="X745" i="54"/>
  <c r="X409" i="54"/>
  <c r="X367" i="54"/>
  <c r="X640" i="54"/>
  <c r="X577" i="54"/>
  <c r="X703" i="54"/>
  <c r="X493" i="54"/>
  <c r="X430" i="54"/>
  <c r="X451" i="54"/>
  <c r="X472" i="54"/>
  <c r="X724" i="54"/>
  <c r="X766" i="54"/>
  <c r="X535" i="54"/>
  <c r="T346" i="54"/>
  <c r="T451" i="54"/>
  <c r="T556" i="54"/>
  <c r="T661" i="54"/>
  <c r="T766" i="54"/>
  <c r="T472" i="54"/>
  <c r="T430" i="54"/>
  <c r="T535" i="54"/>
  <c r="T640" i="54"/>
  <c r="T745" i="54"/>
  <c r="T619" i="54"/>
  <c r="T367" i="54"/>
  <c r="T682" i="54"/>
  <c r="T409" i="54"/>
  <c r="T514" i="54"/>
  <c r="T388" i="54"/>
  <c r="T724" i="54"/>
  <c r="T598" i="54"/>
  <c r="T703" i="54"/>
  <c r="T493" i="54"/>
  <c r="T577" i="54"/>
  <c r="T787" i="54"/>
  <c r="BC171" i="65"/>
  <c r="BC166" i="65"/>
  <c r="BC198" i="65"/>
  <c r="BC230" i="65"/>
  <c r="BC168" i="65"/>
  <c r="BC232" i="65"/>
  <c r="BC204" i="65"/>
  <c r="BC243" i="65"/>
  <c r="BC197" i="65"/>
  <c r="BC188" i="65"/>
  <c r="BC215" i="65"/>
  <c r="BC183" i="65"/>
  <c r="BC170" i="65"/>
  <c r="BC202" i="65"/>
  <c r="BC234" i="65"/>
  <c r="BC184" i="65"/>
  <c r="BC241" i="65"/>
  <c r="BC213" i="65"/>
  <c r="BC245" i="65"/>
  <c r="BC219" i="65"/>
  <c r="BC217" i="65"/>
  <c r="BC233" i="65"/>
  <c r="BC187" i="65"/>
  <c r="BC182" i="65"/>
  <c r="BC214" i="65"/>
  <c r="BC242" i="65"/>
  <c r="BC200" i="65"/>
  <c r="BC169" i="65"/>
  <c r="BC220" i="65"/>
  <c r="BC165" i="65"/>
  <c r="BC244" i="65"/>
  <c r="BC231" i="65"/>
  <c r="BC203" i="65"/>
  <c r="BC218" i="65"/>
  <c r="BC229" i="65"/>
  <c r="BC167" i="65"/>
  <c r="BC246" i="65"/>
  <c r="BC181" i="65"/>
  <c r="BC199" i="65"/>
  <c r="BC216" i="65"/>
  <c r="BC172" i="65"/>
  <c r="BC186" i="65"/>
  <c r="BC185" i="65"/>
  <c r="BC201" i="65"/>
  <c r="H21" i="53"/>
  <c r="F75" i="64"/>
  <c r="F71" i="64"/>
  <c r="F77" i="64"/>
  <c r="F74" i="64"/>
  <c r="F69" i="64"/>
  <c r="F79" i="64"/>
  <c r="F76" i="64"/>
  <c r="F72" i="64"/>
  <c r="F78" i="64"/>
  <c r="F73" i="64"/>
  <c r="F70" i="64"/>
  <c r="D73" i="64"/>
  <c r="D75" i="64"/>
  <c r="D74" i="64"/>
  <c r="D77" i="64"/>
  <c r="D78" i="64"/>
  <c r="D76" i="64"/>
  <c r="D72" i="64"/>
  <c r="D69" i="64"/>
  <c r="D79" i="64"/>
  <c r="D70" i="64"/>
  <c r="D71" i="64"/>
  <c r="E72" i="64"/>
  <c r="E79" i="64"/>
  <c r="E77" i="64"/>
  <c r="E73" i="64"/>
  <c r="E69" i="64"/>
  <c r="E74" i="64"/>
  <c r="E78" i="64"/>
  <c r="E70" i="64"/>
  <c r="E75" i="64"/>
  <c r="E71" i="64"/>
  <c r="E76" i="64"/>
  <c r="AD386" i="54"/>
  <c r="AH386" i="54" s="1"/>
  <c r="AD344" i="54"/>
  <c r="AH344" i="54" s="1"/>
  <c r="AB344" i="54"/>
  <c r="AG344" i="54" s="1"/>
  <c r="AB386" i="54"/>
  <c r="AG386" i="54" s="1"/>
  <c r="N26" i="53"/>
  <c r="X74" i="54" l="1"/>
  <c r="X158" i="54"/>
  <c r="X242" i="54"/>
  <c r="X326" i="54"/>
  <c r="X11" i="54"/>
  <c r="X95" i="54"/>
  <c r="X179" i="54"/>
  <c r="X263" i="54"/>
  <c r="X32" i="54"/>
  <c r="X116" i="54"/>
  <c r="X200" i="54"/>
  <c r="X284" i="54"/>
  <c r="X137" i="54"/>
  <c r="X221" i="54"/>
  <c r="X53" i="54"/>
  <c r="X305" i="54"/>
  <c r="H49" i="53"/>
  <c r="AB766" i="54"/>
  <c r="AG766" i="54" s="1"/>
  <c r="AB787" i="54"/>
  <c r="AG787" i="54" s="1"/>
  <c r="AK787" i="54" s="1"/>
  <c r="X641" i="54"/>
  <c r="X662" i="54"/>
  <c r="X599" i="54"/>
  <c r="X683" i="54"/>
  <c r="X620" i="54"/>
  <c r="X515" i="54"/>
  <c r="X389" i="54"/>
  <c r="X410" i="54"/>
  <c r="X347" i="54"/>
  <c r="X368" i="54"/>
  <c r="X767" i="54"/>
  <c r="X725" i="54"/>
  <c r="X557" i="54"/>
  <c r="X536" i="54"/>
  <c r="X473" i="54"/>
  <c r="X494" i="54"/>
  <c r="X431" i="54"/>
  <c r="X452" i="54"/>
  <c r="X704" i="54"/>
  <c r="X746" i="54"/>
  <c r="X578" i="54"/>
  <c r="X788" i="54"/>
  <c r="BD172" i="65"/>
  <c r="BD171" i="65"/>
  <c r="BD203" i="65"/>
  <c r="BD243" i="65"/>
  <c r="BD214" i="65"/>
  <c r="BD166" i="65"/>
  <c r="BD202" i="65"/>
  <c r="BD234" i="65"/>
  <c r="BD201" i="65"/>
  <c r="BD245" i="65"/>
  <c r="BD184" i="65"/>
  <c r="BD183" i="65"/>
  <c r="BD215" i="65"/>
  <c r="BD165" i="65"/>
  <c r="BD230" i="65"/>
  <c r="BD182" i="65"/>
  <c r="BD216" i="65"/>
  <c r="BD241" i="65"/>
  <c r="BD233" i="65"/>
  <c r="BD169" i="65"/>
  <c r="BD188" i="65"/>
  <c r="BD187" i="65"/>
  <c r="BD219" i="65"/>
  <c r="BD181" i="65"/>
  <c r="BD244" i="65"/>
  <c r="BD198" i="65"/>
  <c r="BD218" i="65"/>
  <c r="BD170" i="65"/>
  <c r="BD213" i="65"/>
  <c r="BD229" i="65"/>
  <c r="BD199" i="65"/>
  <c r="BD200" i="65"/>
  <c r="BD185" i="65"/>
  <c r="BD231" i="65"/>
  <c r="BD232" i="65"/>
  <c r="BD204" i="65"/>
  <c r="BD168" i="65"/>
  <c r="BD197" i="65"/>
  <c r="BD186" i="65"/>
  <c r="BD217" i="65"/>
  <c r="BD220" i="65"/>
  <c r="BD242" i="65"/>
  <c r="BD167" i="65"/>
  <c r="BD246" i="65"/>
  <c r="BE193" i="65"/>
  <c r="BE196" i="65"/>
  <c r="BE228" i="65"/>
  <c r="BE252" i="65"/>
  <c r="BE226" i="65"/>
  <c r="BE179" i="65"/>
  <c r="BE221" i="65"/>
  <c r="BE175" i="65"/>
  <c r="BE209" i="65"/>
  <c r="BE206" i="65"/>
  <c r="BE225" i="65"/>
  <c r="BE236" i="65"/>
  <c r="BE173" i="65"/>
  <c r="BE176" i="65"/>
  <c r="BE208" i="65"/>
  <c r="BE178" i="65"/>
  <c r="BE235" i="65"/>
  <c r="BE195" i="65"/>
  <c r="BE223" i="65"/>
  <c r="BE191" i="65"/>
  <c r="BE227" i="65"/>
  <c r="BE238" i="65"/>
  <c r="BE177" i="65"/>
  <c r="BE180" i="65"/>
  <c r="BE212" i="65"/>
  <c r="BE240" i="65"/>
  <c r="BE194" i="65"/>
  <c r="BE249" i="65"/>
  <c r="BE205" i="65"/>
  <c r="BE237" i="65"/>
  <c r="BE222" i="65"/>
  <c r="BE190" i="65"/>
  <c r="BE174" i="65"/>
  <c r="BE224" i="65"/>
  <c r="BE207" i="65"/>
  <c r="BE211" i="65"/>
  <c r="BE250" i="65"/>
  <c r="BE248" i="65"/>
  <c r="BE239" i="65"/>
  <c r="BE189" i="65"/>
  <c r="BE210" i="65"/>
  <c r="BE247" i="65"/>
  <c r="BE192" i="65"/>
  <c r="BE251" i="65"/>
  <c r="T389" i="54"/>
  <c r="T494" i="54"/>
  <c r="T368" i="54"/>
  <c r="T704" i="54"/>
  <c r="T578" i="54"/>
  <c r="T683" i="54"/>
  <c r="T725" i="54"/>
  <c r="T473" i="54"/>
  <c r="T347" i="54"/>
  <c r="T452" i="54"/>
  <c r="T788" i="54"/>
  <c r="T662" i="54"/>
  <c r="T767" i="54"/>
  <c r="T599" i="54"/>
  <c r="T557" i="54"/>
  <c r="T431" i="54"/>
  <c r="T536" i="54"/>
  <c r="T641" i="54"/>
  <c r="T746" i="54"/>
  <c r="T410" i="54"/>
  <c r="T515" i="54"/>
  <c r="T620" i="54"/>
  <c r="O21" i="53"/>
  <c r="V53" i="54"/>
  <c r="V137" i="54"/>
  <c r="V221" i="54"/>
  <c r="V305" i="54"/>
  <c r="V74" i="54"/>
  <c r="V158" i="54"/>
  <c r="V242" i="54"/>
  <c r="V326" i="54"/>
  <c r="V11" i="54"/>
  <c r="V95" i="54"/>
  <c r="V179" i="54"/>
  <c r="V263" i="54"/>
  <c r="V32" i="54"/>
  <c r="V116" i="54"/>
  <c r="V200" i="54"/>
  <c r="V284" i="54"/>
  <c r="T32" i="54"/>
  <c r="T116" i="54"/>
  <c r="T53" i="54"/>
  <c r="T137" i="54"/>
  <c r="T74" i="54"/>
  <c r="T11" i="54"/>
  <c r="T242" i="54"/>
  <c r="T326" i="54"/>
  <c r="T221" i="54"/>
  <c r="T305" i="54"/>
  <c r="T95" i="54"/>
  <c r="T179" i="54"/>
  <c r="T263" i="54"/>
  <c r="T158" i="54"/>
  <c r="T200" i="54"/>
  <c r="T284" i="54"/>
  <c r="AD787" i="54"/>
  <c r="AH787" i="54" s="1"/>
  <c r="AL787" i="54" s="1"/>
  <c r="AD766" i="54"/>
  <c r="AH766" i="54" s="1"/>
  <c r="BD180" i="65"/>
  <c r="BD179" i="65"/>
  <c r="BD211" i="65"/>
  <c r="BD239" i="65"/>
  <c r="BD189" i="65"/>
  <c r="BD228" i="65"/>
  <c r="BD209" i="65"/>
  <c r="BD208" i="65"/>
  <c r="BD193" i="65"/>
  <c r="BD222" i="65"/>
  <c r="BD210" i="65"/>
  <c r="BD192" i="65"/>
  <c r="BD191" i="65"/>
  <c r="BD223" i="65"/>
  <c r="BD247" i="65"/>
  <c r="BD205" i="65"/>
  <c r="BD237" i="65"/>
  <c r="BD225" i="65"/>
  <c r="BD226" i="65"/>
  <c r="BD206" i="65"/>
  <c r="BD236" i="65"/>
  <c r="BD224" i="65"/>
  <c r="BD196" i="65"/>
  <c r="BD195" i="65"/>
  <c r="BD227" i="65"/>
  <c r="BD251" i="65"/>
  <c r="BD212" i="65"/>
  <c r="BD174" i="65"/>
  <c r="BD248" i="65"/>
  <c r="BD240" i="65"/>
  <c r="BD238" i="65"/>
  <c r="BD249" i="65"/>
  <c r="BD178" i="65"/>
  <c r="BD207" i="65"/>
  <c r="BD190" i="65"/>
  <c r="BD194" i="65"/>
  <c r="BD235" i="65"/>
  <c r="BD250" i="65"/>
  <c r="BD176" i="65"/>
  <c r="BD173" i="65"/>
  <c r="BD177" i="65"/>
  <c r="BD252" i="65"/>
  <c r="BD175" i="65"/>
  <c r="BD221" i="65"/>
  <c r="BE181" i="65"/>
  <c r="BE172" i="65"/>
  <c r="BE204" i="65"/>
  <c r="BE244" i="65"/>
  <c r="BE203" i="65"/>
  <c r="BE242" i="65"/>
  <c r="BE230" i="65"/>
  <c r="BE166" i="65"/>
  <c r="BE234" i="65"/>
  <c r="BE167" i="65"/>
  <c r="BE199" i="65"/>
  <c r="BE185" i="65"/>
  <c r="BE184" i="65"/>
  <c r="BE216" i="65"/>
  <c r="BE170" i="65"/>
  <c r="BE217" i="65"/>
  <c r="BE171" i="65"/>
  <c r="BE246" i="65"/>
  <c r="BE182" i="65"/>
  <c r="BE241" i="65"/>
  <c r="BE183" i="65"/>
  <c r="BE213" i="65"/>
  <c r="BE165" i="65"/>
  <c r="BE197" i="65"/>
  <c r="BE188" i="65"/>
  <c r="BE220" i="65"/>
  <c r="BE186" i="65"/>
  <c r="BE219" i="65"/>
  <c r="BE187" i="65"/>
  <c r="BE215" i="65"/>
  <c r="BE198" i="65"/>
  <c r="BE243" i="65"/>
  <c r="BE231" i="65"/>
  <c r="BE200" i="65"/>
  <c r="BE214" i="65"/>
  <c r="BE245" i="65"/>
  <c r="BE232" i="65"/>
  <c r="BE229" i="65"/>
  <c r="BE169" i="65"/>
  <c r="BE201" i="65"/>
  <c r="BE202" i="65"/>
  <c r="BE168" i="65"/>
  <c r="BE233" i="65"/>
  <c r="BE218" i="65"/>
  <c r="D21" i="53"/>
  <c r="D49" i="53" s="1"/>
  <c r="G77" i="64"/>
  <c r="J77" i="64" s="1"/>
  <c r="G74" i="64"/>
  <c r="J74" i="64" s="1"/>
  <c r="G69" i="64"/>
  <c r="J69" i="64" s="1"/>
  <c r="G73" i="64"/>
  <c r="J73" i="64" s="1"/>
  <c r="G75" i="64"/>
  <c r="J75" i="64" s="1"/>
  <c r="G76" i="64"/>
  <c r="J76" i="64" s="1"/>
  <c r="G78" i="64"/>
  <c r="J78" i="64" s="1"/>
  <c r="G79" i="64"/>
  <c r="J79" i="64" s="1"/>
  <c r="G70" i="64"/>
  <c r="J70" i="64" s="1"/>
  <c r="G72" i="64"/>
  <c r="J72" i="64" s="1"/>
  <c r="G71" i="64"/>
  <c r="J71" i="64" s="1"/>
  <c r="Z109" i="54"/>
  <c r="AF109" i="54" s="1"/>
  <c r="AJ109" i="54" s="1"/>
  <c r="Z89" i="54"/>
  <c r="AF89" i="54" s="1"/>
  <c r="AJ89" i="54" s="1"/>
  <c r="Z69" i="54"/>
  <c r="AF69" i="54" s="1"/>
  <c r="AJ69" i="54" s="1"/>
  <c r="Z49" i="54"/>
  <c r="AF49" i="54" s="1"/>
  <c r="AJ49" i="54" s="1"/>
  <c r="Z29" i="54"/>
  <c r="AF29" i="54" s="1"/>
  <c r="AJ29" i="54" s="1"/>
  <c r="Z324" i="54"/>
  <c r="AF324" i="54" s="1"/>
  <c r="Z9" i="54"/>
  <c r="AF9" i="54" s="1"/>
  <c r="AJ9" i="54" s="1"/>
  <c r="N27" i="53"/>
  <c r="F49" i="53" l="1"/>
  <c r="E49" i="53"/>
  <c r="G50" i="53"/>
  <c r="I50" i="53" s="1"/>
  <c r="M49" i="53"/>
  <c r="N49" i="53" s="1"/>
  <c r="Z788" i="54"/>
  <c r="AF788" i="54" s="1"/>
  <c r="AJ788" i="54" s="1"/>
  <c r="Z767" i="54"/>
  <c r="AF767" i="54" s="1"/>
  <c r="V557" i="54"/>
  <c r="V494" i="54"/>
  <c r="V431" i="54"/>
  <c r="V368" i="54"/>
  <c r="V704" i="54"/>
  <c r="V410" i="54"/>
  <c r="V620" i="54"/>
  <c r="V641" i="54"/>
  <c r="V578" i="54"/>
  <c r="V515" i="54"/>
  <c r="V452" i="54"/>
  <c r="V788" i="54"/>
  <c r="O49" i="53"/>
  <c r="V683" i="54"/>
  <c r="V389" i="54"/>
  <c r="V725" i="54"/>
  <c r="V662" i="54"/>
  <c r="V599" i="54"/>
  <c r="V536" i="54"/>
  <c r="V746" i="54"/>
  <c r="V473" i="54"/>
  <c r="V347" i="54"/>
  <c r="V767" i="54"/>
  <c r="G22" i="53"/>
  <c r="I22" i="53" s="1"/>
  <c r="F21" i="53"/>
  <c r="E21" i="53"/>
  <c r="H22" i="53" s="1"/>
  <c r="H74" i="64"/>
  <c r="K74" i="64" s="1"/>
  <c r="H72" i="64"/>
  <c r="K72" i="64" s="1"/>
  <c r="H69" i="64"/>
  <c r="K69" i="64" s="1"/>
  <c r="H77" i="64"/>
  <c r="K77" i="64" s="1"/>
  <c r="H73" i="64"/>
  <c r="K73" i="64" s="1"/>
  <c r="H70" i="64"/>
  <c r="K70" i="64" s="1"/>
  <c r="H79" i="64"/>
  <c r="K79" i="64" s="1"/>
  <c r="H71" i="64"/>
  <c r="K71" i="64" s="1"/>
  <c r="H76" i="64"/>
  <c r="K76" i="64" s="1"/>
  <c r="H78" i="64"/>
  <c r="K78" i="64" s="1"/>
  <c r="H75" i="64"/>
  <c r="K75" i="64" s="1"/>
  <c r="AB109" i="54"/>
  <c r="AG109" i="54" s="1"/>
  <c r="AK109" i="54" s="1"/>
  <c r="AB89" i="54"/>
  <c r="AG89" i="54" s="1"/>
  <c r="AK89" i="54" s="1"/>
  <c r="AB69" i="54"/>
  <c r="AG69" i="54" s="1"/>
  <c r="AK69" i="54" s="1"/>
  <c r="AB49" i="54"/>
  <c r="AG49" i="54" s="1"/>
  <c r="AK49" i="54" s="1"/>
  <c r="AB29" i="54"/>
  <c r="AG29" i="54" s="1"/>
  <c r="AK29" i="54" s="1"/>
  <c r="I75" i="64"/>
  <c r="L75" i="64" s="1"/>
  <c r="I73" i="64"/>
  <c r="L73" i="64" s="1"/>
  <c r="I77" i="64"/>
  <c r="L77" i="64" s="1"/>
  <c r="I74" i="64"/>
  <c r="L74" i="64" s="1"/>
  <c r="I69" i="64"/>
  <c r="L69" i="64" s="1"/>
  <c r="I70" i="64"/>
  <c r="L70" i="64" s="1"/>
  <c r="I76" i="64"/>
  <c r="L76" i="64" s="1"/>
  <c r="I72" i="64"/>
  <c r="L72" i="64" s="1"/>
  <c r="I78" i="64"/>
  <c r="L78" i="64" s="1"/>
  <c r="I79" i="64"/>
  <c r="L79" i="64" s="1"/>
  <c r="I71" i="64"/>
  <c r="L71" i="64" s="1"/>
  <c r="AD109" i="54"/>
  <c r="AH109" i="54" s="1"/>
  <c r="AL109" i="54" s="1"/>
  <c r="AD89" i="54"/>
  <c r="AH89" i="54" s="1"/>
  <c r="AL89" i="54" s="1"/>
  <c r="AD69" i="54"/>
  <c r="AH69" i="54" s="1"/>
  <c r="AL69" i="54" s="1"/>
  <c r="AD49" i="54"/>
  <c r="AH49" i="54" s="1"/>
  <c r="AL49" i="54" s="1"/>
  <c r="AD29" i="54"/>
  <c r="AH29" i="54" s="1"/>
  <c r="AL29" i="54" s="1"/>
  <c r="Z744" i="54"/>
  <c r="AF744" i="54" s="1"/>
  <c r="Z366" i="54"/>
  <c r="AF366" i="54" s="1"/>
  <c r="AB324" i="54"/>
  <c r="AG324" i="54" s="1"/>
  <c r="AB9" i="54"/>
  <c r="AG9" i="54" s="1"/>
  <c r="AK9" i="54" s="1"/>
  <c r="AD9" i="54"/>
  <c r="AH9" i="54" s="1"/>
  <c r="AL9" i="54" s="1"/>
  <c r="AD324" i="54"/>
  <c r="AH324" i="54" s="1"/>
  <c r="N28" i="53"/>
  <c r="T369" i="54" l="1"/>
  <c r="T474" i="54"/>
  <c r="T348" i="54"/>
  <c r="T684" i="54"/>
  <c r="T789" i="54"/>
  <c r="T663" i="54"/>
  <c r="T495" i="54"/>
  <c r="T705" i="54"/>
  <c r="T453" i="54"/>
  <c r="T558" i="54"/>
  <c r="T432" i="54"/>
  <c r="T768" i="54"/>
  <c r="T642" i="54"/>
  <c r="T747" i="54"/>
  <c r="T390" i="54"/>
  <c r="T537" i="54"/>
  <c r="T411" i="54"/>
  <c r="T516" i="54"/>
  <c r="T621" i="54"/>
  <c r="T726" i="54"/>
  <c r="T600" i="54"/>
  <c r="T579" i="54"/>
  <c r="J22" i="53"/>
  <c r="H50" i="53"/>
  <c r="AB788" i="54"/>
  <c r="AG788" i="54" s="1"/>
  <c r="AK788" i="54" s="1"/>
  <c r="AB767" i="54"/>
  <c r="AG767" i="54" s="1"/>
  <c r="V33" i="54"/>
  <c r="V117" i="54"/>
  <c r="V201" i="54"/>
  <c r="V285" i="54"/>
  <c r="V54" i="54"/>
  <c r="V138" i="54"/>
  <c r="V222" i="54"/>
  <c r="V306" i="54"/>
  <c r="V75" i="54"/>
  <c r="V159" i="54"/>
  <c r="V243" i="54"/>
  <c r="V327" i="54"/>
  <c r="V12" i="54"/>
  <c r="V96" i="54"/>
  <c r="V180" i="54"/>
  <c r="V264" i="54"/>
  <c r="AD788" i="54"/>
  <c r="AH788" i="54" s="1"/>
  <c r="AL788" i="54" s="1"/>
  <c r="AD767" i="54"/>
  <c r="AH767" i="54" s="1"/>
  <c r="O22" i="53"/>
  <c r="D81" i="64"/>
  <c r="D89" i="64"/>
  <c r="D86" i="64"/>
  <c r="D83" i="64"/>
  <c r="D82" i="64"/>
  <c r="D80" i="64"/>
  <c r="D88" i="64"/>
  <c r="D84" i="64"/>
  <c r="D85" i="64"/>
  <c r="D90" i="64"/>
  <c r="D87" i="64"/>
  <c r="F83" i="64"/>
  <c r="F87" i="64"/>
  <c r="F86" i="64"/>
  <c r="F85" i="64"/>
  <c r="F88" i="64"/>
  <c r="F90" i="64"/>
  <c r="F82" i="64"/>
  <c r="F84" i="64"/>
  <c r="F80" i="64"/>
  <c r="F89" i="64"/>
  <c r="F81" i="64"/>
  <c r="E80" i="64"/>
  <c r="E83" i="64"/>
  <c r="E84" i="64"/>
  <c r="E90" i="64"/>
  <c r="E81" i="64"/>
  <c r="E87" i="64"/>
  <c r="E89" i="64"/>
  <c r="E85" i="64"/>
  <c r="E88" i="64"/>
  <c r="E86" i="64"/>
  <c r="E82" i="64"/>
  <c r="AD744" i="54"/>
  <c r="AH744" i="54" s="1"/>
  <c r="AD366" i="54"/>
  <c r="AH366" i="54" s="1"/>
  <c r="AB744" i="54"/>
  <c r="AG744" i="54" s="1"/>
  <c r="AB366" i="54"/>
  <c r="AG366" i="54" s="1"/>
  <c r="Z304" i="54"/>
  <c r="AF304" i="54" s="1"/>
  <c r="Z10" i="54"/>
  <c r="AF10" i="54" s="1"/>
  <c r="AJ10" i="54" s="1"/>
  <c r="N29" i="53"/>
  <c r="X54" i="54" l="1"/>
  <c r="X138" i="54"/>
  <c r="X222" i="54"/>
  <c r="X306" i="54"/>
  <c r="X75" i="54"/>
  <c r="X159" i="54"/>
  <c r="X243" i="54"/>
  <c r="X327" i="54"/>
  <c r="X12" i="54"/>
  <c r="X96" i="54"/>
  <c r="X180" i="54"/>
  <c r="X264" i="54"/>
  <c r="X117" i="54"/>
  <c r="X201" i="54"/>
  <c r="X33" i="54"/>
  <c r="X285" i="54"/>
  <c r="T12" i="54"/>
  <c r="T96" i="54"/>
  <c r="T33" i="54"/>
  <c r="T117" i="54"/>
  <c r="T54" i="54"/>
  <c r="T222" i="54"/>
  <c r="T306" i="54"/>
  <c r="T75" i="54"/>
  <c r="T243" i="54"/>
  <c r="T327" i="54"/>
  <c r="T159" i="54"/>
  <c r="T285" i="54"/>
  <c r="T138" i="54"/>
  <c r="T180" i="54"/>
  <c r="T264" i="54"/>
  <c r="T201" i="54"/>
  <c r="X621" i="54"/>
  <c r="X642" i="54"/>
  <c r="X663" i="54"/>
  <c r="X747" i="54"/>
  <c r="X705" i="54"/>
  <c r="X558" i="54"/>
  <c r="X369" i="54"/>
  <c r="X390" i="54"/>
  <c r="X411" i="54"/>
  <c r="X348" i="54"/>
  <c r="X684" i="54"/>
  <c r="X789" i="54"/>
  <c r="X516" i="54"/>
  <c r="X453" i="54"/>
  <c r="X474" i="54"/>
  <c r="X495" i="54"/>
  <c r="X432" i="54"/>
  <c r="X768" i="54"/>
  <c r="X726" i="54"/>
  <c r="X537" i="54"/>
  <c r="X579" i="54"/>
  <c r="X600" i="54"/>
  <c r="V537" i="54"/>
  <c r="V474" i="54"/>
  <c r="V411" i="54"/>
  <c r="V348" i="54"/>
  <c r="V684" i="54"/>
  <c r="V390" i="54"/>
  <c r="V747" i="54"/>
  <c r="V621" i="54"/>
  <c r="V558" i="54"/>
  <c r="V495" i="54"/>
  <c r="V432" i="54"/>
  <c r="V768" i="54"/>
  <c r="V453" i="54"/>
  <c r="V663" i="54"/>
  <c r="V369" i="54"/>
  <c r="V705" i="54"/>
  <c r="V642" i="54"/>
  <c r="V579" i="54"/>
  <c r="V516" i="54"/>
  <c r="V789" i="54"/>
  <c r="O50" i="53"/>
  <c r="V726" i="54"/>
  <c r="V600" i="54"/>
  <c r="D22" i="53"/>
  <c r="I85" i="64"/>
  <c r="I83" i="64"/>
  <c r="L83" i="64" s="1"/>
  <c r="I89" i="64"/>
  <c r="L89" i="64" s="1"/>
  <c r="I86" i="64"/>
  <c r="L86" i="64" s="1"/>
  <c r="I81" i="64"/>
  <c r="L81" i="64" s="1"/>
  <c r="I80" i="64"/>
  <c r="L80" i="64" s="1"/>
  <c r="I88" i="64"/>
  <c r="L88" i="64" s="1"/>
  <c r="I90" i="64"/>
  <c r="L90" i="64" s="1"/>
  <c r="I87" i="64"/>
  <c r="L87" i="64" s="1"/>
  <c r="I82" i="64"/>
  <c r="L82" i="64" s="1"/>
  <c r="I84" i="64"/>
  <c r="L84" i="64" s="1"/>
  <c r="AD130" i="54"/>
  <c r="AH130" i="54" s="1"/>
  <c r="AL130" i="54" s="1"/>
  <c r="AD110" i="54"/>
  <c r="AH110" i="54" s="1"/>
  <c r="AL110" i="54" s="1"/>
  <c r="AD90" i="54"/>
  <c r="AH90" i="54" s="1"/>
  <c r="AL90" i="54" s="1"/>
  <c r="AD70" i="54"/>
  <c r="AH70" i="54" s="1"/>
  <c r="AL70" i="54" s="1"/>
  <c r="AD50" i="54"/>
  <c r="AH50" i="54" s="1"/>
  <c r="AL50" i="54" s="1"/>
  <c r="AD30" i="54"/>
  <c r="AH30" i="54" s="1"/>
  <c r="AL30" i="54" s="1"/>
  <c r="H86" i="64"/>
  <c r="K86" i="64" s="1"/>
  <c r="H89" i="64"/>
  <c r="K89" i="64" s="1"/>
  <c r="H81" i="64"/>
  <c r="K81" i="64" s="1"/>
  <c r="H85" i="64"/>
  <c r="K85" i="64" s="1"/>
  <c r="H90" i="64"/>
  <c r="K90" i="64" s="1"/>
  <c r="H87" i="64"/>
  <c r="K87" i="64" s="1"/>
  <c r="H82" i="64"/>
  <c r="K82" i="64" s="1"/>
  <c r="H88" i="64"/>
  <c r="H84" i="64"/>
  <c r="K84" i="64" s="1"/>
  <c r="H80" i="64"/>
  <c r="K80" i="64" s="1"/>
  <c r="H83" i="64"/>
  <c r="K83" i="64" s="1"/>
  <c r="AB130" i="54"/>
  <c r="AG130" i="54" s="1"/>
  <c r="AK130" i="54" s="1"/>
  <c r="AB110" i="54"/>
  <c r="AG110" i="54" s="1"/>
  <c r="AK110" i="54" s="1"/>
  <c r="AB90" i="54"/>
  <c r="AG90" i="54" s="1"/>
  <c r="AK90" i="54" s="1"/>
  <c r="AB70" i="54"/>
  <c r="AG70" i="54" s="1"/>
  <c r="AK70" i="54" s="1"/>
  <c r="AB50" i="54"/>
  <c r="AG50" i="54" s="1"/>
  <c r="AK50" i="54" s="1"/>
  <c r="AB30" i="54"/>
  <c r="AG30" i="54" s="1"/>
  <c r="AK30" i="54" s="1"/>
  <c r="G86" i="64"/>
  <c r="J86" i="64" s="1"/>
  <c r="G85" i="64"/>
  <c r="J85" i="64" s="1"/>
  <c r="G84" i="64"/>
  <c r="J84" i="64" s="1"/>
  <c r="G81" i="64"/>
  <c r="G80" i="64"/>
  <c r="J80" i="64" s="1"/>
  <c r="G90" i="64"/>
  <c r="J90" i="64" s="1"/>
  <c r="G87" i="64"/>
  <c r="J87" i="64" s="1"/>
  <c r="G82" i="64"/>
  <c r="J82" i="64" s="1"/>
  <c r="G88" i="64"/>
  <c r="J88" i="64" s="1"/>
  <c r="G89" i="64"/>
  <c r="J89" i="64" s="1"/>
  <c r="G83" i="64"/>
  <c r="J83" i="64" s="1"/>
  <c r="Z130" i="54"/>
  <c r="AF130" i="54" s="1"/>
  <c r="AJ130" i="54" s="1"/>
  <c r="Z110" i="54"/>
  <c r="AF110" i="54" s="1"/>
  <c r="AJ110" i="54" s="1"/>
  <c r="Z90" i="54"/>
  <c r="AF90" i="54" s="1"/>
  <c r="AJ90" i="54" s="1"/>
  <c r="Z70" i="54"/>
  <c r="AF70" i="54" s="1"/>
  <c r="AJ70" i="54" s="1"/>
  <c r="Z50" i="54"/>
  <c r="AF50" i="54" s="1"/>
  <c r="AJ50" i="54" s="1"/>
  <c r="Z30" i="54"/>
  <c r="AF30" i="54" s="1"/>
  <c r="AJ30" i="54" s="1"/>
  <c r="K88" i="64"/>
  <c r="L85" i="64"/>
  <c r="J81" i="64"/>
  <c r="Z724" i="54"/>
  <c r="AF724" i="54" s="1"/>
  <c r="Z346" i="54"/>
  <c r="AF346" i="54" s="1"/>
  <c r="AD304" i="54"/>
  <c r="AH304" i="54" s="1"/>
  <c r="AD10" i="54"/>
  <c r="AH10" i="54" s="1"/>
  <c r="AL10" i="54" s="1"/>
  <c r="AB304" i="54"/>
  <c r="AG304" i="54" s="1"/>
  <c r="AB10" i="54"/>
  <c r="AG10" i="54" s="1"/>
  <c r="AK10" i="54" s="1"/>
  <c r="N30" i="53"/>
  <c r="I8" i="65" l="1"/>
  <c r="I14" i="65"/>
  <c r="D50" i="53"/>
  <c r="G23" i="53"/>
  <c r="J23" i="53" s="1"/>
  <c r="F22" i="53"/>
  <c r="E22" i="53"/>
  <c r="D91" i="64"/>
  <c r="D96" i="64"/>
  <c r="D94" i="64"/>
  <c r="D92" i="64"/>
  <c r="D95" i="64"/>
  <c r="D93" i="64"/>
  <c r="F91" i="64"/>
  <c r="F93" i="64"/>
  <c r="F95" i="64"/>
  <c r="F94" i="64"/>
  <c r="F92" i="64"/>
  <c r="F96" i="64"/>
  <c r="E96" i="64"/>
  <c r="E91" i="64"/>
  <c r="E92" i="64"/>
  <c r="E95" i="64"/>
  <c r="E94" i="64"/>
  <c r="E93" i="64"/>
  <c r="AB724" i="54"/>
  <c r="AG724" i="54" s="1"/>
  <c r="AB346" i="54"/>
  <c r="AG346" i="54" s="1"/>
  <c r="AD346" i="54"/>
  <c r="AH346" i="54" s="1"/>
  <c r="AD724" i="54"/>
  <c r="AH724" i="54" s="1"/>
  <c r="N31" i="53"/>
  <c r="T76" i="54" l="1"/>
  <c r="T160" i="54"/>
  <c r="T13" i="54"/>
  <c r="T97" i="54"/>
  <c r="T34" i="54"/>
  <c r="T202" i="54"/>
  <c r="T286" i="54"/>
  <c r="T55" i="54"/>
  <c r="T223" i="54"/>
  <c r="T307" i="54"/>
  <c r="T265" i="54"/>
  <c r="T118" i="54"/>
  <c r="T244" i="54"/>
  <c r="T328" i="54"/>
  <c r="T139" i="54"/>
  <c r="T181" i="54"/>
  <c r="K14" i="65"/>
  <c r="K8" i="65"/>
  <c r="J8" i="65"/>
  <c r="J14" i="65"/>
  <c r="F50" i="53"/>
  <c r="E50" i="53"/>
  <c r="G51" i="53"/>
  <c r="I51" i="53" s="1"/>
  <c r="M50" i="53"/>
  <c r="N50" i="53" s="1"/>
  <c r="Z768" i="54"/>
  <c r="AF768" i="54" s="1"/>
  <c r="Z789" i="54"/>
  <c r="AF789" i="54" s="1"/>
  <c r="AJ789" i="54" s="1"/>
  <c r="BC278" i="65"/>
  <c r="BC264" i="65"/>
  <c r="BC284" i="65"/>
  <c r="BC314" i="65"/>
  <c r="BC338" i="65"/>
  <c r="BC297" i="65"/>
  <c r="BC323" i="65"/>
  <c r="BC281" i="65"/>
  <c r="BC313" i="65"/>
  <c r="BC335" i="65"/>
  <c r="BC267" i="65"/>
  <c r="BC337" i="65"/>
  <c r="BC282" i="65"/>
  <c r="BC261" i="65"/>
  <c r="BC293" i="65"/>
  <c r="BC322" i="65"/>
  <c r="BC346" i="65"/>
  <c r="BC299" i="65"/>
  <c r="BC325" i="65"/>
  <c r="BC283" i="65"/>
  <c r="BC336" i="65"/>
  <c r="BC296" i="65"/>
  <c r="BC315" i="65"/>
  <c r="BC279" i="65"/>
  <c r="BC262" i="65"/>
  <c r="BC294" i="65"/>
  <c r="BC268" i="65"/>
  <c r="BC300" i="65"/>
  <c r="BC326" i="65"/>
  <c r="BC350" i="65"/>
  <c r="BC309" i="65"/>
  <c r="BC348" i="65"/>
  <c r="BC295" i="65"/>
  <c r="BC345" i="65"/>
  <c r="BC312" i="65"/>
  <c r="BC333" i="65"/>
  <c r="BC349" i="65"/>
  <c r="BC266" i="65"/>
  <c r="BC334" i="65"/>
  <c r="BC311" i="65"/>
  <c r="BC298" i="65"/>
  <c r="BC280" i="65"/>
  <c r="BC265" i="65"/>
  <c r="BC277" i="65"/>
  <c r="BC316" i="65"/>
  <c r="BC324" i="65"/>
  <c r="BC310" i="65"/>
  <c r="BC263" i="65"/>
  <c r="BC347" i="65"/>
  <c r="BC270" i="65"/>
  <c r="BC302" i="65"/>
  <c r="BC275" i="65"/>
  <c r="BC330" i="65"/>
  <c r="BC287" i="65"/>
  <c r="BC339" i="65"/>
  <c r="BC271" i="65"/>
  <c r="BC320" i="65"/>
  <c r="BC289" i="65"/>
  <c r="BC305" i="65"/>
  <c r="BC253" i="65"/>
  <c r="BC340" i="65"/>
  <c r="BC274" i="65"/>
  <c r="BC255" i="65"/>
  <c r="BC291" i="65"/>
  <c r="BC342" i="65"/>
  <c r="BC292" i="65"/>
  <c r="BC341" i="65"/>
  <c r="BC276" i="65"/>
  <c r="BC327" i="65"/>
  <c r="BC303" i="65"/>
  <c r="BC319" i="65"/>
  <c r="BC260" i="65"/>
  <c r="BC301" i="65"/>
  <c r="BC254" i="65"/>
  <c r="BC286" i="65"/>
  <c r="BC257" i="65"/>
  <c r="BC306" i="65"/>
  <c r="BC273" i="65"/>
  <c r="BC307" i="65"/>
  <c r="BC256" i="65"/>
  <c r="BC288" i="65"/>
  <c r="BC329" i="65"/>
  <c r="BC321" i="65"/>
  <c r="BC317" i="65"/>
  <c r="BC272" i="65"/>
  <c r="BC344" i="65"/>
  <c r="BC259" i="65"/>
  <c r="BC269" i="65"/>
  <c r="BC331" i="65"/>
  <c r="BC318" i="65"/>
  <c r="BC304" i="65"/>
  <c r="BC308" i="65"/>
  <c r="BC258" i="65"/>
  <c r="BC285" i="65"/>
  <c r="BC343" i="65"/>
  <c r="BC332" i="65"/>
  <c r="BC328" i="65"/>
  <c r="BC290" i="65"/>
  <c r="H23" i="53"/>
  <c r="I23" i="53"/>
  <c r="G93" i="64"/>
  <c r="J93" i="64" s="1"/>
  <c r="G95" i="64"/>
  <c r="J95" i="64" s="1"/>
  <c r="G96" i="64"/>
  <c r="J96" i="64" s="1"/>
  <c r="G92" i="64"/>
  <c r="J92" i="64" s="1"/>
  <c r="G94" i="64"/>
  <c r="J94" i="64" s="1"/>
  <c r="G91" i="64"/>
  <c r="J91" i="64" s="1"/>
  <c r="Z151" i="54"/>
  <c r="AF151" i="54" s="1"/>
  <c r="AJ151" i="54" s="1"/>
  <c r="Z131" i="54"/>
  <c r="AF131" i="54" s="1"/>
  <c r="AJ131" i="54" s="1"/>
  <c r="Z111" i="54"/>
  <c r="AF111" i="54" s="1"/>
  <c r="AJ111" i="54" s="1"/>
  <c r="Z91" i="54"/>
  <c r="AF91" i="54" s="1"/>
  <c r="AJ91" i="54" s="1"/>
  <c r="Z71" i="54"/>
  <c r="AF71" i="54" s="1"/>
  <c r="AJ71" i="54" s="1"/>
  <c r="Z51" i="54"/>
  <c r="AF51" i="54" s="1"/>
  <c r="AJ51" i="54" s="1"/>
  <c r="Z31" i="54"/>
  <c r="AF31" i="54" s="1"/>
  <c r="AJ31" i="54" s="1"/>
  <c r="Z305" i="54"/>
  <c r="AF305" i="54" s="1"/>
  <c r="Z326" i="54"/>
  <c r="AF326" i="54" s="1"/>
  <c r="Z11" i="54"/>
  <c r="AF11" i="54" s="1"/>
  <c r="AJ11" i="54" s="1"/>
  <c r="Z284" i="54"/>
  <c r="AF284" i="54" s="1"/>
  <c r="N32" i="53"/>
  <c r="X34" i="54" l="1"/>
  <c r="X118" i="54"/>
  <c r="X202" i="54"/>
  <c r="X286" i="54"/>
  <c r="X55" i="54"/>
  <c r="X139" i="54"/>
  <c r="X223" i="54"/>
  <c r="X307" i="54"/>
  <c r="X76" i="54"/>
  <c r="X160" i="54"/>
  <c r="X244" i="54"/>
  <c r="X328" i="54"/>
  <c r="X97" i="54"/>
  <c r="X181" i="54"/>
  <c r="X13" i="54"/>
  <c r="X265" i="54"/>
  <c r="T517" i="54"/>
  <c r="T391" i="54"/>
  <c r="T496" i="54"/>
  <c r="T601" i="54"/>
  <c r="T706" i="54"/>
  <c r="T412" i="54"/>
  <c r="T622" i="54"/>
  <c r="T370" i="54"/>
  <c r="T475" i="54"/>
  <c r="T580" i="54"/>
  <c r="T685" i="54"/>
  <c r="T790" i="54"/>
  <c r="T727" i="54"/>
  <c r="T349" i="54"/>
  <c r="T454" i="54"/>
  <c r="T559" i="54"/>
  <c r="T664" i="54"/>
  <c r="T769" i="54"/>
  <c r="T643" i="54"/>
  <c r="T433" i="54"/>
  <c r="T538" i="54"/>
  <c r="T748" i="54"/>
  <c r="BD275" i="65"/>
  <c r="BD260" i="65"/>
  <c r="BD303" i="65"/>
  <c r="BD331" i="65"/>
  <c r="BD301" i="65"/>
  <c r="BD330" i="65"/>
  <c r="BD292" i="65"/>
  <c r="BD341" i="65"/>
  <c r="BD340" i="65"/>
  <c r="BD304" i="65"/>
  <c r="BD308" i="65"/>
  <c r="BD306" i="65"/>
  <c r="BD255" i="65"/>
  <c r="BD287" i="65"/>
  <c r="BD257" i="65"/>
  <c r="BD307" i="65"/>
  <c r="BD339" i="65"/>
  <c r="BD305" i="65"/>
  <c r="BD344" i="65"/>
  <c r="BD302" i="65"/>
  <c r="BD270" i="65"/>
  <c r="BD274" i="65"/>
  <c r="BD329" i="65"/>
  <c r="BD256" i="65"/>
  <c r="BD320" i="65"/>
  <c r="BD259" i="65"/>
  <c r="BD291" i="65"/>
  <c r="BD273" i="65"/>
  <c r="BD319" i="65"/>
  <c r="BD343" i="65"/>
  <c r="BD321" i="65"/>
  <c r="BD285" i="65"/>
  <c r="BD318" i="65"/>
  <c r="BD317" i="65"/>
  <c r="BD276" i="65"/>
  <c r="BD254" i="65"/>
  <c r="BD269" i="65"/>
  <c r="BD271" i="65"/>
  <c r="BD258" i="65"/>
  <c r="BD342" i="65"/>
  <c r="BD253" i="65"/>
  <c r="BD328" i="65"/>
  <c r="BD286" i="65"/>
  <c r="BD289" i="65"/>
  <c r="BD290" i="65"/>
  <c r="BD272" i="65"/>
  <c r="BD327" i="65"/>
  <c r="BD332" i="65"/>
  <c r="BD288" i="65"/>
  <c r="V13" i="54"/>
  <c r="V97" i="54"/>
  <c r="V181" i="54"/>
  <c r="V265" i="54"/>
  <c r="V34" i="54"/>
  <c r="V118" i="54"/>
  <c r="V202" i="54"/>
  <c r="V286" i="54"/>
  <c r="V55" i="54"/>
  <c r="V139" i="54"/>
  <c r="V223" i="54"/>
  <c r="V307" i="54"/>
  <c r="V328" i="54"/>
  <c r="V76" i="54"/>
  <c r="V160" i="54"/>
  <c r="V244" i="54"/>
  <c r="H51" i="53"/>
  <c r="AB789" i="54"/>
  <c r="AG789" i="54" s="1"/>
  <c r="AK789" i="54" s="1"/>
  <c r="AB768" i="54"/>
  <c r="AG768" i="54" s="1"/>
  <c r="BE276" i="65"/>
  <c r="BE253" i="65"/>
  <c r="BE285" i="65"/>
  <c r="BE308" i="65"/>
  <c r="BE340" i="65"/>
  <c r="BE275" i="65"/>
  <c r="BE319" i="65"/>
  <c r="BE305" i="65"/>
  <c r="BE339" i="65"/>
  <c r="BE331" i="65"/>
  <c r="BE318" i="65"/>
  <c r="BE327" i="65"/>
  <c r="BE256" i="65"/>
  <c r="BE288" i="65"/>
  <c r="BE255" i="65"/>
  <c r="BE287" i="65"/>
  <c r="BE320" i="65"/>
  <c r="BE344" i="65"/>
  <c r="BE289" i="65"/>
  <c r="BE342" i="65"/>
  <c r="BE307" i="65"/>
  <c r="BE257" i="65"/>
  <c r="BE286" i="65"/>
  <c r="BE343" i="65"/>
  <c r="BE341" i="65"/>
  <c r="BE260" i="65"/>
  <c r="BE292" i="65"/>
  <c r="BE269" i="65"/>
  <c r="BE301" i="65"/>
  <c r="BE328" i="65"/>
  <c r="BE254" i="65"/>
  <c r="BE303" i="65"/>
  <c r="BE259" i="65"/>
  <c r="BE321" i="65"/>
  <c r="BE274" i="65"/>
  <c r="BE302" i="65"/>
  <c r="BE291" i="65"/>
  <c r="BE271" i="65"/>
  <c r="BE317" i="65"/>
  <c r="BE290" i="65"/>
  <c r="BE304" i="65"/>
  <c r="BE273" i="65"/>
  <c r="BE329" i="65"/>
  <c r="BE272" i="65"/>
  <c r="BE332" i="65"/>
  <c r="BE330" i="65"/>
  <c r="BE258" i="65"/>
  <c r="BE270" i="65"/>
  <c r="BE306" i="65"/>
  <c r="AD789" i="54"/>
  <c r="AH789" i="54" s="1"/>
  <c r="AL789" i="54" s="1"/>
  <c r="AD768" i="54"/>
  <c r="AH768" i="54" s="1"/>
  <c r="BE264" i="65"/>
  <c r="BE296" i="65"/>
  <c r="BE278" i="65"/>
  <c r="BE324" i="65"/>
  <c r="BE277" i="65"/>
  <c r="BE333" i="65"/>
  <c r="BE299" i="65"/>
  <c r="BE346" i="65"/>
  <c r="BE313" i="65"/>
  <c r="BE347" i="65"/>
  <c r="BE295" i="65"/>
  <c r="BE281" i="65"/>
  <c r="BE334" i="65"/>
  <c r="BE268" i="65"/>
  <c r="BE300" i="65"/>
  <c r="BE294" i="65"/>
  <c r="BE336" i="65"/>
  <c r="BE282" i="65"/>
  <c r="BE335" i="65"/>
  <c r="BE314" i="65"/>
  <c r="BE279" i="65"/>
  <c r="BE338" i="65"/>
  <c r="BE263" i="65"/>
  <c r="BE311" i="65"/>
  <c r="BE315" i="65"/>
  <c r="BE280" i="65"/>
  <c r="BE265" i="65"/>
  <c r="BE312" i="65"/>
  <c r="BE348" i="65"/>
  <c r="BE310" i="65"/>
  <c r="BE349" i="65"/>
  <c r="BE323" i="65"/>
  <c r="BE293" i="65"/>
  <c r="BE345" i="65"/>
  <c r="BE283" i="65"/>
  <c r="BE325" i="65"/>
  <c r="BE322" i="65"/>
  <c r="BE284" i="65"/>
  <c r="BE326" i="65"/>
  <c r="BE267" i="65"/>
  <c r="BE262" i="65"/>
  <c r="BE266" i="65"/>
  <c r="BE309" i="65"/>
  <c r="BE316" i="65"/>
  <c r="BE337" i="65"/>
  <c r="BE350" i="65"/>
  <c r="BE261" i="65"/>
  <c r="BE298" i="65"/>
  <c r="BE297" i="65"/>
  <c r="BD263" i="65"/>
  <c r="BD295" i="65"/>
  <c r="BD266" i="65"/>
  <c r="BD298" i="65"/>
  <c r="BD335" i="65"/>
  <c r="BD294" i="65"/>
  <c r="BD346" i="65"/>
  <c r="BD316" i="65"/>
  <c r="BD350" i="65"/>
  <c r="BD349" i="65"/>
  <c r="BD293" i="65"/>
  <c r="BD300" i="65"/>
  <c r="BD313" i="65"/>
  <c r="BD279" i="65"/>
  <c r="BD262" i="65"/>
  <c r="BD282" i="65"/>
  <c r="BD315" i="65"/>
  <c r="BD265" i="65"/>
  <c r="BD314" i="65"/>
  <c r="BD297" i="65"/>
  <c r="BD334" i="65"/>
  <c r="BD310" i="65"/>
  <c r="BD326" i="65"/>
  <c r="BD345" i="65"/>
  <c r="BD336" i="65"/>
  <c r="BD283" i="65"/>
  <c r="BD296" i="65"/>
  <c r="BD268" i="65"/>
  <c r="BD309" i="65"/>
  <c r="BD324" i="65"/>
  <c r="BD281" i="65"/>
  <c r="BD267" i="65"/>
  <c r="BD278" i="65"/>
  <c r="BD299" i="65"/>
  <c r="BD311" i="65"/>
  <c r="BD312" i="65"/>
  <c r="BD325" i="65"/>
  <c r="BD277" i="65"/>
  <c r="BD322" i="65"/>
  <c r="BD280" i="65"/>
  <c r="BD284" i="65"/>
  <c r="BD264" i="65"/>
  <c r="BD323" i="65"/>
  <c r="BD337" i="65"/>
  <c r="BD348" i="65"/>
  <c r="BD333" i="65"/>
  <c r="BD261" i="65"/>
  <c r="BD347" i="65"/>
  <c r="BD338" i="65"/>
  <c r="O23" i="53"/>
  <c r="D23" i="53"/>
  <c r="H94" i="64"/>
  <c r="K94" i="64" s="1"/>
  <c r="H93" i="64"/>
  <c r="K93" i="64" s="1"/>
  <c r="H91" i="64"/>
  <c r="K91" i="64" s="1"/>
  <c r="H96" i="64"/>
  <c r="K96" i="64" s="1"/>
  <c r="H92" i="64"/>
  <c r="K92" i="64" s="1"/>
  <c r="H95" i="64"/>
  <c r="K95" i="64" s="1"/>
  <c r="AB151" i="54"/>
  <c r="AG151" i="54" s="1"/>
  <c r="AK151" i="54" s="1"/>
  <c r="AB131" i="54"/>
  <c r="AG131" i="54" s="1"/>
  <c r="AK131" i="54" s="1"/>
  <c r="AB111" i="54"/>
  <c r="AG111" i="54" s="1"/>
  <c r="AK111" i="54" s="1"/>
  <c r="AB91" i="54"/>
  <c r="AG91" i="54" s="1"/>
  <c r="AK91" i="54" s="1"/>
  <c r="AB71" i="54"/>
  <c r="AG71" i="54" s="1"/>
  <c r="AK71" i="54" s="1"/>
  <c r="AB51" i="54"/>
  <c r="AG51" i="54" s="1"/>
  <c r="AK51" i="54" s="1"/>
  <c r="AB31" i="54"/>
  <c r="AG31" i="54" s="1"/>
  <c r="AK31" i="54" s="1"/>
  <c r="I91" i="64"/>
  <c r="L91" i="64" s="1"/>
  <c r="I93" i="64"/>
  <c r="L93" i="64" s="1"/>
  <c r="I94" i="64"/>
  <c r="L94" i="64" s="1"/>
  <c r="I96" i="64"/>
  <c r="L96" i="64" s="1"/>
  <c r="I92" i="64"/>
  <c r="L92" i="64" s="1"/>
  <c r="I95" i="64"/>
  <c r="L95" i="64" s="1"/>
  <c r="AD151" i="54"/>
  <c r="AH151" i="54" s="1"/>
  <c r="AL151" i="54" s="1"/>
  <c r="AD131" i="54"/>
  <c r="AH131" i="54" s="1"/>
  <c r="AL131" i="54" s="1"/>
  <c r="AD111" i="54"/>
  <c r="AH111" i="54" s="1"/>
  <c r="AL111" i="54" s="1"/>
  <c r="AD91" i="54"/>
  <c r="AH91" i="54" s="1"/>
  <c r="AL91" i="54" s="1"/>
  <c r="AD71" i="54"/>
  <c r="AH71" i="54" s="1"/>
  <c r="AL71" i="54" s="1"/>
  <c r="AD51" i="54"/>
  <c r="AH51" i="54" s="1"/>
  <c r="AL51" i="54" s="1"/>
  <c r="AD31" i="54"/>
  <c r="AH31" i="54" s="1"/>
  <c r="AL31" i="54" s="1"/>
  <c r="Z746" i="54"/>
  <c r="AF746" i="54" s="1"/>
  <c r="Z704" i="54"/>
  <c r="AF704" i="54" s="1"/>
  <c r="AB11" i="54"/>
  <c r="AG11" i="54" s="1"/>
  <c r="AK11" i="54" s="1"/>
  <c r="AB326" i="54"/>
  <c r="AG326" i="54" s="1"/>
  <c r="AB284" i="54"/>
  <c r="AG284" i="54" s="1"/>
  <c r="AB305" i="54"/>
  <c r="AG305" i="54" s="1"/>
  <c r="AD284" i="54"/>
  <c r="AH284" i="54" s="1"/>
  <c r="AD11" i="54"/>
  <c r="AH11" i="54" s="1"/>
  <c r="AL11" i="54" s="1"/>
  <c r="AD305" i="54"/>
  <c r="AH305" i="54" s="1"/>
  <c r="AD326" i="54"/>
  <c r="AH326" i="54" s="1"/>
  <c r="N33" i="53"/>
  <c r="V349" i="54" l="1"/>
  <c r="V685" i="54"/>
  <c r="V622" i="54"/>
  <c r="V559" i="54"/>
  <c r="V496" i="54"/>
  <c r="V769" i="54"/>
  <c r="V538" i="54"/>
  <c r="V433" i="54"/>
  <c r="V370" i="54"/>
  <c r="V706" i="54"/>
  <c r="V643" i="54"/>
  <c r="V580" i="54"/>
  <c r="V790" i="54"/>
  <c r="O51" i="53"/>
  <c r="V475" i="54"/>
  <c r="V517" i="54"/>
  <c r="V454" i="54"/>
  <c r="V391" i="54"/>
  <c r="V727" i="54"/>
  <c r="V664" i="54"/>
  <c r="V601" i="54"/>
  <c r="V412" i="54"/>
  <c r="V748" i="54"/>
  <c r="D51" i="53"/>
  <c r="X601" i="54"/>
  <c r="X622" i="54"/>
  <c r="X643" i="54"/>
  <c r="X664" i="54"/>
  <c r="X580" i="54"/>
  <c r="X559" i="54"/>
  <c r="X349" i="54"/>
  <c r="X370" i="54"/>
  <c r="X391" i="54"/>
  <c r="X412" i="54"/>
  <c r="X748" i="54"/>
  <c r="X706" i="54"/>
  <c r="X538" i="54"/>
  <c r="X769" i="54"/>
  <c r="X433" i="54"/>
  <c r="X454" i="54"/>
  <c r="X475" i="54"/>
  <c r="X496" i="54"/>
  <c r="X685" i="54"/>
  <c r="X790" i="54"/>
  <c r="X517" i="54"/>
  <c r="X727" i="54"/>
  <c r="F23" i="53"/>
  <c r="E23" i="53"/>
  <c r="G24" i="53"/>
  <c r="I24" i="53" s="1"/>
  <c r="F99" i="64"/>
  <c r="F101" i="64"/>
  <c r="F98" i="64"/>
  <c r="F97" i="64"/>
  <c r="F100" i="64"/>
  <c r="F102" i="64"/>
  <c r="D101" i="64"/>
  <c r="D99" i="64"/>
  <c r="D100" i="64"/>
  <c r="D97" i="64"/>
  <c r="D98" i="64"/>
  <c r="D102" i="64"/>
  <c r="E101" i="64"/>
  <c r="E99" i="64"/>
  <c r="E100" i="64"/>
  <c r="E102" i="64"/>
  <c r="E98" i="64"/>
  <c r="E97" i="64"/>
  <c r="AB746" i="54"/>
  <c r="AG746" i="54" s="1"/>
  <c r="AB704" i="54"/>
  <c r="AG704" i="54" s="1"/>
  <c r="AD746" i="54"/>
  <c r="AH746" i="54" s="1"/>
  <c r="AD704" i="54"/>
  <c r="AH704" i="54" s="1"/>
  <c r="Z264" i="54"/>
  <c r="AF264" i="54" s="1"/>
  <c r="Z12" i="54"/>
  <c r="AF12" i="54" s="1"/>
  <c r="AJ12" i="54" s="1"/>
  <c r="Z285" i="54"/>
  <c r="AF285" i="54" s="1"/>
  <c r="Z306" i="54"/>
  <c r="AF306" i="54" s="1"/>
  <c r="N34" i="53"/>
  <c r="J24" i="53" l="1"/>
  <c r="G52" i="53"/>
  <c r="I52" i="53" s="1"/>
  <c r="E51" i="53"/>
  <c r="F51" i="53"/>
  <c r="M51" i="53"/>
  <c r="N51" i="53" s="1"/>
  <c r="Z790" i="54"/>
  <c r="AF790" i="54" s="1"/>
  <c r="AJ790" i="54" s="1"/>
  <c r="Z769" i="54"/>
  <c r="AF769" i="54" s="1"/>
  <c r="H24" i="53"/>
  <c r="H101" i="64"/>
  <c r="K101" i="64" s="1"/>
  <c r="H102" i="64"/>
  <c r="K102" i="64" s="1"/>
  <c r="H98" i="64"/>
  <c r="H97" i="64"/>
  <c r="K97" i="64" s="1"/>
  <c r="H99" i="64"/>
  <c r="K99" i="64" s="1"/>
  <c r="H100" i="64"/>
  <c r="AB172" i="54"/>
  <c r="AG172" i="54" s="1"/>
  <c r="AK172" i="54" s="1"/>
  <c r="AB152" i="54"/>
  <c r="AG152" i="54" s="1"/>
  <c r="AK152" i="54" s="1"/>
  <c r="AB132" i="54"/>
  <c r="AG132" i="54" s="1"/>
  <c r="AK132" i="54" s="1"/>
  <c r="AB112" i="54"/>
  <c r="AG112" i="54" s="1"/>
  <c r="AK112" i="54" s="1"/>
  <c r="AB92" i="54"/>
  <c r="AG92" i="54" s="1"/>
  <c r="AK92" i="54" s="1"/>
  <c r="AB72" i="54"/>
  <c r="AG72" i="54" s="1"/>
  <c r="AK72" i="54" s="1"/>
  <c r="AB52" i="54"/>
  <c r="AG52" i="54" s="1"/>
  <c r="AK52" i="54" s="1"/>
  <c r="AB32" i="54"/>
  <c r="AG32" i="54" s="1"/>
  <c r="AK32" i="54" s="1"/>
  <c r="K98" i="64"/>
  <c r="G97" i="64"/>
  <c r="J97" i="64" s="1"/>
  <c r="G98" i="64"/>
  <c r="J98" i="64" s="1"/>
  <c r="G101" i="64"/>
  <c r="J101" i="64" s="1"/>
  <c r="G100" i="64"/>
  <c r="G102" i="64"/>
  <c r="J102" i="64" s="1"/>
  <c r="G99" i="64"/>
  <c r="J99" i="64" s="1"/>
  <c r="Z172" i="54"/>
  <c r="AF172" i="54" s="1"/>
  <c r="AJ172" i="54" s="1"/>
  <c r="Z152" i="54"/>
  <c r="AF152" i="54" s="1"/>
  <c r="AJ152" i="54" s="1"/>
  <c r="Z132" i="54"/>
  <c r="AF132" i="54" s="1"/>
  <c r="AJ132" i="54" s="1"/>
  <c r="Z112" i="54"/>
  <c r="AF112" i="54" s="1"/>
  <c r="AJ112" i="54" s="1"/>
  <c r="Z92" i="54"/>
  <c r="AF92" i="54" s="1"/>
  <c r="AJ92" i="54" s="1"/>
  <c r="Z72" i="54"/>
  <c r="AF72" i="54" s="1"/>
  <c r="AJ72" i="54" s="1"/>
  <c r="Z52" i="54"/>
  <c r="AF52" i="54" s="1"/>
  <c r="AJ52" i="54" s="1"/>
  <c r="Z32" i="54"/>
  <c r="AF32" i="54" s="1"/>
  <c r="AJ32" i="54" s="1"/>
  <c r="K100" i="64"/>
  <c r="J100" i="64"/>
  <c r="I97" i="64"/>
  <c r="L97" i="64" s="1"/>
  <c r="I98" i="64"/>
  <c r="L98" i="64" s="1"/>
  <c r="I101" i="64"/>
  <c r="L101" i="64" s="1"/>
  <c r="I100" i="64"/>
  <c r="L100" i="64" s="1"/>
  <c r="I99" i="64"/>
  <c r="L99" i="64" s="1"/>
  <c r="I102" i="64"/>
  <c r="L102" i="64" s="1"/>
  <c r="AD172" i="54"/>
  <c r="AH172" i="54" s="1"/>
  <c r="AL172" i="54" s="1"/>
  <c r="AD152" i="54"/>
  <c r="AH152" i="54" s="1"/>
  <c r="AL152" i="54" s="1"/>
  <c r="AD132" i="54"/>
  <c r="AH132" i="54" s="1"/>
  <c r="AL132" i="54" s="1"/>
  <c r="AD112" i="54"/>
  <c r="AH112" i="54" s="1"/>
  <c r="AL112" i="54" s="1"/>
  <c r="AD92" i="54"/>
  <c r="AH92" i="54" s="1"/>
  <c r="AL92" i="54" s="1"/>
  <c r="AD72" i="54"/>
  <c r="AH72" i="54" s="1"/>
  <c r="AL72" i="54" s="1"/>
  <c r="AD52" i="54"/>
  <c r="AH52" i="54" s="1"/>
  <c r="AL52" i="54" s="1"/>
  <c r="AD32" i="54"/>
  <c r="AH32" i="54" s="1"/>
  <c r="AL32" i="54" s="1"/>
  <c r="Z684" i="54"/>
  <c r="AF684" i="54" s="1"/>
  <c r="Z726" i="54"/>
  <c r="AF726" i="54" s="1"/>
  <c r="AB12" i="54"/>
  <c r="AG12" i="54" s="1"/>
  <c r="AK12" i="54" s="1"/>
  <c r="AB285" i="54"/>
  <c r="AG285" i="54" s="1"/>
  <c r="AB264" i="54"/>
  <c r="AG264" i="54" s="1"/>
  <c r="AB306" i="54"/>
  <c r="AG306" i="54" s="1"/>
  <c r="AD264" i="54"/>
  <c r="AH264" i="54" s="1"/>
  <c r="AD285" i="54"/>
  <c r="AH285" i="54" s="1"/>
  <c r="AD306" i="54"/>
  <c r="AH306" i="54" s="1"/>
  <c r="AD12" i="54"/>
  <c r="AH12" i="54" s="1"/>
  <c r="AL12" i="54" s="1"/>
  <c r="AD769" i="54" l="1"/>
  <c r="AH769" i="54" s="1"/>
  <c r="AD790" i="54"/>
  <c r="AH790" i="54" s="1"/>
  <c r="AL790" i="54" s="1"/>
  <c r="H52" i="53"/>
  <c r="AB790" i="54"/>
  <c r="AG790" i="54" s="1"/>
  <c r="AK790" i="54" s="1"/>
  <c r="AB769" i="54"/>
  <c r="AG769" i="54" s="1"/>
  <c r="X14" i="54"/>
  <c r="X98" i="54"/>
  <c r="X182" i="54"/>
  <c r="X266" i="54"/>
  <c r="X35" i="54"/>
  <c r="X119" i="54"/>
  <c r="X203" i="54"/>
  <c r="X287" i="54"/>
  <c r="X56" i="54"/>
  <c r="X140" i="54"/>
  <c r="X224" i="54"/>
  <c r="X308" i="54"/>
  <c r="X77" i="54"/>
  <c r="X161" i="54"/>
  <c r="X245" i="54"/>
  <c r="X329" i="54"/>
  <c r="O24" i="53"/>
  <c r="V77" i="54"/>
  <c r="V161" i="54"/>
  <c r="V245" i="54"/>
  <c r="V329" i="54"/>
  <c r="V14" i="54"/>
  <c r="V98" i="54"/>
  <c r="V182" i="54"/>
  <c r="V266" i="54"/>
  <c r="V35" i="54"/>
  <c r="V119" i="54"/>
  <c r="V203" i="54"/>
  <c r="V287" i="54"/>
  <c r="V308" i="54"/>
  <c r="V56" i="54"/>
  <c r="V140" i="54"/>
  <c r="V224" i="54"/>
  <c r="T56" i="54"/>
  <c r="T140" i="54"/>
  <c r="T77" i="54"/>
  <c r="T161" i="54"/>
  <c r="T14" i="54"/>
  <c r="T98" i="54"/>
  <c r="T182" i="54"/>
  <c r="T266" i="54"/>
  <c r="T119" i="54"/>
  <c r="T329" i="54"/>
  <c r="T35" i="54"/>
  <c r="T203" i="54"/>
  <c r="T287" i="54"/>
  <c r="T245" i="54"/>
  <c r="T224" i="54"/>
  <c r="T308" i="54"/>
  <c r="D24" i="53"/>
  <c r="D52" i="53" s="1"/>
  <c r="D105" i="64"/>
  <c r="D107" i="64"/>
  <c r="D103" i="64"/>
  <c r="D108" i="64"/>
  <c r="D104" i="64"/>
  <c r="D106" i="64"/>
  <c r="F108" i="64"/>
  <c r="F104" i="64"/>
  <c r="F107" i="64"/>
  <c r="F106" i="64"/>
  <c r="F105" i="64"/>
  <c r="F103" i="64"/>
  <c r="E103" i="64"/>
  <c r="E106" i="64"/>
  <c r="E105" i="64"/>
  <c r="E104" i="64"/>
  <c r="E107" i="64"/>
  <c r="E108" i="64"/>
  <c r="AB684" i="54"/>
  <c r="AG684" i="54" s="1"/>
  <c r="AB726" i="54"/>
  <c r="AG726" i="54" s="1"/>
  <c r="AD684" i="54"/>
  <c r="AH684" i="54" s="1"/>
  <c r="AD726" i="54"/>
  <c r="AH726" i="54" s="1"/>
  <c r="V413" i="54" l="1"/>
  <c r="V350" i="54"/>
  <c r="V686" i="54"/>
  <c r="V623" i="54"/>
  <c r="V560" i="54"/>
  <c r="V770" i="54"/>
  <c r="V602" i="54"/>
  <c r="V497" i="54"/>
  <c r="V434" i="54"/>
  <c r="V371" i="54"/>
  <c r="V707" i="54"/>
  <c r="V644" i="54"/>
  <c r="V791" i="54"/>
  <c r="V665" i="54"/>
  <c r="V476" i="54"/>
  <c r="V749" i="54"/>
  <c r="V581" i="54"/>
  <c r="V518" i="54"/>
  <c r="V455" i="54"/>
  <c r="V392" i="54"/>
  <c r="V728" i="54"/>
  <c r="O52" i="53"/>
  <c r="V539" i="54"/>
  <c r="E52" i="53"/>
  <c r="G53" i="53"/>
  <c r="I53" i="53" s="1"/>
  <c r="F52" i="53"/>
  <c r="M52" i="53"/>
  <c r="N52" i="53" s="1"/>
  <c r="Z791" i="54"/>
  <c r="AF791" i="54" s="1"/>
  <c r="AJ791" i="54" s="1"/>
  <c r="Z770" i="54"/>
  <c r="AF770" i="54" s="1"/>
  <c r="X665" i="54"/>
  <c r="X602" i="54"/>
  <c r="X623" i="54"/>
  <c r="X707" i="54"/>
  <c r="X749" i="54"/>
  <c r="X539" i="54"/>
  <c r="X413" i="54"/>
  <c r="X350" i="54"/>
  <c r="X371" i="54"/>
  <c r="X392" i="54"/>
  <c r="X791" i="54"/>
  <c r="X686" i="54"/>
  <c r="X518" i="54"/>
  <c r="X644" i="54"/>
  <c r="X497" i="54"/>
  <c r="X434" i="54"/>
  <c r="X455" i="54"/>
  <c r="X476" i="54"/>
  <c r="X728" i="54"/>
  <c r="X770" i="54"/>
  <c r="X581" i="54"/>
  <c r="X560" i="54"/>
  <c r="T350" i="54"/>
  <c r="T455" i="54"/>
  <c r="T560" i="54"/>
  <c r="T665" i="54"/>
  <c r="T770" i="54"/>
  <c r="T371" i="54"/>
  <c r="T791" i="54"/>
  <c r="T434" i="54"/>
  <c r="T539" i="54"/>
  <c r="T644" i="54"/>
  <c r="T749" i="54"/>
  <c r="T623" i="54"/>
  <c r="T497" i="54"/>
  <c r="T476" i="54"/>
  <c r="T686" i="54"/>
  <c r="T413" i="54"/>
  <c r="T518" i="54"/>
  <c r="T392" i="54"/>
  <c r="T728" i="54"/>
  <c r="T602" i="54"/>
  <c r="T707" i="54"/>
  <c r="T581" i="54"/>
  <c r="E24" i="53"/>
  <c r="H25" i="53" s="1"/>
  <c r="F24" i="53"/>
  <c r="G25" i="53"/>
  <c r="I25" i="53" s="1"/>
  <c r="G106" i="64"/>
  <c r="J106" i="64" s="1"/>
  <c r="G107" i="64"/>
  <c r="J107" i="64" s="1"/>
  <c r="G108" i="64"/>
  <c r="J108" i="64" s="1"/>
  <c r="G104" i="64"/>
  <c r="J104" i="64" s="1"/>
  <c r="G105" i="64"/>
  <c r="J105" i="64" s="1"/>
  <c r="G103" i="64"/>
  <c r="J103" i="64" s="1"/>
  <c r="Z193" i="54"/>
  <c r="AF193" i="54" s="1"/>
  <c r="AJ193" i="54" s="1"/>
  <c r="Z173" i="54"/>
  <c r="AF173" i="54" s="1"/>
  <c r="AJ173" i="54" s="1"/>
  <c r="Z153" i="54"/>
  <c r="AF153" i="54" s="1"/>
  <c r="AJ153" i="54" s="1"/>
  <c r="Z133" i="54"/>
  <c r="AF133" i="54" s="1"/>
  <c r="AJ133" i="54" s="1"/>
  <c r="Z113" i="54"/>
  <c r="AF113" i="54" s="1"/>
  <c r="AJ113" i="54" s="1"/>
  <c r="Z93" i="54"/>
  <c r="AF93" i="54" s="1"/>
  <c r="AJ93" i="54" s="1"/>
  <c r="Z73" i="54"/>
  <c r="AF73" i="54" s="1"/>
  <c r="AJ73" i="54" s="1"/>
  <c r="Z53" i="54"/>
  <c r="AF53" i="54" s="1"/>
  <c r="AJ53" i="54" s="1"/>
  <c r="Z33" i="54"/>
  <c r="AF33" i="54" s="1"/>
  <c r="AJ33" i="54" s="1"/>
  <c r="Z286" i="54"/>
  <c r="AF286" i="54" s="1"/>
  <c r="Z13" i="54"/>
  <c r="AF13" i="54" s="1"/>
  <c r="AJ13" i="54" s="1"/>
  <c r="Z244" i="54"/>
  <c r="AF244" i="54" s="1"/>
  <c r="Z307" i="54"/>
  <c r="AF307" i="54" s="1"/>
  <c r="Z265" i="54"/>
  <c r="AF265" i="54" s="1"/>
  <c r="X645" i="54" l="1"/>
  <c r="X666" i="54"/>
  <c r="X603" i="54"/>
  <c r="X687" i="54"/>
  <c r="X729" i="54"/>
  <c r="X351" i="54"/>
  <c r="X771" i="54"/>
  <c r="X624" i="54"/>
  <c r="X519" i="54"/>
  <c r="X393" i="54"/>
  <c r="X414" i="54"/>
  <c r="X372" i="54"/>
  <c r="X561" i="54"/>
  <c r="X540" i="54"/>
  <c r="X477" i="54"/>
  <c r="X498" i="54"/>
  <c r="X435" i="54"/>
  <c r="X456" i="54"/>
  <c r="X708" i="54"/>
  <c r="X750" i="54"/>
  <c r="X582" i="54"/>
  <c r="X792" i="54"/>
  <c r="O25" i="53"/>
  <c r="V57" i="54"/>
  <c r="V141" i="54"/>
  <c r="V225" i="54"/>
  <c r="V309" i="54"/>
  <c r="V78" i="54"/>
  <c r="V162" i="54"/>
  <c r="V246" i="54"/>
  <c r="V330" i="54"/>
  <c r="V15" i="54"/>
  <c r="V99" i="54"/>
  <c r="V183" i="54"/>
  <c r="V267" i="54"/>
  <c r="V288" i="54"/>
  <c r="V36" i="54"/>
  <c r="V120" i="54"/>
  <c r="V204" i="54"/>
  <c r="T393" i="54"/>
  <c r="T498" i="54"/>
  <c r="T372" i="54"/>
  <c r="T708" i="54"/>
  <c r="T582" i="54"/>
  <c r="T687" i="54"/>
  <c r="T414" i="54"/>
  <c r="T603" i="54"/>
  <c r="T477" i="54"/>
  <c r="T351" i="54"/>
  <c r="T456" i="54"/>
  <c r="T792" i="54"/>
  <c r="T666" i="54"/>
  <c r="T771" i="54"/>
  <c r="T519" i="54"/>
  <c r="T729" i="54"/>
  <c r="T561" i="54"/>
  <c r="T435" i="54"/>
  <c r="T540" i="54"/>
  <c r="T645" i="54"/>
  <c r="T750" i="54"/>
  <c r="T624" i="54"/>
  <c r="AD770" i="54"/>
  <c r="AH770" i="54" s="1"/>
  <c r="AD791" i="54"/>
  <c r="AH791" i="54" s="1"/>
  <c r="AL791" i="54" s="1"/>
  <c r="J25" i="53"/>
  <c r="H53" i="53"/>
  <c r="AB791" i="54"/>
  <c r="AG791" i="54" s="1"/>
  <c r="AK791" i="54" s="1"/>
  <c r="AB770" i="54"/>
  <c r="AG770" i="54" s="1"/>
  <c r="I107" i="64"/>
  <c r="L107" i="64" s="1"/>
  <c r="I105" i="64"/>
  <c r="L105" i="64" s="1"/>
  <c r="I103" i="64"/>
  <c r="L103" i="64" s="1"/>
  <c r="I106" i="64"/>
  <c r="L106" i="64" s="1"/>
  <c r="I108" i="64"/>
  <c r="L108" i="64" s="1"/>
  <c r="I104" i="64"/>
  <c r="L104" i="64" s="1"/>
  <c r="AD193" i="54"/>
  <c r="AH193" i="54" s="1"/>
  <c r="AL193" i="54" s="1"/>
  <c r="AD173" i="54"/>
  <c r="AH173" i="54" s="1"/>
  <c r="AL173" i="54" s="1"/>
  <c r="AD153" i="54"/>
  <c r="AH153" i="54" s="1"/>
  <c r="AL153" i="54" s="1"/>
  <c r="AD133" i="54"/>
  <c r="AH133" i="54" s="1"/>
  <c r="AL133" i="54" s="1"/>
  <c r="AD113" i="54"/>
  <c r="AH113" i="54" s="1"/>
  <c r="AL113" i="54" s="1"/>
  <c r="AD93" i="54"/>
  <c r="AH93" i="54" s="1"/>
  <c r="AL93" i="54" s="1"/>
  <c r="AD73" i="54"/>
  <c r="AH73" i="54" s="1"/>
  <c r="AL73" i="54" s="1"/>
  <c r="AD53" i="54"/>
  <c r="AH53" i="54" s="1"/>
  <c r="AL53" i="54" s="1"/>
  <c r="AD33" i="54"/>
  <c r="AH33" i="54" s="1"/>
  <c r="AL33" i="54" s="1"/>
  <c r="H105" i="64"/>
  <c r="K105" i="64" s="1"/>
  <c r="H107" i="64"/>
  <c r="K107" i="64" s="1"/>
  <c r="H106" i="64"/>
  <c r="K106" i="64" s="1"/>
  <c r="H103" i="64"/>
  <c r="K103" i="64" s="1"/>
  <c r="H108" i="64"/>
  <c r="K108" i="64" s="1"/>
  <c r="H104" i="64"/>
  <c r="K104" i="64" s="1"/>
  <c r="AB193" i="54"/>
  <c r="AG193" i="54" s="1"/>
  <c r="AK193" i="54" s="1"/>
  <c r="AB173" i="54"/>
  <c r="AG173" i="54" s="1"/>
  <c r="AK173" i="54" s="1"/>
  <c r="AB153" i="54"/>
  <c r="AG153" i="54" s="1"/>
  <c r="AK153" i="54" s="1"/>
  <c r="AB133" i="54"/>
  <c r="AG133" i="54" s="1"/>
  <c r="AK133" i="54" s="1"/>
  <c r="AB113" i="54"/>
  <c r="AG113" i="54" s="1"/>
  <c r="AK113" i="54" s="1"/>
  <c r="AB93" i="54"/>
  <c r="AG93" i="54" s="1"/>
  <c r="AK93" i="54" s="1"/>
  <c r="AB73" i="54"/>
  <c r="AG73" i="54" s="1"/>
  <c r="AK73" i="54" s="1"/>
  <c r="AB53" i="54"/>
  <c r="AG53" i="54" s="1"/>
  <c r="AK53" i="54" s="1"/>
  <c r="AB33" i="54"/>
  <c r="AG33" i="54" s="1"/>
  <c r="AK33" i="54" s="1"/>
  <c r="Z706" i="54"/>
  <c r="AF706" i="54" s="1"/>
  <c r="Z664" i="54"/>
  <c r="AF664" i="54" s="1"/>
  <c r="AB244" i="54"/>
  <c r="AG244" i="54" s="1"/>
  <c r="AB13" i="54"/>
  <c r="AG13" i="54" s="1"/>
  <c r="AK13" i="54" s="1"/>
  <c r="AB307" i="54"/>
  <c r="AG307" i="54" s="1"/>
  <c r="AB265" i="54"/>
  <c r="AG265" i="54" s="1"/>
  <c r="AB286" i="54"/>
  <c r="AG286" i="54" s="1"/>
  <c r="AD244" i="54"/>
  <c r="AH244" i="54" s="1"/>
  <c r="AD307" i="54"/>
  <c r="AH307" i="54" s="1"/>
  <c r="AD265" i="54"/>
  <c r="AH265" i="54" s="1"/>
  <c r="AD13" i="54"/>
  <c r="AH13" i="54" s="1"/>
  <c r="AL13" i="54" s="1"/>
  <c r="AD286" i="54"/>
  <c r="AH286" i="54" s="1"/>
  <c r="V561" i="54" l="1"/>
  <c r="V498" i="54"/>
  <c r="V435" i="54"/>
  <c r="V372" i="54"/>
  <c r="V708" i="54"/>
  <c r="V351" i="54"/>
  <c r="V771" i="54"/>
  <c r="V645" i="54"/>
  <c r="V582" i="54"/>
  <c r="V519" i="54"/>
  <c r="V456" i="54"/>
  <c r="V792" i="54"/>
  <c r="V414" i="54"/>
  <c r="V624" i="54"/>
  <c r="V393" i="54"/>
  <c r="V729" i="54"/>
  <c r="V666" i="54"/>
  <c r="V603" i="54"/>
  <c r="V540" i="54"/>
  <c r="V750" i="54"/>
  <c r="O53" i="53"/>
  <c r="V477" i="54"/>
  <c r="V687" i="54"/>
  <c r="X78" i="54"/>
  <c r="X162" i="54"/>
  <c r="X246" i="54"/>
  <c r="X330" i="54"/>
  <c r="X15" i="54"/>
  <c r="X99" i="54"/>
  <c r="X183" i="54"/>
  <c r="X267" i="54"/>
  <c r="X36" i="54"/>
  <c r="X120" i="54"/>
  <c r="X204" i="54"/>
  <c r="X288" i="54"/>
  <c r="X57" i="54"/>
  <c r="X309" i="54"/>
  <c r="X141" i="54"/>
  <c r="X225" i="54"/>
  <c r="T36" i="54"/>
  <c r="T120" i="54"/>
  <c r="T57" i="54"/>
  <c r="T141" i="54"/>
  <c r="T78" i="54"/>
  <c r="T162" i="54"/>
  <c r="T246" i="54"/>
  <c r="T330" i="54"/>
  <c r="T15" i="54"/>
  <c r="T183" i="54"/>
  <c r="T267" i="54"/>
  <c r="T99" i="54"/>
  <c r="T204" i="54"/>
  <c r="T288" i="54"/>
  <c r="T225" i="54"/>
  <c r="T309" i="54"/>
  <c r="D25" i="53"/>
  <c r="D53" i="53" s="1"/>
  <c r="D113" i="64"/>
  <c r="D110" i="64"/>
  <c r="D114" i="64"/>
  <c r="D112" i="64"/>
  <c r="D111" i="64"/>
  <c r="D109" i="64"/>
  <c r="F109" i="64"/>
  <c r="F110" i="64"/>
  <c r="F113" i="64"/>
  <c r="F111" i="64"/>
  <c r="F114" i="64"/>
  <c r="F112" i="64"/>
  <c r="E112" i="64"/>
  <c r="E111" i="64"/>
  <c r="E113" i="64"/>
  <c r="E109" i="64"/>
  <c r="E114" i="64"/>
  <c r="E110" i="64"/>
  <c r="AD664" i="54"/>
  <c r="AH664" i="54" s="1"/>
  <c r="AD706" i="54"/>
  <c r="AH706" i="54" s="1"/>
  <c r="AB706" i="54"/>
  <c r="AG706" i="54" s="1"/>
  <c r="AB664" i="54"/>
  <c r="AG664" i="54" s="1"/>
  <c r="Z308" i="54"/>
  <c r="AF308" i="54" s="1"/>
  <c r="Z287" i="54"/>
  <c r="AF287" i="54" s="1"/>
  <c r="Z224" i="54"/>
  <c r="AF224" i="54" s="1"/>
  <c r="Z266" i="54"/>
  <c r="AF266" i="54" s="1"/>
  <c r="Z245" i="54"/>
  <c r="AF245" i="54" s="1"/>
  <c r="Z14" i="54"/>
  <c r="AF14" i="54" s="1"/>
  <c r="AJ14" i="54" s="1"/>
  <c r="F53" i="53" l="1"/>
  <c r="G54" i="53"/>
  <c r="I54" i="53" s="1"/>
  <c r="E53" i="53"/>
  <c r="M53" i="53"/>
  <c r="N53" i="53" s="1"/>
  <c r="Z771" i="54"/>
  <c r="AF771" i="54" s="1"/>
  <c r="Z792" i="54"/>
  <c r="AF792" i="54" s="1"/>
  <c r="AJ792" i="54" s="1"/>
  <c r="E25" i="53"/>
  <c r="H26" i="53" s="1"/>
  <c r="G26" i="53"/>
  <c r="J26" i="53" s="1"/>
  <c r="F25" i="53"/>
  <c r="G109" i="64"/>
  <c r="J109" i="64" s="1"/>
  <c r="G110" i="64"/>
  <c r="J110" i="64" s="1"/>
  <c r="G112" i="64"/>
  <c r="J112" i="64" s="1"/>
  <c r="G114" i="64"/>
  <c r="G111" i="64"/>
  <c r="J111" i="64" s="1"/>
  <c r="G113" i="64"/>
  <c r="J113" i="64" s="1"/>
  <c r="Z214" i="54"/>
  <c r="AF214" i="54" s="1"/>
  <c r="AJ214" i="54" s="1"/>
  <c r="Z194" i="54"/>
  <c r="AF194" i="54" s="1"/>
  <c r="AJ194" i="54" s="1"/>
  <c r="Z174" i="54"/>
  <c r="AF174" i="54" s="1"/>
  <c r="AJ174" i="54" s="1"/>
  <c r="Z154" i="54"/>
  <c r="AF154" i="54" s="1"/>
  <c r="AJ154" i="54" s="1"/>
  <c r="Z134" i="54"/>
  <c r="AF134" i="54" s="1"/>
  <c r="AJ134" i="54" s="1"/>
  <c r="Z114" i="54"/>
  <c r="AF114" i="54" s="1"/>
  <c r="AJ114" i="54" s="1"/>
  <c r="Z94" i="54"/>
  <c r="AF94" i="54" s="1"/>
  <c r="AJ94" i="54" s="1"/>
  <c r="Z74" i="54"/>
  <c r="AF74" i="54" s="1"/>
  <c r="AJ74" i="54" s="1"/>
  <c r="Z54" i="54"/>
  <c r="AF54" i="54" s="1"/>
  <c r="AJ54" i="54" s="1"/>
  <c r="Z34" i="54"/>
  <c r="AF34" i="54" s="1"/>
  <c r="AJ34" i="54" s="1"/>
  <c r="H113" i="64"/>
  <c r="K113" i="64" s="1"/>
  <c r="H109" i="64"/>
  <c r="K109" i="64" s="1"/>
  <c r="H114" i="64"/>
  <c r="H111" i="64"/>
  <c r="H110" i="64"/>
  <c r="H112" i="64"/>
  <c r="K112" i="64" s="1"/>
  <c r="AB214" i="54"/>
  <c r="AG214" i="54" s="1"/>
  <c r="AK214" i="54" s="1"/>
  <c r="AB194" i="54"/>
  <c r="AG194" i="54" s="1"/>
  <c r="AK194" i="54" s="1"/>
  <c r="AB174" i="54"/>
  <c r="AG174" i="54" s="1"/>
  <c r="AK174" i="54" s="1"/>
  <c r="AB154" i="54"/>
  <c r="AG154" i="54" s="1"/>
  <c r="AK154" i="54" s="1"/>
  <c r="AB134" i="54"/>
  <c r="AG134" i="54" s="1"/>
  <c r="AK134" i="54" s="1"/>
  <c r="AB114" i="54"/>
  <c r="AG114" i="54" s="1"/>
  <c r="AK114" i="54" s="1"/>
  <c r="AB94" i="54"/>
  <c r="AG94" i="54" s="1"/>
  <c r="AK94" i="54" s="1"/>
  <c r="AB74" i="54"/>
  <c r="AG74" i="54" s="1"/>
  <c r="AK74" i="54" s="1"/>
  <c r="AB54" i="54"/>
  <c r="AG54" i="54" s="1"/>
  <c r="AK54" i="54" s="1"/>
  <c r="AB34" i="54"/>
  <c r="AG34" i="54" s="1"/>
  <c r="AK34" i="54" s="1"/>
  <c r="I109" i="64"/>
  <c r="L109" i="64" s="1"/>
  <c r="I113" i="64"/>
  <c r="L113" i="64" s="1"/>
  <c r="I110" i="64"/>
  <c r="L110" i="64" s="1"/>
  <c r="I112" i="64"/>
  <c r="L112" i="64" s="1"/>
  <c r="I114" i="64"/>
  <c r="L114" i="64" s="1"/>
  <c r="I111" i="64"/>
  <c r="L111" i="64" s="1"/>
  <c r="AD214" i="54"/>
  <c r="AH214" i="54" s="1"/>
  <c r="AL214" i="54" s="1"/>
  <c r="AD194" i="54"/>
  <c r="AH194" i="54" s="1"/>
  <c r="AL194" i="54" s="1"/>
  <c r="AD174" i="54"/>
  <c r="AH174" i="54" s="1"/>
  <c r="AL174" i="54" s="1"/>
  <c r="AD154" i="54"/>
  <c r="AH154" i="54" s="1"/>
  <c r="AL154" i="54" s="1"/>
  <c r="AD134" i="54"/>
  <c r="AH134" i="54" s="1"/>
  <c r="AL134" i="54" s="1"/>
  <c r="AD114" i="54"/>
  <c r="AH114" i="54" s="1"/>
  <c r="AL114" i="54" s="1"/>
  <c r="AD94" i="54"/>
  <c r="AH94" i="54" s="1"/>
  <c r="AL94" i="54" s="1"/>
  <c r="AD74" i="54"/>
  <c r="AH74" i="54" s="1"/>
  <c r="AL74" i="54" s="1"/>
  <c r="AD54" i="54"/>
  <c r="AH54" i="54" s="1"/>
  <c r="AL54" i="54" s="1"/>
  <c r="AD34" i="54"/>
  <c r="AH34" i="54" s="1"/>
  <c r="AL34" i="54" s="1"/>
  <c r="K110" i="64"/>
  <c r="K111" i="64"/>
  <c r="J114" i="64"/>
  <c r="K114" i="64"/>
  <c r="Z686" i="54"/>
  <c r="AF686" i="54" s="1"/>
  <c r="Z644" i="54"/>
  <c r="AF644" i="54" s="1"/>
  <c r="AB224" i="54"/>
  <c r="AG224" i="54" s="1"/>
  <c r="AB14" i="54"/>
  <c r="AG14" i="54" s="1"/>
  <c r="AK14" i="54" s="1"/>
  <c r="AB245" i="54"/>
  <c r="AG245" i="54" s="1"/>
  <c r="AB266" i="54"/>
  <c r="AG266" i="54" s="1"/>
  <c r="AB308" i="54"/>
  <c r="AG308" i="54" s="1"/>
  <c r="AB287" i="54"/>
  <c r="AG287" i="54" s="1"/>
  <c r="AD245" i="54"/>
  <c r="AH245" i="54" s="1"/>
  <c r="AD308" i="54"/>
  <c r="AH308" i="54" s="1"/>
  <c r="AD266" i="54"/>
  <c r="AH266" i="54" s="1"/>
  <c r="AD224" i="54"/>
  <c r="AH224" i="54" s="1"/>
  <c r="AD287" i="54"/>
  <c r="AH287" i="54" s="1"/>
  <c r="AD14" i="54"/>
  <c r="AH14" i="54" s="1"/>
  <c r="AL14" i="54" s="1"/>
  <c r="T16" i="54" l="1"/>
  <c r="T100" i="54"/>
  <c r="T37" i="54"/>
  <c r="T121" i="54"/>
  <c r="T58" i="54"/>
  <c r="T142" i="54"/>
  <c r="T226" i="54"/>
  <c r="T310" i="54"/>
  <c r="T163" i="54"/>
  <c r="T247" i="54"/>
  <c r="T331" i="54"/>
  <c r="T79" i="54"/>
  <c r="T184" i="54"/>
  <c r="T268" i="54"/>
  <c r="T205" i="54"/>
  <c r="T289" i="54"/>
  <c r="T541" i="54"/>
  <c r="T415" i="54"/>
  <c r="T520" i="54"/>
  <c r="T625" i="54"/>
  <c r="T730" i="54"/>
  <c r="T436" i="54"/>
  <c r="T751" i="54"/>
  <c r="T394" i="54"/>
  <c r="T499" i="54"/>
  <c r="T604" i="54"/>
  <c r="T709" i="54"/>
  <c r="T583" i="54"/>
  <c r="T772" i="54"/>
  <c r="T373" i="54"/>
  <c r="T478" i="54"/>
  <c r="T352" i="54"/>
  <c r="T688" i="54"/>
  <c r="T793" i="54"/>
  <c r="T667" i="54"/>
  <c r="T457" i="54"/>
  <c r="T562" i="54"/>
  <c r="T646" i="54"/>
  <c r="H54" i="53"/>
  <c r="AB792" i="54"/>
  <c r="AG792" i="54" s="1"/>
  <c r="AK792" i="54" s="1"/>
  <c r="AB771" i="54"/>
  <c r="AG771" i="54" s="1"/>
  <c r="O26" i="53"/>
  <c r="V37" i="54"/>
  <c r="V121" i="54"/>
  <c r="V205" i="54"/>
  <c r="V289" i="54"/>
  <c r="V58" i="54"/>
  <c r="V142" i="54"/>
  <c r="V226" i="54"/>
  <c r="V310" i="54"/>
  <c r="V79" i="54"/>
  <c r="V163" i="54"/>
  <c r="V247" i="54"/>
  <c r="V331" i="54"/>
  <c r="V268" i="54"/>
  <c r="V184" i="54"/>
  <c r="V16" i="54"/>
  <c r="V100" i="54"/>
  <c r="AD771" i="54"/>
  <c r="AH771" i="54" s="1"/>
  <c r="AD792" i="54"/>
  <c r="AH792" i="54" s="1"/>
  <c r="AL792" i="54" s="1"/>
  <c r="I26" i="53"/>
  <c r="D117" i="64"/>
  <c r="D119" i="64"/>
  <c r="D115" i="64"/>
  <c r="D120" i="64"/>
  <c r="D116" i="64"/>
  <c r="D118" i="64"/>
  <c r="F117" i="64"/>
  <c r="F115" i="64"/>
  <c r="F120" i="64"/>
  <c r="F118" i="64"/>
  <c r="F116" i="64"/>
  <c r="F119" i="64"/>
  <c r="E119" i="64"/>
  <c r="E116" i="64"/>
  <c r="E120" i="64"/>
  <c r="E117" i="64"/>
  <c r="E118" i="64"/>
  <c r="E115" i="64"/>
  <c r="AD686" i="54"/>
  <c r="AH686" i="54" s="1"/>
  <c r="AD644" i="54"/>
  <c r="AH644" i="54" s="1"/>
  <c r="AB644" i="54"/>
  <c r="AG644" i="54" s="1"/>
  <c r="AB686" i="54"/>
  <c r="AG686" i="54" s="1"/>
  <c r="O43" i="53"/>
  <c r="V373" i="54" l="1"/>
  <c r="V709" i="54"/>
  <c r="V646" i="54"/>
  <c r="V583" i="54"/>
  <c r="V520" i="54"/>
  <c r="V793" i="54"/>
  <c r="V436" i="54"/>
  <c r="V457" i="54"/>
  <c r="V394" i="54"/>
  <c r="V730" i="54"/>
  <c r="V667" i="54"/>
  <c r="V604" i="54"/>
  <c r="V751" i="54"/>
  <c r="V772" i="54"/>
  <c r="V541" i="54"/>
  <c r="V478" i="54"/>
  <c r="V415" i="54"/>
  <c r="V352" i="54"/>
  <c r="V688" i="54"/>
  <c r="O54" i="53"/>
  <c r="V625" i="54"/>
  <c r="V562" i="54"/>
  <c r="V499" i="54"/>
  <c r="X58" i="54"/>
  <c r="X142" i="54"/>
  <c r="X226" i="54"/>
  <c r="X310" i="54"/>
  <c r="X79" i="54"/>
  <c r="X163" i="54"/>
  <c r="X247" i="54"/>
  <c r="X331" i="54"/>
  <c r="X16" i="54"/>
  <c r="X100" i="54"/>
  <c r="X184" i="54"/>
  <c r="X268" i="54"/>
  <c r="X37" i="54"/>
  <c r="X121" i="54"/>
  <c r="X205" i="54"/>
  <c r="X289" i="54"/>
  <c r="X625" i="54"/>
  <c r="X646" i="54"/>
  <c r="X667" i="54"/>
  <c r="X751" i="54"/>
  <c r="X793" i="54"/>
  <c r="X541" i="54"/>
  <c r="X520" i="54"/>
  <c r="X373" i="54"/>
  <c r="X394" i="54"/>
  <c r="X415" i="54"/>
  <c r="X352" i="54"/>
  <c r="X688" i="54"/>
  <c r="X604" i="54"/>
  <c r="X583" i="54"/>
  <c r="X457" i="54"/>
  <c r="X478" i="54"/>
  <c r="X499" i="54"/>
  <c r="X436" i="54"/>
  <c r="X772" i="54"/>
  <c r="X730" i="54"/>
  <c r="X562" i="54"/>
  <c r="X709" i="54"/>
  <c r="D26" i="53"/>
  <c r="G117" i="64"/>
  <c r="J117" i="64" s="1"/>
  <c r="G115" i="64"/>
  <c r="J115" i="64" s="1"/>
  <c r="G116" i="64"/>
  <c r="J116" i="64" s="1"/>
  <c r="G118" i="64"/>
  <c r="J118" i="64" s="1"/>
  <c r="G120" i="64"/>
  <c r="J120" i="64" s="1"/>
  <c r="G119" i="64"/>
  <c r="J119" i="64" s="1"/>
  <c r="Z235" i="54"/>
  <c r="AF235" i="54" s="1"/>
  <c r="AJ235" i="54" s="1"/>
  <c r="Z215" i="54"/>
  <c r="AF215" i="54" s="1"/>
  <c r="AJ215" i="54" s="1"/>
  <c r="Z195" i="54"/>
  <c r="AF195" i="54" s="1"/>
  <c r="AJ195" i="54" s="1"/>
  <c r="Z175" i="54"/>
  <c r="AF175" i="54" s="1"/>
  <c r="AJ175" i="54" s="1"/>
  <c r="Z155" i="54"/>
  <c r="AF155" i="54" s="1"/>
  <c r="AJ155" i="54" s="1"/>
  <c r="Z135" i="54"/>
  <c r="AF135" i="54" s="1"/>
  <c r="AJ135" i="54" s="1"/>
  <c r="Z115" i="54"/>
  <c r="AF115" i="54" s="1"/>
  <c r="AJ115" i="54" s="1"/>
  <c r="Z95" i="54"/>
  <c r="AF95" i="54" s="1"/>
  <c r="AJ95" i="54" s="1"/>
  <c r="Z75" i="54"/>
  <c r="AF75" i="54" s="1"/>
  <c r="AJ75" i="54" s="1"/>
  <c r="Z55" i="54"/>
  <c r="AF55" i="54" s="1"/>
  <c r="AJ55" i="54" s="1"/>
  <c r="Z35" i="54"/>
  <c r="AF35" i="54" s="1"/>
  <c r="AJ35" i="54" s="1"/>
  <c r="Z288" i="54"/>
  <c r="AF288" i="54" s="1"/>
  <c r="Z15" i="54"/>
  <c r="AF15" i="54" s="1"/>
  <c r="AJ15" i="54" s="1"/>
  <c r="Z267" i="54"/>
  <c r="AF267" i="54" s="1"/>
  <c r="Z246" i="54"/>
  <c r="AF246" i="54" s="1"/>
  <c r="Z225" i="54"/>
  <c r="AF225" i="54" s="1"/>
  <c r="Z309" i="54"/>
  <c r="AF309" i="54" s="1"/>
  <c r="Z204" i="54"/>
  <c r="AF204" i="54" s="1"/>
  <c r="I15" i="65" l="1"/>
  <c r="I9" i="65"/>
  <c r="D54" i="53"/>
  <c r="G27" i="53"/>
  <c r="I27" i="53" s="1"/>
  <c r="E26" i="53"/>
  <c r="F26" i="53"/>
  <c r="H117" i="64"/>
  <c r="K117" i="64" s="1"/>
  <c r="H119" i="64"/>
  <c r="K119" i="64" s="1"/>
  <c r="H115" i="64"/>
  <c r="K115" i="64" s="1"/>
  <c r="H116" i="64"/>
  <c r="K116" i="64" s="1"/>
  <c r="H118" i="64"/>
  <c r="K118" i="64" s="1"/>
  <c r="H120" i="64"/>
  <c r="K120" i="64" s="1"/>
  <c r="AB235" i="54"/>
  <c r="AG235" i="54" s="1"/>
  <c r="AK235" i="54" s="1"/>
  <c r="AB215" i="54"/>
  <c r="AG215" i="54" s="1"/>
  <c r="AK215" i="54" s="1"/>
  <c r="AB195" i="54"/>
  <c r="AG195" i="54" s="1"/>
  <c r="AK195" i="54" s="1"/>
  <c r="AB175" i="54"/>
  <c r="AG175" i="54" s="1"/>
  <c r="AK175" i="54" s="1"/>
  <c r="AB155" i="54"/>
  <c r="AG155" i="54" s="1"/>
  <c r="AK155" i="54" s="1"/>
  <c r="AB135" i="54"/>
  <c r="AG135" i="54" s="1"/>
  <c r="AK135" i="54" s="1"/>
  <c r="AB115" i="54"/>
  <c r="AG115" i="54" s="1"/>
  <c r="AK115" i="54" s="1"/>
  <c r="AB95" i="54"/>
  <c r="AG95" i="54" s="1"/>
  <c r="AK95" i="54" s="1"/>
  <c r="AB75" i="54"/>
  <c r="AG75" i="54" s="1"/>
  <c r="AK75" i="54" s="1"/>
  <c r="AB55" i="54"/>
  <c r="AG55" i="54" s="1"/>
  <c r="AK55" i="54" s="1"/>
  <c r="AB35" i="54"/>
  <c r="AG35" i="54" s="1"/>
  <c r="AK35" i="54" s="1"/>
  <c r="I117" i="64"/>
  <c r="L117" i="64" s="1"/>
  <c r="I118" i="64"/>
  <c r="L118" i="64" s="1"/>
  <c r="I120" i="64"/>
  <c r="L120" i="64" s="1"/>
  <c r="I119" i="64"/>
  <c r="L119" i="64" s="1"/>
  <c r="I116" i="64"/>
  <c r="L116" i="64" s="1"/>
  <c r="I115" i="64"/>
  <c r="L115" i="64" s="1"/>
  <c r="AD235" i="54"/>
  <c r="AH235" i="54" s="1"/>
  <c r="AL235" i="54" s="1"/>
  <c r="AD215" i="54"/>
  <c r="AH215" i="54" s="1"/>
  <c r="AL215" i="54" s="1"/>
  <c r="AD195" i="54"/>
  <c r="AH195" i="54" s="1"/>
  <c r="AL195" i="54" s="1"/>
  <c r="AD175" i="54"/>
  <c r="AH175" i="54" s="1"/>
  <c r="AL175" i="54" s="1"/>
  <c r="AD155" i="54"/>
  <c r="AH155" i="54" s="1"/>
  <c r="AL155" i="54" s="1"/>
  <c r="AD135" i="54"/>
  <c r="AH135" i="54" s="1"/>
  <c r="AL135" i="54" s="1"/>
  <c r="AD115" i="54"/>
  <c r="AH115" i="54" s="1"/>
  <c r="AL115" i="54" s="1"/>
  <c r="AD95" i="54"/>
  <c r="AH95" i="54" s="1"/>
  <c r="AL95" i="54" s="1"/>
  <c r="AD75" i="54"/>
  <c r="AH75" i="54" s="1"/>
  <c r="AL75" i="54" s="1"/>
  <c r="AD55" i="54"/>
  <c r="AH55" i="54" s="1"/>
  <c r="AL55" i="54" s="1"/>
  <c r="AD35" i="54"/>
  <c r="AH35" i="54" s="1"/>
  <c r="AL35" i="54" s="1"/>
  <c r="Z666" i="54"/>
  <c r="AF666" i="54" s="1"/>
  <c r="Z624" i="54"/>
  <c r="AF624" i="54" s="1"/>
  <c r="AD309" i="54"/>
  <c r="AH309" i="54" s="1"/>
  <c r="AD15" i="54"/>
  <c r="AH15" i="54" s="1"/>
  <c r="AL15" i="54" s="1"/>
  <c r="AD204" i="54"/>
  <c r="AH204" i="54" s="1"/>
  <c r="AD246" i="54"/>
  <c r="AH246" i="54" s="1"/>
  <c r="AD225" i="54"/>
  <c r="AH225" i="54" s="1"/>
  <c r="AD267" i="54"/>
  <c r="AH267" i="54" s="1"/>
  <c r="AD288" i="54"/>
  <c r="AH288" i="54" s="1"/>
  <c r="AB225" i="54"/>
  <c r="AG225" i="54" s="1"/>
  <c r="AB267" i="54"/>
  <c r="AG267" i="54" s="1"/>
  <c r="AB204" i="54"/>
  <c r="AG204" i="54" s="1"/>
  <c r="AB288" i="54"/>
  <c r="AG288" i="54" s="1"/>
  <c r="AB246" i="54"/>
  <c r="AG246" i="54" s="1"/>
  <c r="AB15" i="54"/>
  <c r="AG15" i="54" s="1"/>
  <c r="AK15" i="54" s="1"/>
  <c r="AB309" i="54"/>
  <c r="AG309" i="54" s="1"/>
  <c r="J27" i="53" l="1"/>
  <c r="K9" i="65"/>
  <c r="K15" i="65"/>
  <c r="F54" i="53"/>
  <c r="G55" i="53"/>
  <c r="I55" i="53" s="1"/>
  <c r="E54" i="53"/>
  <c r="M54" i="53"/>
  <c r="N54" i="53" s="1"/>
  <c r="Z793" i="54"/>
  <c r="AF793" i="54" s="1"/>
  <c r="AJ793" i="54" s="1"/>
  <c r="Z772" i="54"/>
  <c r="AF772" i="54" s="1"/>
  <c r="H27" i="53"/>
  <c r="J9" i="65"/>
  <c r="J15" i="65"/>
  <c r="BC358" i="65"/>
  <c r="BC390" i="65"/>
  <c r="BC373" i="65"/>
  <c r="BC405" i="65"/>
  <c r="BC437" i="65"/>
  <c r="BC384" i="65"/>
  <c r="BC353" i="65"/>
  <c r="BC430" i="65"/>
  <c r="BC440" i="65"/>
  <c r="BC399" i="65"/>
  <c r="BC402" i="65"/>
  <c r="BC403" i="65"/>
  <c r="BC370" i="65"/>
  <c r="BC355" i="65"/>
  <c r="BC387" i="65"/>
  <c r="BC374" i="65"/>
  <c r="BC357" i="65"/>
  <c r="BC389" i="65"/>
  <c r="BC425" i="65"/>
  <c r="BC352" i="65"/>
  <c r="BC404" i="65"/>
  <c r="BC385" i="65"/>
  <c r="BC369" i="65"/>
  <c r="BC426" i="65"/>
  <c r="BC427" i="65"/>
  <c r="BC438" i="65"/>
  <c r="BC428" i="65"/>
  <c r="BC401" i="65"/>
  <c r="BC368" i="65"/>
  <c r="BC406" i="65"/>
  <c r="BC372" i="65"/>
  <c r="BC356" i="65"/>
  <c r="BC367" i="65"/>
  <c r="BC354" i="65"/>
  <c r="BC417" i="65"/>
  <c r="BC400" i="65"/>
  <c r="BC439" i="65"/>
  <c r="BC415" i="65"/>
  <c r="BC419" i="65"/>
  <c r="BC371" i="65"/>
  <c r="BC388" i="65"/>
  <c r="BC386" i="65"/>
  <c r="BC429" i="65"/>
  <c r="BC416" i="65"/>
  <c r="BC383" i="65"/>
  <c r="BC351" i="65"/>
  <c r="BC442" i="65"/>
  <c r="BC441" i="65"/>
  <c r="BC418" i="65"/>
  <c r="BC382" i="65"/>
  <c r="BC397" i="65"/>
  <c r="BC433" i="65"/>
  <c r="BC375" i="65"/>
  <c r="BC396" i="65"/>
  <c r="BC424" i="65"/>
  <c r="BC414" i="65"/>
  <c r="BC448" i="65"/>
  <c r="BC381" i="65"/>
  <c r="BC365" i="65"/>
  <c r="BC434" i="65"/>
  <c r="BC363" i="65"/>
  <c r="BC366" i="65"/>
  <c r="BC364" i="65"/>
  <c r="BC413" i="65"/>
  <c r="BC359" i="65"/>
  <c r="BC391" i="65"/>
  <c r="BC412" i="65"/>
  <c r="BC392" i="65"/>
  <c r="BC432" i="65"/>
  <c r="BC410" i="65"/>
  <c r="BC411" i="65"/>
  <c r="BC407" i="65"/>
  <c r="BC443" i="65"/>
  <c r="BC378" i="65"/>
  <c r="BC421" i="65"/>
  <c r="BC393" i="65"/>
  <c r="BC398" i="65"/>
  <c r="BC447" i="65"/>
  <c r="BC423" i="65"/>
  <c r="BC377" i="65"/>
  <c r="BC379" i="65"/>
  <c r="BC394" i="65"/>
  <c r="BC445" i="65"/>
  <c r="BC408" i="65"/>
  <c r="BC422" i="65"/>
  <c r="BC395" i="65"/>
  <c r="BC436" i="65"/>
  <c r="BC362" i="65"/>
  <c r="BC360" i="65"/>
  <c r="BC435" i="65"/>
  <c r="BC380" i="65"/>
  <c r="BC361" i="65"/>
  <c r="BC420" i="65"/>
  <c r="BC446" i="65"/>
  <c r="BC444" i="65"/>
  <c r="BC431" i="65"/>
  <c r="BC409" i="65"/>
  <c r="BC376" i="65"/>
  <c r="O27" i="53"/>
  <c r="F125" i="64"/>
  <c r="F124" i="64"/>
  <c r="F123" i="64"/>
  <c r="F126" i="64"/>
  <c r="F122" i="64"/>
  <c r="F121" i="64"/>
  <c r="D121" i="64"/>
  <c r="D123" i="64"/>
  <c r="D126" i="64"/>
  <c r="D122" i="64"/>
  <c r="D124" i="64"/>
  <c r="D125" i="64"/>
  <c r="E123" i="64"/>
  <c r="E124" i="64"/>
  <c r="E122" i="64"/>
  <c r="E125" i="64"/>
  <c r="E121" i="64"/>
  <c r="E126" i="64"/>
  <c r="AD666" i="54"/>
  <c r="AH666" i="54" s="1"/>
  <c r="AD624" i="54"/>
  <c r="AH624" i="54" s="1"/>
  <c r="AB666" i="54"/>
  <c r="AG666" i="54" s="1"/>
  <c r="AB624" i="54"/>
  <c r="AG624" i="54" s="1"/>
  <c r="X38" i="54" l="1"/>
  <c r="X122" i="54"/>
  <c r="X206" i="54"/>
  <c r="X290" i="54"/>
  <c r="X59" i="54"/>
  <c r="X143" i="54"/>
  <c r="X227" i="54"/>
  <c r="X311" i="54"/>
  <c r="X80" i="54"/>
  <c r="X164" i="54"/>
  <c r="X248" i="54"/>
  <c r="X332" i="54"/>
  <c r="X17" i="54"/>
  <c r="X269" i="54"/>
  <c r="X101" i="54"/>
  <c r="X185" i="54"/>
  <c r="BD351" i="65"/>
  <c r="BD383" i="65"/>
  <c r="BD385" i="65"/>
  <c r="BD426" i="65"/>
  <c r="BD357" i="65"/>
  <c r="BD405" i="65"/>
  <c r="BD388" i="65"/>
  <c r="BD437" i="65"/>
  <c r="BD352" i="65"/>
  <c r="BD354" i="65"/>
  <c r="BD425" i="65"/>
  <c r="BD372" i="65"/>
  <c r="BD384" i="65"/>
  <c r="BD355" i="65"/>
  <c r="BD387" i="65"/>
  <c r="BD402" i="65"/>
  <c r="BD430" i="65"/>
  <c r="BD373" i="65"/>
  <c r="BD417" i="65"/>
  <c r="BD403" i="65"/>
  <c r="BD399" i="65"/>
  <c r="BD400" i="65"/>
  <c r="BD368" i="65"/>
  <c r="BD439" i="65"/>
  <c r="BD390" i="65"/>
  <c r="BD367" i="65"/>
  <c r="BD353" i="65"/>
  <c r="BD406" i="65"/>
  <c r="BD438" i="65"/>
  <c r="BD389" i="65"/>
  <c r="BD356" i="65"/>
  <c r="BD419" i="65"/>
  <c r="BD415" i="65"/>
  <c r="BD416" i="65"/>
  <c r="BD386" i="65"/>
  <c r="BD441" i="65"/>
  <c r="BD427" i="65"/>
  <c r="BD418" i="65"/>
  <c r="BD428" i="65"/>
  <c r="BD358" i="65"/>
  <c r="BD442" i="65"/>
  <c r="BD429" i="65"/>
  <c r="BD370" i="65"/>
  <c r="BD371" i="65"/>
  <c r="BD401" i="65"/>
  <c r="BD440" i="65"/>
  <c r="BD404" i="65"/>
  <c r="BD369" i="65"/>
  <c r="BD374" i="65"/>
  <c r="AD772" i="54"/>
  <c r="AH772" i="54" s="1"/>
  <c r="AD793" i="54"/>
  <c r="AH793" i="54" s="1"/>
  <c r="AL793" i="54" s="1"/>
  <c r="V17" i="54"/>
  <c r="V101" i="54"/>
  <c r="V185" i="54"/>
  <c r="V269" i="54"/>
  <c r="V38" i="54"/>
  <c r="V122" i="54"/>
  <c r="V206" i="54"/>
  <c r="V290" i="54"/>
  <c r="V59" i="54"/>
  <c r="V143" i="54"/>
  <c r="V227" i="54"/>
  <c r="V311" i="54"/>
  <c r="V248" i="54"/>
  <c r="V332" i="54"/>
  <c r="V80" i="54"/>
  <c r="V164" i="54"/>
  <c r="BE360" i="65"/>
  <c r="BE392" i="65"/>
  <c r="BE407" i="65"/>
  <c r="BE364" i="65"/>
  <c r="BE365" i="65"/>
  <c r="BE411" i="65"/>
  <c r="BE376" i="65"/>
  <c r="BE381" i="65"/>
  <c r="BE423" i="65"/>
  <c r="BE431" i="65"/>
  <c r="BE362" i="65"/>
  <c r="BE410" i="65"/>
  <c r="BE377" i="65"/>
  <c r="BE361" i="65"/>
  <c r="BE359" i="65"/>
  <c r="BE375" i="65"/>
  <c r="BE446" i="65"/>
  <c r="BE434" i="65"/>
  <c r="BE413" i="65"/>
  <c r="BE435" i="65"/>
  <c r="BE378" i="65"/>
  <c r="BE414" i="65"/>
  <c r="BE408" i="65"/>
  <c r="BE393" i="65"/>
  <c r="BE366" i="65"/>
  <c r="BE382" i="65"/>
  <c r="BE379" i="65"/>
  <c r="BE448" i="65"/>
  <c r="BE445" i="65"/>
  <c r="BE380" i="65"/>
  <c r="BE443" i="65"/>
  <c r="BE394" i="65"/>
  <c r="BE422" i="65"/>
  <c r="BE424" i="65"/>
  <c r="BE420" i="65"/>
  <c r="BE421" i="65"/>
  <c r="BE409" i="65"/>
  <c r="BE396" i="65"/>
  <c r="BE391" i="65"/>
  <c r="BE395" i="65"/>
  <c r="BE433" i="65"/>
  <c r="BE412" i="65"/>
  <c r="BE447" i="65"/>
  <c r="BE432" i="65"/>
  <c r="BE397" i="65"/>
  <c r="BE398" i="65"/>
  <c r="BE436" i="65"/>
  <c r="BE363" i="65"/>
  <c r="BE444" i="65"/>
  <c r="T521" i="54"/>
  <c r="T395" i="54"/>
  <c r="T500" i="54"/>
  <c r="T605" i="54"/>
  <c r="T710" i="54"/>
  <c r="T542" i="54"/>
  <c r="T626" i="54"/>
  <c r="T374" i="54"/>
  <c r="T479" i="54"/>
  <c r="T584" i="54"/>
  <c r="T689" i="54"/>
  <c r="T794" i="54"/>
  <c r="T437" i="54"/>
  <c r="T752" i="54"/>
  <c r="T353" i="54"/>
  <c r="T458" i="54"/>
  <c r="T563" i="54"/>
  <c r="T668" i="54"/>
  <c r="T773" i="54"/>
  <c r="T647" i="54"/>
  <c r="T416" i="54"/>
  <c r="T731" i="54"/>
  <c r="H55" i="53"/>
  <c r="AB772" i="54"/>
  <c r="AG772" i="54" s="1"/>
  <c r="AB793" i="54"/>
  <c r="AG793" i="54" s="1"/>
  <c r="AK793" i="54" s="1"/>
  <c r="BE356" i="65"/>
  <c r="BE368" i="65"/>
  <c r="BE372" i="65"/>
  <c r="BE358" i="65"/>
  <c r="BE390" i="65"/>
  <c r="BE419" i="65"/>
  <c r="BE355" i="65"/>
  <c r="BE384" i="65"/>
  <c r="BE374" i="65"/>
  <c r="BE415" i="65"/>
  <c r="BE369" i="65"/>
  <c r="BE402" i="65"/>
  <c r="BE400" i="65"/>
  <c r="BE442" i="65"/>
  <c r="BE373" i="65"/>
  <c r="BE389" i="65"/>
  <c r="BE430" i="65"/>
  <c r="BE438" i="65"/>
  <c r="BE388" i="65"/>
  <c r="BE383" i="65"/>
  <c r="BE427" i="65"/>
  <c r="BE371" i="65"/>
  <c r="BE406" i="65"/>
  <c r="BE416" i="65"/>
  <c r="BE354" i="65"/>
  <c r="BE405" i="65"/>
  <c r="BE401" i="65"/>
  <c r="BE437" i="65"/>
  <c r="BE351" i="65"/>
  <c r="BE399" i="65"/>
  <c r="BE439" i="65"/>
  <c r="BE385" i="65"/>
  <c r="BE418" i="65"/>
  <c r="BE426" i="65"/>
  <c r="BE404" i="65"/>
  <c r="BE429" i="65"/>
  <c r="BE417" i="65"/>
  <c r="BE386" i="65"/>
  <c r="BE352" i="65"/>
  <c r="BE367" i="65"/>
  <c r="BE403" i="65"/>
  <c r="BE353" i="65"/>
  <c r="BE387" i="65"/>
  <c r="BE370" i="65"/>
  <c r="BE428" i="65"/>
  <c r="BE440" i="65"/>
  <c r="BE441" i="65"/>
  <c r="BE425" i="65"/>
  <c r="BE357" i="65"/>
  <c r="BD375" i="65"/>
  <c r="BD362" i="65"/>
  <c r="BD394" i="65"/>
  <c r="BD422" i="65"/>
  <c r="BD366" i="65"/>
  <c r="BD409" i="65"/>
  <c r="BD395" i="65"/>
  <c r="BD436" i="65"/>
  <c r="BD361" i="65"/>
  <c r="BD420" i="65"/>
  <c r="BD407" i="65"/>
  <c r="BD408" i="65"/>
  <c r="BD379" i="65"/>
  <c r="BD398" i="65"/>
  <c r="BD380" i="65"/>
  <c r="BD411" i="65"/>
  <c r="BD393" i="65"/>
  <c r="BD423" i="65"/>
  <c r="BD376" i="65"/>
  <c r="BD434" i="65"/>
  <c r="BD413" i="65"/>
  <c r="BD443" i="65"/>
  <c r="BD432" i="65"/>
  <c r="BD424" i="65"/>
  <c r="BD359" i="65"/>
  <c r="BD391" i="65"/>
  <c r="BD378" i="65"/>
  <c r="BD410" i="65"/>
  <c r="BD446" i="65"/>
  <c r="BD382" i="65"/>
  <c r="BD421" i="65"/>
  <c r="BD435" i="65"/>
  <c r="BD433" i="65"/>
  <c r="BD396" i="65"/>
  <c r="BD448" i="65"/>
  <c r="BD445" i="65"/>
  <c r="BD431" i="65"/>
  <c r="BD414" i="65"/>
  <c r="BD444" i="65"/>
  <c r="BD377" i="65"/>
  <c r="BD365" i="65"/>
  <c r="BD363" i="65"/>
  <c r="BD364" i="65"/>
  <c r="BD447" i="65"/>
  <c r="BD392" i="65"/>
  <c r="BD360" i="65"/>
  <c r="BD397" i="65"/>
  <c r="BD412" i="65"/>
  <c r="BD381" i="65"/>
  <c r="T80" i="54"/>
  <c r="T164" i="54"/>
  <c r="T17" i="54"/>
  <c r="T101" i="54"/>
  <c r="T38" i="54"/>
  <c r="T122" i="54"/>
  <c r="T206" i="54"/>
  <c r="T290" i="54"/>
  <c r="T143" i="54"/>
  <c r="T227" i="54"/>
  <c r="T311" i="54"/>
  <c r="T185" i="54"/>
  <c r="T59" i="54"/>
  <c r="T248" i="54"/>
  <c r="T332" i="54"/>
  <c r="T269" i="54"/>
  <c r="D27" i="53"/>
  <c r="D55" i="53" s="1"/>
  <c r="G121" i="64"/>
  <c r="J121" i="64" s="1"/>
  <c r="G125" i="64"/>
  <c r="J125" i="64" s="1"/>
  <c r="G122" i="64"/>
  <c r="J122" i="64" s="1"/>
  <c r="G123" i="64"/>
  <c r="J123" i="64" s="1"/>
  <c r="G124" i="64"/>
  <c r="J124" i="64" s="1"/>
  <c r="G126" i="64"/>
  <c r="J126" i="64" s="1"/>
  <c r="Z256" i="54"/>
  <c r="AF256" i="54" s="1"/>
  <c r="AJ256" i="54" s="1"/>
  <c r="Z236" i="54"/>
  <c r="AF236" i="54" s="1"/>
  <c r="AJ236" i="54" s="1"/>
  <c r="Z216" i="54"/>
  <c r="AF216" i="54" s="1"/>
  <c r="AJ216" i="54" s="1"/>
  <c r="Z196" i="54"/>
  <c r="AF196" i="54" s="1"/>
  <c r="AJ196" i="54" s="1"/>
  <c r="Z176" i="54"/>
  <c r="AF176" i="54" s="1"/>
  <c r="AJ176" i="54" s="1"/>
  <c r="Z156" i="54"/>
  <c r="AF156" i="54" s="1"/>
  <c r="AJ156" i="54" s="1"/>
  <c r="Z136" i="54"/>
  <c r="AF136" i="54" s="1"/>
  <c r="AJ136" i="54" s="1"/>
  <c r="Z116" i="54"/>
  <c r="AF116" i="54" s="1"/>
  <c r="AJ116" i="54" s="1"/>
  <c r="Z96" i="54"/>
  <c r="AF96" i="54" s="1"/>
  <c r="AJ96" i="54" s="1"/>
  <c r="Z76" i="54"/>
  <c r="AF76" i="54" s="1"/>
  <c r="AJ76" i="54" s="1"/>
  <c r="Z56" i="54"/>
  <c r="AF56" i="54" s="1"/>
  <c r="AJ56" i="54" s="1"/>
  <c r="Z36" i="54"/>
  <c r="AF36" i="54" s="1"/>
  <c r="AJ36" i="54" s="1"/>
  <c r="Z247" i="54"/>
  <c r="AF247" i="54" s="1"/>
  <c r="Z268" i="54"/>
  <c r="AF268" i="54" s="1"/>
  <c r="Z184" i="54"/>
  <c r="AF184" i="54" s="1"/>
  <c r="Z205" i="54"/>
  <c r="AF205" i="54" s="1"/>
  <c r="Z16" i="54"/>
  <c r="AF16" i="54" s="1"/>
  <c r="AJ16" i="54" s="1"/>
  <c r="Z310" i="54"/>
  <c r="AF310" i="54" s="1"/>
  <c r="Z289" i="54"/>
  <c r="AF289" i="54" s="1"/>
  <c r="Z226" i="54"/>
  <c r="AF226" i="54" s="1"/>
  <c r="F55" i="53" l="1"/>
  <c r="G56" i="53"/>
  <c r="I56" i="53" s="1"/>
  <c r="E55" i="53"/>
  <c r="M55" i="53"/>
  <c r="N55" i="53" s="1"/>
  <c r="Z773" i="54"/>
  <c r="AF773" i="54" s="1"/>
  <c r="Z794" i="54"/>
  <c r="AF794" i="54" s="1"/>
  <c r="AJ794" i="54" s="1"/>
  <c r="V353" i="54"/>
  <c r="V689" i="54"/>
  <c r="V626" i="54"/>
  <c r="V563" i="54"/>
  <c r="V500" i="54"/>
  <c r="V773" i="54"/>
  <c r="V605" i="54"/>
  <c r="V416" i="54"/>
  <c r="V437" i="54"/>
  <c r="V374" i="54"/>
  <c r="V710" i="54"/>
  <c r="V647" i="54"/>
  <c r="V584" i="54"/>
  <c r="V794" i="54"/>
  <c r="O55" i="53"/>
  <c r="V542" i="54"/>
  <c r="V521" i="54"/>
  <c r="V458" i="54"/>
  <c r="V395" i="54"/>
  <c r="V731" i="54"/>
  <c r="V668" i="54"/>
  <c r="V479" i="54"/>
  <c r="V752" i="54"/>
  <c r="X605" i="54"/>
  <c r="X626" i="54"/>
  <c r="X647" i="54"/>
  <c r="X731" i="54"/>
  <c r="X773" i="54"/>
  <c r="X521" i="54"/>
  <c r="X584" i="54"/>
  <c r="X353" i="54"/>
  <c r="X374" i="54"/>
  <c r="X395" i="54"/>
  <c r="X416" i="54"/>
  <c r="X752" i="54"/>
  <c r="X710" i="54"/>
  <c r="X563" i="54"/>
  <c r="X437" i="54"/>
  <c r="X458" i="54"/>
  <c r="X479" i="54"/>
  <c r="X500" i="54"/>
  <c r="X668" i="54"/>
  <c r="X794" i="54"/>
  <c r="X542" i="54"/>
  <c r="X689" i="54"/>
  <c r="F27" i="53"/>
  <c r="E27" i="53"/>
  <c r="G28" i="53"/>
  <c r="I28" i="53" s="1"/>
  <c r="H124" i="64"/>
  <c r="K124" i="64" s="1"/>
  <c r="H126" i="64"/>
  <c r="K126" i="64" s="1"/>
  <c r="H121" i="64"/>
  <c r="K121" i="64" s="1"/>
  <c r="H125" i="64"/>
  <c r="K125" i="64" s="1"/>
  <c r="H122" i="64"/>
  <c r="K122" i="64" s="1"/>
  <c r="H123" i="64"/>
  <c r="K123" i="64" s="1"/>
  <c r="AB256" i="54"/>
  <c r="AG256" i="54" s="1"/>
  <c r="AK256" i="54" s="1"/>
  <c r="AB236" i="54"/>
  <c r="AG236" i="54" s="1"/>
  <c r="AK236" i="54" s="1"/>
  <c r="AB216" i="54"/>
  <c r="AG216" i="54" s="1"/>
  <c r="AK216" i="54" s="1"/>
  <c r="AB196" i="54"/>
  <c r="AG196" i="54" s="1"/>
  <c r="AK196" i="54" s="1"/>
  <c r="AB176" i="54"/>
  <c r="AG176" i="54" s="1"/>
  <c r="AK176" i="54" s="1"/>
  <c r="AB156" i="54"/>
  <c r="AG156" i="54" s="1"/>
  <c r="AK156" i="54" s="1"/>
  <c r="AB136" i="54"/>
  <c r="AG136" i="54" s="1"/>
  <c r="AK136" i="54" s="1"/>
  <c r="AB116" i="54"/>
  <c r="AG116" i="54" s="1"/>
  <c r="AK116" i="54" s="1"/>
  <c r="AB96" i="54"/>
  <c r="AG96" i="54" s="1"/>
  <c r="AK96" i="54" s="1"/>
  <c r="AB76" i="54"/>
  <c r="AG76" i="54" s="1"/>
  <c r="AK76" i="54" s="1"/>
  <c r="AB56" i="54"/>
  <c r="AG56" i="54" s="1"/>
  <c r="AK56" i="54" s="1"/>
  <c r="AB36" i="54"/>
  <c r="AG36" i="54" s="1"/>
  <c r="AK36" i="54" s="1"/>
  <c r="I121" i="64"/>
  <c r="L121" i="64" s="1"/>
  <c r="I126" i="64"/>
  <c r="L126" i="64" s="1"/>
  <c r="I125" i="64"/>
  <c r="L125" i="64" s="1"/>
  <c r="I124" i="64"/>
  <c r="L124" i="64" s="1"/>
  <c r="I123" i="64"/>
  <c r="L123" i="64" s="1"/>
  <c r="I122" i="64"/>
  <c r="L122" i="64" s="1"/>
  <c r="AD256" i="54"/>
  <c r="AH256" i="54" s="1"/>
  <c r="AL256" i="54" s="1"/>
  <c r="AD236" i="54"/>
  <c r="AH236" i="54" s="1"/>
  <c r="AL236" i="54" s="1"/>
  <c r="AD216" i="54"/>
  <c r="AH216" i="54" s="1"/>
  <c r="AL216" i="54" s="1"/>
  <c r="AD196" i="54"/>
  <c r="AH196" i="54" s="1"/>
  <c r="AL196" i="54" s="1"/>
  <c r="AD176" i="54"/>
  <c r="AH176" i="54" s="1"/>
  <c r="AL176" i="54" s="1"/>
  <c r="AD156" i="54"/>
  <c r="AH156" i="54" s="1"/>
  <c r="AL156" i="54" s="1"/>
  <c r="AD136" i="54"/>
  <c r="AH136" i="54" s="1"/>
  <c r="AL136" i="54" s="1"/>
  <c r="AD116" i="54"/>
  <c r="AH116" i="54" s="1"/>
  <c r="AL116" i="54" s="1"/>
  <c r="AD96" i="54"/>
  <c r="AH96" i="54" s="1"/>
  <c r="AL96" i="54" s="1"/>
  <c r="AD76" i="54"/>
  <c r="AH76" i="54" s="1"/>
  <c r="AL76" i="54" s="1"/>
  <c r="AD56" i="54"/>
  <c r="AH56" i="54" s="1"/>
  <c r="AL56" i="54" s="1"/>
  <c r="AD36" i="54"/>
  <c r="AH36" i="54" s="1"/>
  <c r="AL36" i="54" s="1"/>
  <c r="Z646" i="54"/>
  <c r="AF646" i="54" s="1"/>
  <c r="Z604" i="54"/>
  <c r="AF604" i="54" s="1"/>
  <c r="AB247" i="54"/>
  <c r="AG247" i="54" s="1"/>
  <c r="AB16" i="54"/>
  <c r="AG16" i="54" s="1"/>
  <c r="AK16" i="54" s="1"/>
  <c r="AB226" i="54"/>
  <c r="AG226" i="54" s="1"/>
  <c r="AB268" i="54"/>
  <c r="AG268" i="54" s="1"/>
  <c r="AB205" i="54"/>
  <c r="AG205" i="54" s="1"/>
  <c r="AB184" i="54"/>
  <c r="AG184" i="54" s="1"/>
  <c r="AB310" i="54"/>
  <c r="AG310" i="54" s="1"/>
  <c r="AB289" i="54"/>
  <c r="AG289" i="54" s="1"/>
  <c r="AD268" i="54"/>
  <c r="AH268" i="54" s="1"/>
  <c r="AD247" i="54"/>
  <c r="AH247" i="54" s="1"/>
  <c r="AD289" i="54"/>
  <c r="AH289" i="54" s="1"/>
  <c r="AD16" i="54"/>
  <c r="AH16" i="54" s="1"/>
  <c r="AL16" i="54" s="1"/>
  <c r="AD226" i="54"/>
  <c r="AH226" i="54" s="1"/>
  <c r="AD205" i="54"/>
  <c r="AH205" i="54" s="1"/>
  <c r="AD184" i="54"/>
  <c r="AH184" i="54" s="1"/>
  <c r="AD310" i="54"/>
  <c r="AH310" i="54" s="1"/>
  <c r="X354" i="54" l="1"/>
  <c r="X375" i="54"/>
  <c r="X396" i="54"/>
  <c r="X564" i="54"/>
  <c r="X669" i="54"/>
  <c r="X585" i="54"/>
  <c r="X795" i="54"/>
  <c r="X417" i="54"/>
  <c r="X438" i="54"/>
  <c r="X459" i="54"/>
  <c r="X480" i="54"/>
  <c r="X732" i="54"/>
  <c r="X690" i="54"/>
  <c r="X627" i="54"/>
  <c r="X501" i="54"/>
  <c r="X522" i="54"/>
  <c r="X543" i="54"/>
  <c r="X711" i="54"/>
  <c r="X753" i="54"/>
  <c r="X774" i="54"/>
  <c r="X606" i="54"/>
  <c r="X648" i="54"/>
  <c r="H56" i="53"/>
  <c r="AB773" i="54"/>
  <c r="AG773" i="54" s="1"/>
  <c r="AB794" i="54"/>
  <c r="AG794" i="54" s="1"/>
  <c r="AK794" i="54" s="1"/>
  <c r="J28" i="53"/>
  <c r="AD773" i="54"/>
  <c r="AH773" i="54" s="1"/>
  <c r="AD794" i="54"/>
  <c r="AH794" i="54" s="1"/>
  <c r="AL794" i="54" s="1"/>
  <c r="H28" i="53"/>
  <c r="F131" i="64"/>
  <c r="F129" i="64"/>
  <c r="F127" i="64"/>
  <c r="F130" i="64"/>
  <c r="F132" i="64"/>
  <c r="F128" i="64"/>
  <c r="D129" i="64"/>
  <c r="D131" i="64"/>
  <c r="D127" i="64"/>
  <c r="D130" i="64"/>
  <c r="D132" i="64"/>
  <c r="D128" i="64"/>
  <c r="E128" i="64"/>
  <c r="E127" i="64"/>
  <c r="E130" i="64"/>
  <c r="E131" i="64"/>
  <c r="E129" i="64"/>
  <c r="E132" i="64"/>
  <c r="AB646" i="54"/>
  <c r="AG646" i="54" s="1"/>
  <c r="AB604" i="54"/>
  <c r="AG604" i="54" s="1"/>
  <c r="AD646" i="54"/>
  <c r="AH646" i="54" s="1"/>
  <c r="AD604" i="54"/>
  <c r="AH604" i="54" s="1"/>
  <c r="Z290" i="54"/>
  <c r="AF290" i="54" s="1"/>
  <c r="Z227" i="54"/>
  <c r="AF227" i="54" s="1"/>
  <c r="Z248" i="54"/>
  <c r="AF248" i="54" s="1"/>
  <c r="Z164" i="54"/>
  <c r="AF164" i="54" s="1"/>
  <c r="Z185" i="54"/>
  <c r="AF185" i="54" s="1"/>
  <c r="Z206" i="54"/>
  <c r="AF206" i="54" s="1"/>
  <c r="Z269" i="54"/>
  <c r="AF269" i="54" s="1"/>
  <c r="Z17" i="54"/>
  <c r="AF17" i="54" s="1"/>
  <c r="AJ17" i="54" s="1"/>
  <c r="Z311" i="54"/>
  <c r="AF311" i="54" s="1"/>
  <c r="O28" i="53" l="1"/>
  <c r="V81" i="54"/>
  <c r="V165" i="54"/>
  <c r="V249" i="54"/>
  <c r="V333" i="54"/>
  <c r="V18" i="54"/>
  <c r="V102" i="54"/>
  <c r="V186" i="54"/>
  <c r="V270" i="54"/>
  <c r="V39" i="54"/>
  <c r="V123" i="54"/>
  <c r="V207" i="54"/>
  <c r="V291" i="54"/>
  <c r="V228" i="54"/>
  <c r="V312" i="54"/>
  <c r="V60" i="54"/>
  <c r="V144" i="54"/>
  <c r="T60" i="54"/>
  <c r="T144" i="54"/>
  <c r="T81" i="54"/>
  <c r="T165" i="54"/>
  <c r="T18" i="54"/>
  <c r="T102" i="54"/>
  <c r="T186" i="54"/>
  <c r="T270" i="54"/>
  <c r="T123" i="54"/>
  <c r="T207" i="54"/>
  <c r="T291" i="54"/>
  <c r="T39" i="54"/>
  <c r="T228" i="54"/>
  <c r="T312" i="54"/>
  <c r="T249" i="54"/>
  <c r="T333" i="54"/>
  <c r="V417" i="54"/>
  <c r="V354" i="54"/>
  <c r="V690" i="54"/>
  <c r="V627" i="54"/>
  <c r="V564" i="54"/>
  <c r="V774" i="54"/>
  <c r="V606" i="54"/>
  <c r="V501" i="54"/>
  <c r="V438" i="54"/>
  <c r="V375" i="54"/>
  <c r="V711" i="54"/>
  <c r="V648" i="54"/>
  <c r="V795" i="54"/>
  <c r="V543" i="54"/>
  <c r="V585" i="54"/>
  <c r="V522" i="54"/>
  <c r="V459" i="54"/>
  <c r="V396" i="54"/>
  <c r="V732" i="54"/>
  <c r="O56" i="53"/>
  <c r="V669" i="54"/>
  <c r="V480" i="54"/>
  <c r="V753" i="54"/>
  <c r="T354" i="54"/>
  <c r="T459" i="54"/>
  <c r="T564" i="54"/>
  <c r="T669" i="54"/>
  <c r="T774" i="54"/>
  <c r="T480" i="54"/>
  <c r="T690" i="54"/>
  <c r="T438" i="54"/>
  <c r="T543" i="54"/>
  <c r="T648" i="54"/>
  <c r="T753" i="54"/>
  <c r="T627" i="54"/>
  <c r="T417" i="54"/>
  <c r="T522" i="54"/>
  <c r="T396" i="54"/>
  <c r="T732" i="54"/>
  <c r="T606" i="54"/>
  <c r="T711" i="54"/>
  <c r="T501" i="54"/>
  <c r="T375" i="54"/>
  <c r="T585" i="54"/>
  <c r="T795" i="54"/>
  <c r="X18" i="54"/>
  <c r="X102" i="54"/>
  <c r="X186" i="54"/>
  <c r="X270" i="54"/>
  <c r="X39" i="54"/>
  <c r="X123" i="54"/>
  <c r="X207" i="54"/>
  <c r="X291" i="54"/>
  <c r="X60" i="54"/>
  <c r="X144" i="54"/>
  <c r="X228" i="54"/>
  <c r="X312" i="54"/>
  <c r="X333" i="54"/>
  <c r="X81" i="54"/>
  <c r="X165" i="54"/>
  <c r="X249" i="54"/>
  <c r="D28" i="53"/>
  <c r="D56" i="53" s="1"/>
  <c r="H131" i="64"/>
  <c r="K131" i="64" s="1"/>
  <c r="H129" i="64"/>
  <c r="K129" i="64" s="1"/>
  <c r="H130" i="64"/>
  <c r="K130" i="64" s="1"/>
  <c r="H132" i="64"/>
  <c r="K132" i="64" s="1"/>
  <c r="H128" i="64"/>
  <c r="K128" i="64" s="1"/>
  <c r="H127" i="64"/>
  <c r="K127" i="64" s="1"/>
  <c r="AB277" i="54"/>
  <c r="AG277" i="54" s="1"/>
  <c r="AK277" i="54" s="1"/>
  <c r="AB257" i="54"/>
  <c r="AG257" i="54" s="1"/>
  <c r="AK257" i="54" s="1"/>
  <c r="AB237" i="54"/>
  <c r="AG237" i="54" s="1"/>
  <c r="AK237" i="54" s="1"/>
  <c r="AB217" i="54"/>
  <c r="AG217" i="54" s="1"/>
  <c r="AK217" i="54" s="1"/>
  <c r="AB197" i="54"/>
  <c r="AG197" i="54" s="1"/>
  <c r="AK197" i="54" s="1"/>
  <c r="AB177" i="54"/>
  <c r="AG177" i="54" s="1"/>
  <c r="AK177" i="54" s="1"/>
  <c r="AB157" i="54"/>
  <c r="AG157" i="54" s="1"/>
  <c r="AK157" i="54" s="1"/>
  <c r="AB137" i="54"/>
  <c r="AG137" i="54" s="1"/>
  <c r="AK137" i="54" s="1"/>
  <c r="AB117" i="54"/>
  <c r="AG117" i="54" s="1"/>
  <c r="AK117" i="54" s="1"/>
  <c r="AB97" i="54"/>
  <c r="AG97" i="54" s="1"/>
  <c r="AK97" i="54" s="1"/>
  <c r="AB77" i="54"/>
  <c r="AG77" i="54" s="1"/>
  <c r="AK77" i="54" s="1"/>
  <c r="AB57" i="54"/>
  <c r="AG57" i="54" s="1"/>
  <c r="AK57" i="54" s="1"/>
  <c r="AB37" i="54"/>
  <c r="AG37" i="54" s="1"/>
  <c r="AK37" i="54" s="1"/>
  <c r="I127" i="64"/>
  <c r="L127" i="64" s="1"/>
  <c r="I129" i="64"/>
  <c r="L129" i="64" s="1"/>
  <c r="I132" i="64"/>
  <c r="L132" i="64" s="1"/>
  <c r="I128" i="64"/>
  <c r="L128" i="64" s="1"/>
  <c r="I130" i="64"/>
  <c r="L130" i="64" s="1"/>
  <c r="I131" i="64"/>
  <c r="L131" i="64" s="1"/>
  <c r="AD277" i="54"/>
  <c r="AH277" i="54" s="1"/>
  <c r="AL277" i="54" s="1"/>
  <c r="AD257" i="54"/>
  <c r="AH257" i="54" s="1"/>
  <c r="AL257" i="54" s="1"/>
  <c r="AD237" i="54"/>
  <c r="AH237" i="54" s="1"/>
  <c r="AL237" i="54" s="1"/>
  <c r="AD217" i="54"/>
  <c r="AH217" i="54" s="1"/>
  <c r="AL217" i="54" s="1"/>
  <c r="AD197" i="54"/>
  <c r="AH197" i="54" s="1"/>
  <c r="AL197" i="54" s="1"/>
  <c r="AD177" i="54"/>
  <c r="AH177" i="54" s="1"/>
  <c r="AL177" i="54" s="1"/>
  <c r="AD157" i="54"/>
  <c r="AH157" i="54" s="1"/>
  <c r="AL157" i="54" s="1"/>
  <c r="AD137" i="54"/>
  <c r="AH137" i="54" s="1"/>
  <c r="AL137" i="54" s="1"/>
  <c r="AD117" i="54"/>
  <c r="AH117" i="54" s="1"/>
  <c r="AL117" i="54" s="1"/>
  <c r="AD97" i="54"/>
  <c r="AH97" i="54" s="1"/>
  <c r="AL97" i="54" s="1"/>
  <c r="AD77" i="54"/>
  <c r="AH77" i="54" s="1"/>
  <c r="AL77" i="54" s="1"/>
  <c r="AD57" i="54"/>
  <c r="AH57" i="54" s="1"/>
  <c r="AL57" i="54" s="1"/>
  <c r="AD37" i="54"/>
  <c r="AH37" i="54" s="1"/>
  <c r="AL37" i="54" s="1"/>
  <c r="G129" i="64"/>
  <c r="J129" i="64" s="1"/>
  <c r="G127" i="64"/>
  <c r="J127" i="64" s="1"/>
  <c r="G130" i="64"/>
  <c r="J130" i="64" s="1"/>
  <c r="G132" i="64"/>
  <c r="J132" i="64" s="1"/>
  <c r="G128" i="64"/>
  <c r="J128" i="64" s="1"/>
  <c r="G131" i="64"/>
  <c r="J131" i="64" s="1"/>
  <c r="Z277" i="54"/>
  <c r="AF277" i="54" s="1"/>
  <c r="AJ277" i="54" s="1"/>
  <c r="Z257" i="54"/>
  <c r="AF257" i="54" s="1"/>
  <c r="AJ257" i="54" s="1"/>
  <c r="Z237" i="54"/>
  <c r="AF237" i="54" s="1"/>
  <c r="AJ237" i="54" s="1"/>
  <c r="Z217" i="54"/>
  <c r="AF217" i="54" s="1"/>
  <c r="AJ217" i="54" s="1"/>
  <c r="Z197" i="54"/>
  <c r="AF197" i="54" s="1"/>
  <c r="AJ197" i="54" s="1"/>
  <c r="Z177" i="54"/>
  <c r="AF177" i="54" s="1"/>
  <c r="AJ177" i="54" s="1"/>
  <c r="Z157" i="54"/>
  <c r="AF157" i="54" s="1"/>
  <c r="AJ157" i="54" s="1"/>
  <c r="Z137" i="54"/>
  <c r="AF137" i="54" s="1"/>
  <c r="AJ137" i="54" s="1"/>
  <c r="Z117" i="54"/>
  <c r="AF117" i="54" s="1"/>
  <c r="AJ117" i="54" s="1"/>
  <c r="Z97" i="54"/>
  <c r="AF97" i="54" s="1"/>
  <c r="AJ97" i="54" s="1"/>
  <c r="Z77" i="54"/>
  <c r="AF77" i="54" s="1"/>
  <c r="AJ77" i="54" s="1"/>
  <c r="Z57" i="54"/>
  <c r="AF57" i="54" s="1"/>
  <c r="AJ57" i="54" s="1"/>
  <c r="Z37" i="54"/>
  <c r="AF37" i="54" s="1"/>
  <c r="AJ37" i="54" s="1"/>
  <c r="Z584" i="54"/>
  <c r="AF584" i="54" s="1"/>
  <c r="Z626" i="54"/>
  <c r="AF626" i="54" s="1"/>
  <c r="AB290" i="54"/>
  <c r="AG290" i="54" s="1"/>
  <c r="AB248" i="54"/>
  <c r="AG248" i="54" s="1"/>
  <c r="AB206" i="54"/>
  <c r="AG206" i="54" s="1"/>
  <c r="AB164" i="54"/>
  <c r="AG164" i="54" s="1"/>
  <c r="AB311" i="54"/>
  <c r="AG311" i="54" s="1"/>
  <c r="AB269" i="54"/>
  <c r="AG269" i="54" s="1"/>
  <c r="AB227" i="54"/>
  <c r="AG227" i="54" s="1"/>
  <c r="AB17" i="54"/>
  <c r="AG17" i="54" s="1"/>
  <c r="AK17" i="54" s="1"/>
  <c r="AB185" i="54"/>
  <c r="AG185" i="54" s="1"/>
  <c r="AD227" i="54"/>
  <c r="AH227" i="54" s="1"/>
  <c r="AD206" i="54"/>
  <c r="AH206" i="54" s="1"/>
  <c r="AD185" i="54"/>
  <c r="AH185" i="54" s="1"/>
  <c r="AD311" i="54"/>
  <c r="AH311" i="54" s="1"/>
  <c r="AD269" i="54"/>
  <c r="AH269" i="54" s="1"/>
  <c r="AD248" i="54"/>
  <c r="AH248" i="54" s="1"/>
  <c r="AD17" i="54"/>
  <c r="AH17" i="54" s="1"/>
  <c r="AL17" i="54" s="1"/>
  <c r="AD290" i="54"/>
  <c r="AH290" i="54" s="1"/>
  <c r="AD164" i="54"/>
  <c r="AH164" i="54" s="1"/>
  <c r="E56" i="53" l="1"/>
  <c r="G57" i="53"/>
  <c r="I57" i="53" s="1"/>
  <c r="F56" i="53"/>
  <c r="M56" i="53"/>
  <c r="N56" i="53" s="1"/>
  <c r="Z795" i="54"/>
  <c r="AF795" i="54" s="1"/>
  <c r="AJ795" i="54" s="1"/>
  <c r="Z774" i="54"/>
  <c r="AF774" i="54" s="1"/>
  <c r="F28" i="53"/>
  <c r="E28" i="53"/>
  <c r="H29" i="53" s="1"/>
  <c r="G29" i="53"/>
  <c r="J29" i="53" s="1"/>
  <c r="F133" i="64"/>
  <c r="F138" i="64"/>
  <c r="F136" i="64"/>
  <c r="F137" i="64"/>
  <c r="F134" i="64"/>
  <c r="F135" i="64"/>
  <c r="D137" i="64"/>
  <c r="D135" i="64"/>
  <c r="D133" i="64"/>
  <c r="D138" i="64"/>
  <c r="D136" i="64"/>
  <c r="D134" i="64"/>
  <c r="E135" i="64"/>
  <c r="E133" i="64"/>
  <c r="E137" i="64"/>
  <c r="E138" i="64"/>
  <c r="E136" i="64"/>
  <c r="E134" i="64"/>
  <c r="AD584" i="54"/>
  <c r="AH584" i="54" s="1"/>
  <c r="AD626" i="54"/>
  <c r="AH626" i="54" s="1"/>
  <c r="AB584" i="54"/>
  <c r="AG584" i="54" s="1"/>
  <c r="AB626" i="54"/>
  <c r="AG626" i="54" s="1"/>
  <c r="T40" i="54" l="1"/>
  <c r="T124" i="54"/>
  <c r="T61" i="54"/>
  <c r="T145" i="54"/>
  <c r="T82" i="54"/>
  <c r="T250" i="54"/>
  <c r="T334" i="54"/>
  <c r="T229" i="54"/>
  <c r="T313" i="54"/>
  <c r="T187" i="54"/>
  <c r="T271" i="54"/>
  <c r="T19" i="54"/>
  <c r="T166" i="54"/>
  <c r="T208" i="54"/>
  <c r="T292" i="54"/>
  <c r="T103" i="54"/>
  <c r="T565" i="54"/>
  <c r="T439" i="54"/>
  <c r="T544" i="54"/>
  <c r="T649" i="54"/>
  <c r="T754" i="54"/>
  <c r="T481" i="54"/>
  <c r="T796" i="54"/>
  <c r="T418" i="54"/>
  <c r="T523" i="54"/>
  <c r="T628" i="54"/>
  <c r="T733" i="54"/>
  <c r="T607" i="54"/>
  <c r="T460" i="54"/>
  <c r="T775" i="54"/>
  <c r="T397" i="54"/>
  <c r="T502" i="54"/>
  <c r="T376" i="54"/>
  <c r="T712" i="54"/>
  <c r="T586" i="54"/>
  <c r="T691" i="54"/>
  <c r="T355" i="54"/>
  <c r="T670" i="54"/>
  <c r="AD774" i="54"/>
  <c r="AH774" i="54" s="1"/>
  <c r="AD795" i="54"/>
  <c r="AH795" i="54" s="1"/>
  <c r="AL795" i="54" s="1"/>
  <c r="O29" i="53"/>
  <c r="V61" i="54"/>
  <c r="V145" i="54"/>
  <c r="V229" i="54"/>
  <c r="V313" i="54"/>
  <c r="V82" i="54"/>
  <c r="V166" i="54"/>
  <c r="V250" i="54"/>
  <c r="V334" i="54"/>
  <c r="V19" i="54"/>
  <c r="V103" i="54"/>
  <c r="V187" i="54"/>
  <c r="V271" i="54"/>
  <c r="V208" i="54"/>
  <c r="V292" i="54"/>
  <c r="V40" i="54"/>
  <c r="V124" i="54"/>
  <c r="H57" i="53"/>
  <c r="AB795" i="54"/>
  <c r="AG795" i="54" s="1"/>
  <c r="AK795" i="54" s="1"/>
  <c r="AB774" i="54"/>
  <c r="AG774" i="54" s="1"/>
  <c r="I29" i="53"/>
  <c r="G138" i="64"/>
  <c r="J138" i="64" s="1"/>
  <c r="G135" i="64"/>
  <c r="G137" i="64"/>
  <c r="J137" i="64" s="1"/>
  <c r="G136" i="64"/>
  <c r="J136" i="64" s="1"/>
  <c r="G134" i="64"/>
  <c r="G133" i="64"/>
  <c r="J133" i="64" s="1"/>
  <c r="Z298" i="54"/>
  <c r="AF298" i="54" s="1"/>
  <c r="AJ298" i="54" s="1"/>
  <c r="Z278" i="54"/>
  <c r="AF278" i="54" s="1"/>
  <c r="AJ278" i="54" s="1"/>
  <c r="Z258" i="54"/>
  <c r="AF258" i="54" s="1"/>
  <c r="AJ258" i="54" s="1"/>
  <c r="Z238" i="54"/>
  <c r="AF238" i="54" s="1"/>
  <c r="AJ238" i="54" s="1"/>
  <c r="Z218" i="54"/>
  <c r="AF218" i="54" s="1"/>
  <c r="AJ218" i="54" s="1"/>
  <c r="Z198" i="54"/>
  <c r="AF198" i="54" s="1"/>
  <c r="AJ198" i="54" s="1"/>
  <c r="Z178" i="54"/>
  <c r="AF178" i="54" s="1"/>
  <c r="AJ178" i="54" s="1"/>
  <c r="Z158" i="54"/>
  <c r="AF158" i="54" s="1"/>
  <c r="AJ158" i="54" s="1"/>
  <c r="Z138" i="54"/>
  <c r="AF138" i="54" s="1"/>
  <c r="AJ138" i="54" s="1"/>
  <c r="Z118" i="54"/>
  <c r="AF118" i="54" s="1"/>
  <c r="AJ118" i="54" s="1"/>
  <c r="Z98" i="54"/>
  <c r="AF98" i="54" s="1"/>
  <c r="AJ98" i="54" s="1"/>
  <c r="Z78" i="54"/>
  <c r="AF78" i="54" s="1"/>
  <c r="AJ78" i="54" s="1"/>
  <c r="Z58" i="54"/>
  <c r="AF58" i="54" s="1"/>
  <c r="AJ58" i="54" s="1"/>
  <c r="Z38" i="54"/>
  <c r="AF38" i="54" s="1"/>
  <c r="AJ38" i="54" s="1"/>
  <c r="J134" i="64"/>
  <c r="J135" i="64"/>
  <c r="Z207" i="54"/>
  <c r="AF207" i="54" s="1"/>
  <c r="Z270" i="54"/>
  <c r="AF270" i="54" s="1"/>
  <c r="Z144" i="54"/>
  <c r="AF144" i="54" s="1"/>
  <c r="Z291" i="54"/>
  <c r="AF291" i="54" s="1"/>
  <c r="Z18" i="54"/>
  <c r="AF18" i="54" s="1"/>
  <c r="AJ18" i="54" s="1"/>
  <c r="Z228" i="54"/>
  <c r="AF228" i="54" s="1"/>
  <c r="Z165" i="54"/>
  <c r="AF165" i="54" s="1"/>
  <c r="Z186" i="54"/>
  <c r="AF186" i="54" s="1"/>
  <c r="Z312" i="54"/>
  <c r="AF312" i="54" s="1"/>
  <c r="Z249" i="54"/>
  <c r="AF249" i="54" s="1"/>
  <c r="V397" i="54" l="1"/>
  <c r="V733" i="54"/>
  <c r="V670" i="54"/>
  <c r="V607" i="54"/>
  <c r="V544" i="54"/>
  <c r="V754" i="54"/>
  <c r="V523" i="54"/>
  <c r="V481" i="54"/>
  <c r="V418" i="54"/>
  <c r="V355" i="54"/>
  <c r="V691" i="54"/>
  <c r="V628" i="54"/>
  <c r="V775" i="54"/>
  <c r="V586" i="54"/>
  <c r="V796" i="54"/>
  <c r="V565" i="54"/>
  <c r="V502" i="54"/>
  <c r="V439" i="54"/>
  <c r="V376" i="54"/>
  <c r="V712" i="54"/>
  <c r="O57" i="53"/>
  <c r="V649" i="54"/>
  <c r="V460" i="54"/>
  <c r="X649" i="54"/>
  <c r="X670" i="54"/>
  <c r="X607" i="54"/>
  <c r="X628" i="54"/>
  <c r="X796" i="54"/>
  <c r="X691" i="54"/>
  <c r="X586" i="54"/>
  <c r="X712" i="54"/>
  <c r="X397" i="54"/>
  <c r="X418" i="54"/>
  <c r="X355" i="54"/>
  <c r="X376" i="54"/>
  <c r="X733" i="54"/>
  <c r="X565" i="54"/>
  <c r="X544" i="54"/>
  <c r="X481" i="54"/>
  <c r="X502" i="54"/>
  <c r="X439" i="54"/>
  <c r="X460" i="54"/>
  <c r="X775" i="54"/>
  <c r="X754" i="54"/>
  <c r="X523" i="54"/>
  <c r="X82" i="54"/>
  <c r="X166" i="54"/>
  <c r="X250" i="54"/>
  <c r="X334" i="54"/>
  <c r="X19" i="54"/>
  <c r="X103" i="54"/>
  <c r="X187" i="54"/>
  <c r="X271" i="54"/>
  <c r="X40" i="54"/>
  <c r="X124" i="54"/>
  <c r="X208" i="54"/>
  <c r="X292" i="54"/>
  <c r="X313" i="54"/>
  <c r="X229" i="54"/>
  <c r="X61" i="54"/>
  <c r="X145" i="54"/>
  <c r="D29" i="53"/>
  <c r="I138" i="64"/>
  <c r="L138" i="64" s="1"/>
  <c r="I137" i="64"/>
  <c r="L137" i="64" s="1"/>
  <c r="I136" i="64"/>
  <c r="L136" i="64" s="1"/>
  <c r="I133" i="64"/>
  <c r="L133" i="64" s="1"/>
  <c r="I135" i="64"/>
  <c r="L135" i="64" s="1"/>
  <c r="I134" i="64"/>
  <c r="L134" i="64" s="1"/>
  <c r="AD298" i="54"/>
  <c r="AH298" i="54" s="1"/>
  <c r="AL298" i="54" s="1"/>
  <c r="AD278" i="54"/>
  <c r="AH278" i="54" s="1"/>
  <c r="AL278" i="54" s="1"/>
  <c r="AD258" i="54"/>
  <c r="AH258" i="54" s="1"/>
  <c r="AL258" i="54" s="1"/>
  <c r="AD238" i="54"/>
  <c r="AH238" i="54" s="1"/>
  <c r="AL238" i="54" s="1"/>
  <c r="AD218" i="54"/>
  <c r="AH218" i="54" s="1"/>
  <c r="AL218" i="54" s="1"/>
  <c r="AD198" i="54"/>
  <c r="AH198" i="54" s="1"/>
  <c r="AL198" i="54" s="1"/>
  <c r="AD178" i="54"/>
  <c r="AH178" i="54" s="1"/>
  <c r="AL178" i="54" s="1"/>
  <c r="AD158" i="54"/>
  <c r="AH158" i="54" s="1"/>
  <c r="AL158" i="54" s="1"/>
  <c r="AD138" i="54"/>
  <c r="AH138" i="54" s="1"/>
  <c r="AL138" i="54" s="1"/>
  <c r="AD118" i="54"/>
  <c r="AH118" i="54" s="1"/>
  <c r="AL118" i="54" s="1"/>
  <c r="AD98" i="54"/>
  <c r="AH98" i="54" s="1"/>
  <c r="AL98" i="54" s="1"/>
  <c r="AD78" i="54"/>
  <c r="AH78" i="54" s="1"/>
  <c r="AL78" i="54" s="1"/>
  <c r="AD58" i="54"/>
  <c r="AH58" i="54" s="1"/>
  <c r="AL58" i="54" s="1"/>
  <c r="AD38" i="54"/>
  <c r="AH38" i="54" s="1"/>
  <c r="AL38" i="54" s="1"/>
  <c r="H133" i="64"/>
  <c r="K133" i="64" s="1"/>
  <c r="H137" i="64"/>
  <c r="K137" i="64" s="1"/>
  <c r="H138" i="64"/>
  <c r="K138" i="64" s="1"/>
  <c r="H135" i="64"/>
  <c r="K135" i="64" s="1"/>
  <c r="H136" i="64"/>
  <c r="K136" i="64" s="1"/>
  <c r="H134" i="64"/>
  <c r="K134" i="64" s="1"/>
  <c r="AB298" i="54"/>
  <c r="AG298" i="54" s="1"/>
  <c r="AK298" i="54" s="1"/>
  <c r="AB278" i="54"/>
  <c r="AG278" i="54" s="1"/>
  <c r="AK278" i="54" s="1"/>
  <c r="AB258" i="54"/>
  <c r="AG258" i="54" s="1"/>
  <c r="AK258" i="54" s="1"/>
  <c r="AB238" i="54"/>
  <c r="AG238" i="54" s="1"/>
  <c r="AK238" i="54" s="1"/>
  <c r="AB218" i="54"/>
  <c r="AG218" i="54" s="1"/>
  <c r="AK218" i="54" s="1"/>
  <c r="AB198" i="54"/>
  <c r="AG198" i="54" s="1"/>
  <c r="AK198" i="54" s="1"/>
  <c r="AB178" i="54"/>
  <c r="AG178" i="54" s="1"/>
  <c r="AK178" i="54" s="1"/>
  <c r="AB158" i="54"/>
  <c r="AG158" i="54" s="1"/>
  <c r="AK158" i="54" s="1"/>
  <c r="AB138" i="54"/>
  <c r="AG138" i="54" s="1"/>
  <c r="AK138" i="54" s="1"/>
  <c r="AB118" i="54"/>
  <c r="AG118" i="54" s="1"/>
  <c r="AK118" i="54" s="1"/>
  <c r="AB98" i="54"/>
  <c r="AG98" i="54" s="1"/>
  <c r="AK98" i="54" s="1"/>
  <c r="AB78" i="54"/>
  <c r="AG78" i="54" s="1"/>
  <c r="AK78" i="54" s="1"/>
  <c r="AB58" i="54"/>
  <c r="AG58" i="54" s="1"/>
  <c r="AK58" i="54" s="1"/>
  <c r="AB38" i="54"/>
  <c r="AG38" i="54" s="1"/>
  <c r="AK38" i="54" s="1"/>
  <c r="Z606" i="54"/>
  <c r="AF606" i="54" s="1"/>
  <c r="Z564" i="54"/>
  <c r="AF564" i="54" s="1"/>
  <c r="AB312" i="54"/>
  <c r="AG312" i="54" s="1"/>
  <c r="AB207" i="54"/>
  <c r="AG207" i="54" s="1"/>
  <c r="AB165" i="54"/>
  <c r="AG165" i="54" s="1"/>
  <c r="AB186" i="54"/>
  <c r="AG186" i="54" s="1"/>
  <c r="AB144" i="54"/>
  <c r="AG144" i="54" s="1"/>
  <c r="AB291" i="54"/>
  <c r="AG291" i="54" s="1"/>
  <c r="AB249" i="54"/>
  <c r="AG249" i="54" s="1"/>
  <c r="AB18" i="54"/>
  <c r="AG18" i="54" s="1"/>
  <c r="AK18" i="54" s="1"/>
  <c r="AB228" i="54"/>
  <c r="AG228" i="54" s="1"/>
  <c r="AB270" i="54"/>
  <c r="AG270" i="54" s="1"/>
  <c r="AD18" i="54"/>
  <c r="AH18" i="54" s="1"/>
  <c r="AL18" i="54" s="1"/>
  <c r="AD312" i="54"/>
  <c r="AH312" i="54" s="1"/>
  <c r="AD249" i="54"/>
  <c r="AH249" i="54" s="1"/>
  <c r="AD207" i="54"/>
  <c r="AH207" i="54" s="1"/>
  <c r="AD270" i="54"/>
  <c r="AH270" i="54" s="1"/>
  <c r="AD228" i="54"/>
  <c r="AH228" i="54" s="1"/>
  <c r="AD186" i="54"/>
  <c r="AH186" i="54" s="1"/>
  <c r="AD144" i="54"/>
  <c r="AH144" i="54" s="1"/>
  <c r="AD165" i="54"/>
  <c r="AH165" i="54" s="1"/>
  <c r="AD291" i="54"/>
  <c r="AH291" i="54" s="1"/>
  <c r="D57" i="53" l="1"/>
  <c r="G30" i="53"/>
  <c r="J30" i="53" s="1"/>
  <c r="E29" i="53"/>
  <c r="H30" i="53" s="1"/>
  <c r="F29" i="53"/>
  <c r="F140" i="64"/>
  <c r="F141" i="64"/>
  <c r="F139" i="64"/>
  <c r="F143" i="64"/>
  <c r="F142" i="64"/>
  <c r="F144" i="64"/>
  <c r="D139" i="64"/>
  <c r="D142" i="64"/>
  <c r="D144" i="64"/>
  <c r="D140" i="64"/>
  <c r="D143" i="64"/>
  <c r="D141" i="64"/>
  <c r="E144" i="64"/>
  <c r="E143" i="64"/>
  <c r="E140" i="64"/>
  <c r="E141" i="64"/>
  <c r="E142" i="64"/>
  <c r="E139" i="64"/>
  <c r="AD564" i="54"/>
  <c r="AH564" i="54" s="1"/>
  <c r="AD606" i="54"/>
  <c r="AH606" i="54" s="1"/>
  <c r="AB564" i="54"/>
  <c r="AG564" i="54" s="1"/>
  <c r="AB606" i="54"/>
  <c r="AG606" i="54" s="1"/>
  <c r="T20" i="54" l="1"/>
  <c r="T104" i="54"/>
  <c r="T41" i="54"/>
  <c r="T125" i="54"/>
  <c r="T62" i="54"/>
  <c r="T230" i="54"/>
  <c r="T314" i="54"/>
  <c r="T83" i="54"/>
  <c r="T209" i="54"/>
  <c r="T251" i="54"/>
  <c r="T335" i="54"/>
  <c r="T293" i="54"/>
  <c r="T146" i="54"/>
  <c r="T188" i="54"/>
  <c r="T272" i="54"/>
  <c r="T167" i="54"/>
  <c r="O30" i="53"/>
  <c r="V41" i="54"/>
  <c r="V125" i="54"/>
  <c r="V209" i="54"/>
  <c r="V293" i="54"/>
  <c r="V62" i="54"/>
  <c r="V146" i="54"/>
  <c r="V230" i="54"/>
  <c r="V314" i="54"/>
  <c r="V83" i="54"/>
  <c r="V167" i="54"/>
  <c r="V251" i="54"/>
  <c r="V335" i="54"/>
  <c r="V188" i="54"/>
  <c r="V272" i="54"/>
  <c r="V20" i="54"/>
  <c r="V104" i="54"/>
  <c r="F57" i="53"/>
  <c r="G58" i="53"/>
  <c r="I58" i="53" s="1"/>
  <c r="E57" i="53"/>
  <c r="M57" i="53"/>
  <c r="N57" i="53" s="1"/>
  <c r="Z775" i="54"/>
  <c r="AF775" i="54" s="1"/>
  <c r="Z796" i="54"/>
  <c r="AF796" i="54" s="1"/>
  <c r="AJ796" i="54" s="1"/>
  <c r="I30" i="53"/>
  <c r="G141" i="64"/>
  <c r="G144" i="64"/>
  <c r="G140" i="64"/>
  <c r="J140" i="64" s="1"/>
  <c r="G142" i="64"/>
  <c r="G139" i="64"/>
  <c r="G143" i="64"/>
  <c r="J143" i="64" s="1"/>
  <c r="Z319" i="54"/>
  <c r="AF319" i="54" s="1"/>
  <c r="AJ319" i="54" s="1"/>
  <c r="Z299" i="54"/>
  <c r="AF299" i="54" s="1"/>
  <c r="AJ299" i="54" s="1"/>
  <c r="Z279" i="54"/>
  <c r="AF279" i="54" s="1"/>
  <c r="AJ279" i="54" s="1"/>
  <c r="Z259" i="54"/>
  <c r="AF259" i="54" s="1"/>
  <c r="AJ259" i="54" s="1"/>
  <c r="Z239" i="54"/>
  <c r="AF239" i="54" s="1"/>
  <c r="AJ239" i="54" s="1"/>
  <c r="Z219" i="54"/>
  <c r="AF219" i="54" s="1"/>
  <c r="AJ219" i="54" s="1"/>
  <c r="Z199" i="54"/>
  <c r="AF199" i="54" s="1"/>
  <c r="AJ199" i="54" s="1"/>
  <c r="Z179" i="54"/>
  <c r="AF179" i="54" s="1"/>
  <c r="AJ179" i="54" s="1"/>
  <c r="Z159" i="54"/>
  <c r="AF159" i="54" s="1"/>
  <c r="AJ159" i="54" s="1"/>
  <c r="Z139" i="54"/>
  <c r="AF139" i="54" s="1"/>
  <c r="AJ139" i="54" s="1"/>
  <c r="Z119" i="54"/>
  <c r="AF119" i="54" s="1"/>
  <c r="AJ119" i="54" s="1"/>
  <c r="Z99" i="54"/>
  <c r="AF99" i="54" s="1"/>
  <c r="AJ99" i="54" s="1"/>
  <c r="Z79" i="54"/>
  <c r="AF79" i="54" s="1"/>
  <c r="AJ79" i="54" s="1"/>
  <c r="Z59" i="54"/>
  <c r="AF59" i="54" s="1"/>
  <c r="AJ59" i="54" s="1"/>
  <c r="Z39" i="54"/>
  <c r="AF39" i="54" s="1"/>
  <c r="AJ39" i="54" s="1"/>
  <c r="J144" i="64"/>
  <c r="J141" i="64"/>
  <c r="J142" i="64"/>
  <c r="J139" i="64"/>
  <c r="Z208" i="54"/>
  <c r="AF208" i="54" s="1"/>
  <c r="Z271" i="54"/>
  <c r="AF271" i="54" s="1"/>
  <c r="Z166" i="54"/>
  <c r="AF166" i="54" s="1"/>
  <c r="Z145" i="54"/>
  <c r="AF145" i="54" s="1"/>
  <c r="Z19" i="54"/>
  <c r="AF19" i="54" s="1"/>
  <c r="AJ19" i="54" s="1"/>
  <c r="Z250" i="54"/>
  <c r="AF250" i="54" s="1"/>
  <c r="Z229" i="54"/>
  <c r="AF229" i="54" s="1"/>
  <c r="Z292" i="54"/>
  <c r="AF292" i="54" s="1"/>
  <c r="Z313" i="54"/>
  <c r="AF313" i="54" s="1"/>
  <c r="Z124" i="54"/>
  <c r="AF124" i="54" s="1"/>
  <c r="Z187" i="54"/>
  <c r="AF187" i="54" s="1"/>
  <c r="AD775" i="54" l="1"/>
  <c r="AH775" i="54" s="1"/>
  <c r="AD796" i="54"/>
  <c r="AH796" i="54" s="1"/>
  <c r="AL796" i="54" s="1"/>
  <c r="X62" i="54"/>
  <c r="X146" i="54"/>
  <c r="X230" i="54"/>
  <c r="X314" i="54"/>
  <c r="X83" i="54"/>
  <c r="X167" i="54"/>
  <c r="X251" i="54"/>
  <c r="X335" i="54"/>
  <c r="X20" i="54"/>
  <c r="X104" i="54"/>
  <c r="X188" i="54"/>
  <c r="X272" i="54"/>
  <c r="X293" i="54"/>
  <c r="X41" i="54"/>
  <c r="X125" i="54"/>
  <c r="X209" i="54"/>
  <c r="H58" i="53"/>
  <c r="AB775" i="54"/>
  <c r="AG775" i="54" s="1"/>
  <c r="AB796" i="54"/>
  <c r="AG796" i="54" s="1"/>
  <c r="AK796" i="54" s="1"/>
  <c r="D30" i="53"/>
  <c r="I141" i="64"/>
  <c r="L141" i="64" s="1"/>
  <c r="I143" i="64"/>
  <c r="L143" i="64" s="1"/>
  <c r="I142" i="64"/>
  <c r="L142" i="64" s="1"/>
  <c r="I140" i="64"/>
  <c r="L140" i="64" s="1"/>
  <c r="I144" i="64"/>
  <c r="L144" i="64" s="1"/>
  <c r="I139" i="64"/>
  <c r="L139" i="64" s="1"/>
  <c r="AD319" i="54"/>
  <c r="AH319" i="54" s="1"/>
  <c r="AL319" i="54" s="1"/>
  <c r="AD299" i="54"/>
  <c r="AH299" i="54" s="1"/>
  <c r="AL299" i="54" s="1"/>
  <c r="AD279" i="54"/>
  <c r="AH279" i="54" s="1"/>
  <c r="AL279" i="54" s="1"/>
  <c r="AD259" i="54"/>
  <c r="AH259" i="54" s="1"/>
  <c r="AL259" i="54" s="1"/>
  <c r="AD239" i="54"/>
  <c r="AH239" i="54" s="1"/>
  <c r="AL239" i="54" s="1"/>
  <c r="AD219" i="54"/>
  <c r="AH219" i="54" s="1"/>
  <c r="AL219" i="54" s="1"/>
  <c r="AD199" i="54"/>
  <c r="AH199" i="54" s="1"/>
  <c r="AL199" i="54" s="1"/>
  <c r="AD179" i="54"/>
  <c r="AH179" i="54" s="1"/>
  <c r="AL179" i="54" s="1"/>
  <c r="AD159" i="54"/>
  <c r="AH159" i="54" s="1"/>
  <c r="AL159" i="54" s="1"/>
  <c r="AD139" i="54"/>
  <c r="AH139" i="54" s="1"/>
  <c r="AL139" i="54" s="1"/>
  <c r="AD119" i="54"/>
  <c r="AH119" i="54" s="1"/>
  <c r="AL119" i="54" s="1"/>
  <c r="AD99" i="54"/>
  <c r="AH99" i="54" s="1"/>
  <c r="AL99" i="54" s="1"/>
  <c r="AD79" i="54"/>
  <c r="AH79" i="54" s="1"/>
  <c r="AL79" i="54" s="1"/>
  <c r="AD59" i="54"/>
  <c r="AH59" i="54" s="1"/>
  <c r="AL59" i="54" s="1"/>
  <c r="AD39" i="54"/>
  <c r="AH39" i="54" s="1"/>
  <c r="AL39" i="54" s="1"/>
  <c r="H141" i="64"/>
  <c r="K141" i="64" s="1"/>
  <c r="H143" i="64"/>
  <c r="K143" i="64" s="1"/>
  <c r="H142" i="64"/>
  <c r="K142" i="64" s="1"/>
  <c r="H140" i="64"/>
  <c r="K140" i="64" s="1"/>
  <c r="H144" i="64"/>
  <c r="K144" i="64" s="1"/>
  <c r="H139" i="64"/>
  <c r="K139" i="64" s="1"/>
  <c r="AB319" i="54"/>
  <c r="AG319" i="54" s="1"/>
  <c r="AK319" i="54" s="1"/>
  <c r="AB299" i="54"/>
  <c r="AG299" i="54" s="1"/>
  <c r="AK299" i="54" s="1"/>
  <c r="AB279" i="54"/>
  <c r="AG279" i="54" s="1"/>
  <c r="AK279" i="54" s="1"/>
  <c r="AB259" i="54"/>
  <c r="AG259" i="54" s="1"/>
  <c r="AK259" i="54" s="1"/>
  <c r="AB239" i="54"/>
  <c r="AG239" i="54" s="1"/>
  <c r="AK239" i="54" s="1"/>
  <c r="AB219" i="54"/>
  <c r="AG219" i="54" s="1"/>
  <c r="AK219" i="54" s="1"/>
  <c r="AB199" i="54"/>
  <c r="AG199" i="54" s="1"/>
  <c r="AK199" i="54" s="1"/>
  <c r="AB179" i="54"/>
  <c r="AG179" i="54" s="1"/>
  <c r="AK179" i="54" s="1"/>
  <c r="AB159" i="54"/>
  <c r="AG159" i="54" s="1"/>
  <c r="AK159" i="54" s="1"/>
  <c r="AB139" i="54"/>
  <c r="AG139" i="54" s="1"/>
  <c r="AK139" i="54" s="1"/>
  <c r="AB119" i="54"/>
  <c r="AG119" i="54" s="1"/>
  <c r="AK119" i="54" s="1"/>
  <c r="AB99" i="54"/>
  <c r="AG99" i="54" s="1"/>
  <c r="AK99" i="54" s="1"/>
  <c r="AB79" i="54"/>
  <c r="AG79" i="54" s="1"/>
  <c r="AK79" i="54" s="1"/>
  <c r="AB59" i="54"/>
  <c r="AG59" i="54" s="1"/>
  <c r="AK59" i="54" s="1"/>
  <c r="AB39" i="54"/>
  <c r="AG39" i="54" s="1"/>
  <c r="AK39" i="54" s="1"/>
  <c r="Z544" i="54"/>
  <c r="AF544" i="54" s="1"/>
  <c r="Z586" i="54"/>
  <c r="AF586" i="54" s="1"/>
  <c r="AD145" i="54"/>
  <c r="AH145" i="54" s="1"/>
  <c r="AD208" i="54"/>
  <c r="AH208" i="54" s="1"/>
  <c r="AD271" i="54"/>
  <c r="AH271" i="54" s="1"/>
  <c r="AD229" i="54"/>
  <c r="AH229" i="54" s="1"/>
  <c r="AD166" i="54"/>
  <c r="AH166" i="54" s="1"/>
  <c r="AD19" i="54"/>
  <c r="AH19" i="54" s="1"/>
  <c r="AL19" i="54" s="1"/>
  <c r="AD313" i="54"/>
  <c r="AH313" i="54" s="1"/>
  <c r="AD124" i="54"/>
  <c r="AH124" i="54" s="1"/>
  <c r="AD187" i="54"/>
  <c r="AH187" i="54" s="1"/>
  <c r="AD250" i="54"/>
  <c r="AH250" i="54" s="1"/>
  <c r="AD292" i="54"/>
  <c r="AH292" i="54" s="1"/>
  <c r="AB124" i="54"/>
  <c r="AG124" i="54" s="1"/>
  <c r="AB145" i="54"/>
  <c r="AG145" i="54" s="1"/>
  <c r="AB19" i="54"/>
  <c r="AG19" i="54" s="1"/>
  <c r="AK19" i="54" s="1"/>
  <c r="AB229" i="54"/>
  <c r="AG229" i="54" s="1"/>
  <c r="AB313" i="54"/>
  <c r="AG313" i="54" s="1"/>
  <c r="AB271" i="54"/>
  <c r="AG271" i="54" s="1"/>
  <c r="AB292" i="54"/>
  <c r="AG292" i="54" s="1"/>
  <c r="AB166" i="54"/>
  <c r="AG166" i="54" s="1"/>
  <c r="AB187" i="54"/>
  <c r="AG187" i="54" s="1"/>
  <c r="AB250" i="54"/>
  <c r="AG250" i="54" s="1"/>
  <c r="AB208" i="54"/>
  <c r="AG208" i="54" s="1"/>
  <c r="V377" i="54" l="1"/>
  <c r="V713" i="54"/>
  <c r="V650" i="54"/>
  <c r="V587" i="54"/>
  <c r="V524" i="54"/>
  <c r="V797" i="54"/>
  <c r="V503" i="54"/>
  <c r="V461" i="54"/>
  <c r="V398" i="54"/>
  <c r="V734" i="54"/>
  <c r="V671" i="54"/>
  <c r="V608" i="54"/>
  <c r="V755" i="54"/>
  <c r="V776" i="54"/>
  <c r="V545" i="54"/>
  <c r="V482" i="54"/>
  <c r="V419" i="54"/>
  <c r="V356" i="54"/>
  <c r="V692" i="54"/>
  <c r="O58" i="53"/>
  <c r="V629" i="54"/>
  <c r="V566" i="54"/>
  <c r="V440" i="54"/>
  <c r="X629" i="54"/>
  <c r="X650" i="54"/>
  <c r="X356" i="54"/>
  <c r="X671" i="54"/>
  <c r="X713" i="54"/>
  <c r="X587" i="54"/>
  <c r="X377" i="54"/>
  <c r="X398" i="54"/>
  <c r="X419" i="54"/>
  <c r="X440" i="54"/>
  <c r="X755" i="54"/>
  <c r="X797" i="54"/>
  <c r="X566" i="54"/>
  <c r="X776" i="54"/>
  <c r="X461" i="54"/>
  <c r="X482" i="54"/>
  <c r="X503" i="54"/>
  <c r="X524" i="54"/>
  <c r="X692" i="54"/>
  <c r="X734" i="54"/>
  <c r="X545" i="54"/>
  <c r="X608" i="54"/>
  <c r="I16" i="65"/>
  <c r="I10" i="65"/>
  <c r="D58" i="53"/>
  <c r="T545" i="54"/>
  <c r="T419" i="54"/>
  <c r="T524" i="54"/>
  <c r="T629" i="54"/>
  <c r="T734" i="54"/>
  <c r="T566" i="54"/>
  <c r="T650" i="54"/>
  <c r="T398" i="54"/>
  <c r="T503" i="54"/>
  <c r="T608" i="54"/>
  <c r="T713" i="54"/>
  <c r="T587" i="54"/>
  <c r="T776" i="54"/>
  <c r="T377" i="54"/>
  <c r="T482" i="54"/>
  <c r="T356" i="54"/>
  <c r="T692" i="54"/>
  <c r="T797" i="54"/>
  <c r="T671" i="54"/>
  <c r="T461" i="54"/>
  <c r="T440" i="54"/>
  <c r="T755" i="54"/>
  <c r="E30" i="53"/>
  <c r="G31" i="53"/>
  <c r="I31" i="53" s="1"/>
  <c r="F30" i="53"/>
  <c r="D145" i="64"/>
  <c r="D147" i="64"/>
  <c r="D149" i="64"/>
  <c r="D146" i="64"/>
  <c r="D148" i="64"/>
  <c r="D150" i="64"/>
  <c r="F147" i="64"/>
  <c r="F149" i="64"/>
  <c r="F145" i="64"/>
  <c r="F150" i="64"/>
  <c r="F146" i="64"/>
  <c r="F148" i="64"/>
  <c r="E145" i="64"/>
  <c r="E149" i="64"/>
  <c r="E147" i="64"/>
  <c r="E148" i="64"/>
  <c r="E150" i="64"/>
  <c r="E146" i="64"/>
  <c r="AD544" i="54"/>
  <c r="AH544" i="54" s="1"/>
  <c r="AD586" i="54"/>
  <c r="AH586" i="54" s="1"/>
  <c r="AB586" i="54"/>
  <c r="AG586" i="54" s="1"/>
  <c r="AB544" i="54"/>
  <c r="AG544" i="54" s="1"/>
  <c r="Z20" i="54"/>
  <c r="AF20" i="54" s="1"/>
  <c r="AJ20" i="54" s="1"/>
  <c r="Z230" i="54"/>
  <c r="AF230" i="54" s="1"/>
  <c r="Z188" i="54"/>
  <c r="AF188" i="54" s="1"/>
  <c r="Z251" i="54"/>
  <c r="AF251" i="54" s="1"/>
  <c r="Z146" i="54"/>
  <c r="AF146" i="54" s="1"/>
  <c r="Z125" i="54"/>
  <c r="AF125" i="54" s="1"/>
  <c r="Z104" i="54"/>
  <c r="AF104" i="54" s="1"/>
  <c r="Z293" i="54"/>
  <c r="AF293" i="54" s="1"/>
  <c r="Z272" i="54"/>
  <c r="AF272" i="54" s="1"/>
  <c r="Z167" i="54"/>
  <c r="AF167" i="54" s="1"/>
  <c r="Z314" i="54"/>
  <c r="AF314" i="54" s="1"/>
  <c r="Z209" i="54"/>
  <c r="AF209" i="54" s="1"/>
  <c r="E58" i="53" l="1"/>
  <c r="F58" i="53"/>
  <c r="G59" i="53"/>
  <c r="M58" i="53"/>
  <c r="N58" i="53" s="1"/>
  <c r="Z797" i="54"/>
  <c r="AF797" i="54" s="1"/>
  <c r="AJ797" i="54" s="1"/>
  <c r="Z776" i="54"/>
  <c r="AF776" i="54" s="1"/>
  <c r="K10" i="65"/>
  <c r="K16" i="65"/>
  <c r="BC469" i="65"/>
  <c r="BC485" i="65"/>
  <c r="BC517" i="65"/>
  <c r="BC540" i="65"/>
  <c r="BC499" i="65"/>
  <c r="BC451" i="65"/>
  <c r="BC538" i="65"/>
  <c r="BC468" i="65"/>
  <c r="BC504" i="65"/>
  <c r="BC456" i="65"/>
  <c r="BC527" i="65"/>
  <c r="BC502" i="65"/>
  <c r="BC449" i="65"/>
  <c r="BC497" i="65"/>
  <c r="BC454" i="65"/>
  <c r="BC482" i="65"/>
  <c r="BC484" i="65"/>
  <c r="BC472" i="65"/>
  <c r="BC526" i="65"/>
  <c r="BC455" i="65"/>
  <c r="BC525" i="65"/>
  <c r="BC515" i="65"/>
  <c r="BC450" i="65"/>
  <c r="BC516" i="65"/>
  <c r="BC535" i="65"/>
  <c r="BC453" i="65"/>
  <c r="BC471" i="65"/>
  <c r="BC501" i="65"/>
  <c r="BC537" i="65"/>
  <c r="BC470" i="65"/>
  <c r="BC523" i="65"/>
  <c r="BC498" i="65"/>
  <c r="BC452" i="65"/>
  <c r="BC488" i="65"/>
  <c r="BC524" i="65"/>
  <c r="BC487" i="65"/>
  <c r="BC467" i="65"/>
  <c r="BC528" i="65"/>
  <c r="BC466" i="65"/>
  <c r="BC486" i="65"/>
  <c r="BC503" i="65"/>
  <c r="BC465" i="65"/>
  <c r="BC483" i="65"/>
  <c r="BC500" i="65"/>
  <c r="BC513" i="65"/>
  <c r="BC481" i="65"/>
  <c r="BC539" i="65"/>
  <c r="BC536" i="65"/>
  <c r="BC514" i="65"/>
  <c r="BC477" i="65"/>
  <c r="BC489" i="65"/>
  <c r="BC521" i="65"/>
  <c r="BC545" i="65"/>
  <c r="BC507" i="65"/>
  <c r="BC490" i="65"/>
  <c r="BC459" i="65"/>
  <c r="BC496" i="65"/>
  <c r="BC463" i="65"/>
  <c r="BC519" i="65"/>
  <c r="BC494" i="65"/>
  <c r="BC542" i="65"/>
  <c r="BC457" i="65"/>
  <c r="BC462" i="65"/>
  <c r="BC493" i="65"/>
  <c r="BC529" i="65"/>
  <c r="BC520" i="65"/>
  <c r="BC531" i="65"/>
  <c r="BC506" i="65"/>
  <c r="BC475" i="65"/>
  <c r="BC508" i="65"/>
  <c r="BC479" i="65"/>
  <c r="BC543" i="65"/>
  <c r="BC510" i="65"/>
  <c r="BC461" i="65"/>
  <c r="BC464" i="65"/>
  <c r="BC505" i="65"/>
  <c r="BC533" i="65"/>
  <c r="BC532" i="65"/>
  <c r="BC458" i="65"/>
  <c r="BC522" i="65"/>
  <c r="BC480" i="65"/>
  <c r="BC512" i="65"/>
  <c r="BC495" i="65"/>
  <c r="BC460" i="65"/>
  <c r="BC518" i="65"/>
  <c r="BC509" i="65"/>
  <c r="BC530" i="65"/>
  <c r="BC474" i="65"/>
  <c r="BC478" i="65"/>
  <c r="BC541" i="65"/>
  <c r="BC492" i="65"/>
  <c r="BC534" i="65"/>
  <c r="BC476" i="65"/>
  <c r="BC473" i="65"/>
  <c r="BC491" i="65"/>
  <c r="BC544" i="65"/>
  <c r="BC511" i="65"/>
  <c r="H31" i="53"/>
  <c r="O31" i="53" s="1"/>
  <c r="J10" i="65"/>
  <c r="J16" i="65"/>
  <c r="J31" i="53"/>
  <c r="D31" i="53" s="1"/>
  <c r="D59" i="53" s="1"/>
  <c r="H145" i="64"/>
  <c r="K145" i="64" s="1"/>
  <c r="H150" i="64"/>
  <c r="K150" i="64" s="1"/>
  <c r="H149" i="64"/>
  <c r="K149" i="64" s="1"/>
  <c r="H146" i="64"/>
  <c r="K146" i="64" s="1"/>
  <c r="H148" i="64"/>
  <c r="K148" i="64" s="1"/>
  <c r="H147" i="64"/>
  <c r="K147" i="64" s="1"/>
  <c r="AB320" i="54"/>
  <c r="AG320" i="54" s="1"/>
  <c r="AK320" i="54" s="1"/>
  <c r="AB300" i="54"/>
  <c r="AG300" i="54" s="1"/>
  <c r="AK300" i="54" s="1"/>
  <c r="AB280" i="54"/>
  <c r="AG280" i="54" s="1"/>
  <c r="AK280" i="54" s="1"/>
  <c r="AB260" i="54"/>
  <c r="AG260" i="54" s="1"/>
  <c r="AK260" i="54" s="1"/>
  <c r="AB240" i="54"/>
  <c r="AG240" i="54" s="1"/>
  <c r="AK240" i="54" s="1"/>
  <c r="AB220" i="54"/>
  <c r="AG220" i="54" s="1"/>
  <c r="AK220" i="54" s="1"/>
  <c r="AB200" i="54"/>
  <c r="AG200" i="54" s="1"/>
  <c r="AK200" i="54" s="1"/>
  <c r="AB180" i="54"/>
  <c r="AG180" i="54" s="1"/>
  <c r="AK180" i="54" s="1"/>
  <c r="AB160" i="54"/>
  <c r="AG160" i="54" s="1"/>
  <c r="AK160" i="54" s="1"/>
  <c r="AB140" i="54"/>
  <c r="AG140" i="54" s="1"/>
  <c r="AK140" i="54" s="1"/>
  <c r="AB120" i="54"/>
  <c r="AG120" i="54" s="1"/>
  <c r="AK120" i="54" s="1"/>
  <c r="AB100" i="54"/>
  <c r="AG100" i="54" s="1"/>
  <c r="AK100" i="54" s="1"/>
  <c r="AB80" i="54"/>
  <c r="AG80" i="54" s="1"/>
  <c r="AK80" i="54" s="1"/>
  <c r="AB60" i="54"/>
  <c r="AG60" i="54" s="1"/>
  <c r="AK60" i="54" s="1"/>
  <c r="AB40" i="54"/>
  <c r="AG40" i="54" s="1"/>
  <c r="AK40" i="54" s="1"/>
  <c r="I145" i="64"/>
  <c r="L145" i="64" s="1"/>
  <c r="I150" i="64"/>
  <c r="L150" i="64" s="1"/>
  <c r="I149" i="64"/>
  <c r="L149" i="64" s="1"/>
  <c r="I147" i="64"/>
  <c r="L147" i="64" s="1"/>
  <c r="I148" i="64"/>
  <c r="L148" i="64" s="1"/>
  <c r="I146" i="64"/>
  <c r="L146" i="64" s="1"/>
  <c r="AD320" i="54"/>
  <c r="AH320" i="54" s="1"/>
  <c r="AL320" i="54" s="1"/>
  <c r="AD300" i="54"/>
  <c r="AH300" i="54" s="1"/>
  <c r="AL300" i="54" s="1"/>
  <c r="AD280" i="54"/>
  <c r="AH280" i="54" s="1"/>
  <c r="AL280" i="54" s="1"/>
  <c r="AD260" i="54"/>
  <c r="AH260" i="54" s="1"/>
  <c r="AL260" i="54" s="1"/>
  <c r="AD240" i="54"/>
  <c r="AH240" i="54" s="1"/>
  <c r="AL240" i="54" s="1"/>
  <c r="AD220" i="54"/>
  <c r="AH220" i="54" s="1"/>
  <c r="AL220" i="54" s="1"/>
  <c r="AD200" i="54"/>
  <c r="AH200" i="54" s="1"/>
  <c r="AL200" i="54" s="1"/>
  <c r="AD180" i="54"/>
  <c r="AH180" i="54" s="1"/>
  <c r="AL180" i="54" s="1"/>
  <c r="AD160" i="54"/>
  <c r="AH160" i="54" s="1"/>
  <c r="AL160" i="54" s="1"/>
  <c r="AD140" i="54"/>
  <c r="AH140" i="54" s="1"/>
  <c r="AL140" i="54" s="1"/>
  <c r="AD120" i="54"/>
  <c r="AH120" i="54" s="1"/>
  <c r="AL120" i="54" s="1"/>
  <c r="AD100" i="54"/>
  <c r="AH100" i="54" s="1"/>
  <c r="AL100" i="54" s="1"/>
  <c r="AD80" i="54"/>
  <c r="AH80" i="54" s="1"/>
  <c r="AL80" i="54" s="1"/>
  <c r="AD60" i="54"/>
  <c r="AH60" i="54" s="1"/>
  <c r="AL60" i="54" s="1"/>
  <c r="AD40" i="54"/>
  <c r="AH40" i="54" s="1"/>
  <c r="AL40" i="54" s="1"/>
  <c r="G150" i="64"/>
  <c r="J150" i="64" s="1"/>
  <c r="G145" i="64"/>
  <c r="J145" i="64" s="1"/>
  <c r="G149" i="64"/>
  <c r="J149" i="64" s="1"/>
  <c r="G146" i="64"/>
  <c r="J146" i="64" s="1"/>
  <c r="G148" i="64"/>
  <c r="J148" i="64" s="1"/>
  <c r="G147" i="64"/>
  <c r="J147" i="64" s="1"/>
  <c r="Z320" i="54"/>
  <c r="AF320" i="54" s="1"/>
  <c r="AJ320" i="54" s="1"/>
  <c r="Z300" i="54"/>
  <c r="AF300" i="54" s="1"/>
  <c r="AJ300" i="54" s="1"/>
  <c r="Z280" i="54"/>
  <c r="AF280" i="54" s="1"/>
  <c r="AJ280" i="54" s="1"/>
  <c r="Z260" i="54"/>
  <c r="AF260" i="54" s="1"/>
  <c r="AJ260" i="54" s="1"/>
  <c r="Z240" i="54"/>
  <c r="AF240" i="54" s="1"/>
  <c r="AJ240" i="54" s="1"/>
  <c r="Z220" i="54"/>
  <c r="AF220" i="54" s="1"/>
  <c r="AJ220" i="54" s="1"/>
  <c r="Z200" i="54"/>
  <c r="AF200" i="54" s="1"/>
  <c r="AJ200" i="54" s="1"/>
  <c r="Z180" i="54"/>
  <c r="AF180" i="54" s="1"/>
  <c r="AJ180" i="54" s="1"/>
  <c r="Z160" i="54"/>
  <c r="AF160" i="54" s="1"/>
  <c r="AJ160" i="54" s="1"/>
  <c r="Z140" i="54"/>
  <c r="AF140" i="54" s="1"/>
  <c r="AJ140" i="54" s="1"/>
  <c r="Z120" i="54"/>
  <c r="AF120" i="54" s="1"/>
  <c r="AJ120" i="54" s="1"/>
  <c r="Z100" i="54"/>
  <c r="AF100" i="54" s="1"/>
  <c r="AJ100" i="54" s="1"/>
  <c r="Z80" i="54"/>
  <c r="AF80" i="54" s="1"/>
  <c r="AJ80" i="54" s="1"/>
  <c r="Z60" i="54"/>
  <c r="AF60" i="54" s="1"/>
  <c r="AJ60" i="54" s="1"/>
  <c r="Z40" i="54"/>
  <c r="AF40" i="54" s="1"/>
  <c r="AJ40" i="54" s="1"/>
  <c r="Z566" i="54"/>
  <c r="AF566" i="54" s="1"/>
  <c r="Z524" i="54"/>
  <c r="AF524" i="54" s="1"/>
  <c r="AB188" i="54"/>
  <c r="AG188" i="54" s="1"/>
  <c r="AB104" i="54"/>
  <c r="AG104" i="54" s="1"/>
  <c r="AB314" i="54"/>
  <c r="AG314" i="54" s="1"/>
  <c r="AB293" i="54"/>
  <c r="AG293" i="54" s="1"/>
  <c r="AB251" i="54"/>
  <c r="AG251" i="54" s="1"/>
  <c r="AB167" i="54"/>
  <c r="AG167" i="54" s="1"/>
  <c r="AB272" i="54"/>
  <c r="AG272" i="54" s="1"/>
  <c r="AB209" i="54"/>
  <c r="AG209" i="54" s="1"/>
  <c r="AB230" i="54"/>
  <c r="AG230" i="54" s="1"/>
  <c r="AB146" i="54"/>
  <c r="AG146" i="54" s="1"/>
  <c r="AB125" i="54"/>
  <c r="AG125" i="54" s="1"/>
  <c r="AB20" i="54"/>
  <c r="AG20" i="54" s="1"/>
  <c r="AK20" i="54" s="1"/>
  <c r="AD251" i="54"/>
  <c r="AH251" i="54" s="1"/>
  <c r="AD167" i="54"/>
  <c r="AH167" i="54" s="1"/>
  <c r="AD20" i="54"/>
  <c r="AH20" i="54" s="1"/>
  <c r="AL20" i="54" s="1"/>
  <c r="AD125" i="54"/>
  <c r="AH125" i="54" s="1"/>
  <c r="AD188" i="54"/>
  <c r="AH188" i="54" s="1"/>
  <c r="AD146" i="54"/>
  <c r="AH146" i="54" s="1"/>
  <c r="AD272" i="54"/>
  <c r="AH272" i="54" s="1"/>
  <c r="AD314" i="54"/>
  <c r="AH314" i="54" s="1"/>
  <c r="AD230" i="54"/>
  <c r="AH230" i="54" s="1"/>
  <c r="AD209" i="54"/>
  <c r="AH209" i="54" s="1"/>
  <c r="AD293" i="54"/>
  <c r="AH293" i="54" s="1"/>
  <c r="AD104" i="54"/>
  <c r="AH104" i="54" s="1"/>
  <c r="G60" i="53" l="1"/>
  <c r="I60" i="53" s="1"/>
  <c r="F59" i="53"/>
  <c r="E59" i="53"/>
  <c r="Z777" i="54"/>
  <c r="AF777" i="54" s="1"/>
  <c r="Z798" i="54"/>
  <c r="AF798" i="54" s="1"/>
  <c r="BD478" i="65"/>
  <c r="BD494" i="65"/>
  <c r="BD522" i="65"/>
  <c r="BD545" i="65"/>
  <c r="BD496" i="65"/>
  <c r="BD479" i="65"/>
  <c r="BD543" i="65"/>
  <c r="BD489" i="65"/>
  <c r="BD521" i="65"/>
  <c r="BD459" i="65"/>
  <c r="BD532" i="65"/>
  <c r="BD531" i="65"/>
  <c r="BD462" i="65"/>
  <c r="BD476" i="65"/>
  <c r="BD510" i="65"/>
  <c r="BD534" i="65"/>
  <c r="BD477" i="65"/>
  <c r="BD520" i="65"/>
  <c r="BD511" i="65"/>
  <c r="BD464" i="65"/>
  <c r="BD505" i="65"/>
  <c r="BD533" i="65"/>
  <c r="BD492" i="65"/>
  <c r="BD491" i="65"/>
  <c r="BD474" i="65"/>
  <c r="BD518" i="65"/>
  <c r="BD480" i="65"/>
  <c r="BD519" i="65"/>
  <c r="BD509" i="65"/>
  <c r="BD508" i="65"/>
  <c r="BD461" i="65"/>
  <c r="BD475" i="65"/>
  <c r="BD460" i="65"/>
  <c r="BD530" i="65"/>
  <c r="BD512" i="65"/>
  <c r="BD457" i="65"/>
  <c r="BD529" i="65"/>
  <c r="BD463" i="65"/>
  <c r="BD458" i="65"/>
  <c r="BD495" i="65"/>
  <c r="BD490" i="65"/>
  <c r="BD542" i="65"/>
  <c r="BD544" i="65"/>
  <c r="BD473" i="65"/>
  <c r="BD541" i="65"/>
  <c r="BD507" i="65"/>
  <c r="BD506" i="65"/>
  <c r="BD493" i="65"/>
  <c r="BE463" i="65"/>
  <c r="BE479" i="65"/>
  <c r="BE511" i="65"/>
  <c r="BE522" i="65"/>
  <c r="BE457" i="65"/>
  <c r="BE533" i="65"/>
  <c r="BE508" i="65"/>
  <c r="BE476" i="65"/>
  <c r="BE506" i="65"/>
  <c r="BE489" i="65"/>
  <c r="BE545" i="65"/>
  <c r="BE512" i="65"/>
  <c r="BE475" i="65"/>
  <c r="BE491" i="65"/>
  <c r="BE519" i="65"/>
  <c r="BE530" i="65"/>
  <c r="BE473" i="65"/>
  <c r="BE541" i="65"/>
  <c r="BE532" i="65"/>
  <c r="BE478" i="65"/>
  <c r="BE510" i="65"/>
  <c r="BE505" i="65"/>
  <c r="BE477" i="65"/>
  <c r="BE520" i="65"/>
  <c r="BE458" i="65"/>
  <c r="BE495" i="65"/>
  <c r="BE531" i="65"/>
  <c r="BE534" i="65"/>
  <c r="BE493" i="65"/>
  <c r="BE461" i="65"/>
  <c r="BE460" i="65"/>
  <c r="BE490" i="65"/>
  <c r="BE518" i="65"/>
  <c r="BE521" i="65"/>
  <c r="BE480" i="65"/>
  <c r="BE544" i="65"/>
  <c r="BE543" i="65"/>
  <c r="BE462" i="65"/>
  <c r="BE496" i="65"/>
  <c r="BE459" i="65"/>
  <c r="BE542" i="65"/>
  <c r="BE494" i="65"/>
  <c r="BE474" i="65"/>
  <c r="BE509" i="65"/>
  <c r="BE464" i="65"/>
  <c r="BE529" i="65"/>
  <c r="BE507" i="65"/>
  <c r="BE492" i="65"/>
  <c r="BD454" i="65"/>
  <c r="BD453" i="65"/>
  <c r="BD486" i="65"/>
  <c r="BD526" i="65"/>
  <c r="BD537" i="65"/>
  <c r="BD536" i="65"/>
  <c r="BD503" i="65"/>
  <c r="BD471" i="65"/>
  <c r="BD501" i="65"/>
  <c r="BD484" i="65"/>
  <c r="BD540" i="65"/>
  <c r="BD499" i="65"/>
  <c r="BD466" i="65"/>
  <c r="BD467" i="65"/>
  <c r="BD498" i="65"/>
  <c r="BD538" i="65"/>
  <c r="BD488" i="65"/>
  <c r="BD465" i="65"/>
  <c r="BD527" i="65"/>
  <c r="BD481" i="65"/>
  <c r="BD513" i="65"/>
  <c r="BD500" i="65"/>
  <c r="BD449" i="65"/>
  <c r="BD515" i="65"/>
  <c r="BD470" i="65"/>
  <c r="BD469" i="65"/>
  <c r="BD502" i="65"/>
  <c r="BD517" i="65"/>
  <c r="BD504" i="65"/>
  <c r="BD472" i="65"/>
  <c r="BD535" i="65"/>
  <c r="BD485" i="65"/>
  <c r="BD452" i="65"/>
  <c r="BD516" i="65"/>
  <c r="BD456" i="65"/>
  <c r="BD523" i="65"/>
  <c r="BD514" i="65"/>
  <c r="BD455" i="65"/>
  <c r="BD483" i="65"/>
  <c r="BD450" i="65"/>
  <c r="BD525" i="65"/>
  <c r="BD497" i="65"/>
  <c r="BD539" i="65"/>
  <c r="BD451" i="65"/>
  <c r="BD528" i="65"/>
  <c r="BD468" i="65"/>
  <c r="BD482" i="65"/>
  <c r="BD487" i="65"/>
  <c r="BD524" i="65"/>
  <c r="BE467" i="65"/>
  <c r="BE465" i="65"/>
  <c r="BE499" i="65"/>
  <c r="BE527" i="65"/>
  <c r="BE450" i="65"/>
  <c r="BE517" i="65"/>
  <c r="BE484" i="65"/>
  <c r="BE540" i="65"/>
  <c r="BE486" i="65"/>
  <c r="BE538" i="65"/>
  <c r="BE537" i="65"/>
  <c r="BE504" i="65"/>
  <c r="BE471" i="65"/>
  <c r="BE472" i="65"/>
  <c r="BE503" i="65"/>
  <c r="BE535" i="65"/>
  <c r="BE466" i="65"/>
  <c r="BE525" i="65"/>
  <c r="BE500" i="65"/>
  <c r="BE453" i="65"/>
  <c r="BE498" i="65"/>
  <c r="BE481" i="65"/>
  <c r="BE452" i="65"/>
  <c r="BE528" i="65"/>
  <c r="BE451" i="65"/>
  <c r="BE449" i="65"/>
  <c r="BE483" i="65"/>
  <c r="BE515" i="65"/>
  <c r="BE539" i="65"/>
  <c r="BE485" i="65"/>
  <c r="BE454" i="65"/>
  <c r="BE516" i="65"/>
  <c r="BE469" i="65"/>
  <c r="BE502" i="65"/>
  <c r="BE497" i="65"/>
  <c r="BE470" i="65"/>
  <c r="BE536" i="65"/>
  <c r="BE523" i="65"/>
  <c r="BE524" i="65"/>
  <c r="BE488" i="65"/>
  <c r="BE455" i="65"/>
  <c r="BE514" i="65"/>
  <c r="BE482" i="65"/>
  <c r="BE456" i="65"/>
  <c r="BE501" i="65"/>
  <c r="BE526" i="65"/>
  <c r="BE468" i="65"/>
  <c r="BE513" i="65"/>
  <c r="BE487" i="65"/>
  <c r="I59" i="53"/>
  <c r="M59" i="53"/>
  <c r="N59" i="53" s="1"/>
  <c r="X42" i="54"/>
  <c r="X126" i="54"/>
  <c r="X210" i="54"/>
  <c r="X294" i="54"/>
  <c r="X63" i="54"/>
  <c r="X147" i="54"/>
  <c r="X231" i="54"/>
  <c r="X315" i="54"/>
  <c r="X84" i="54"/>
  <c r="X168" i="54"/>
  <c r="X252" i="54"/>
  <c r="X336" i="54"/>
  <c r="X273" i="54"/>
  <c r="X21" i="54"/>
  <c r="X189" i="54"/>
  <c r="X105" i="54"/>
  <c r="V21" i="54"/>
  <c r="V105" i="54"/>
  <c r="V189" i="54"/>
  <c r="V273" i="54"/>
  <c r="V42" i="54"/>
  <c r="V126" i="54"/>
  <c r="V210" i="54"/>
  <c r="V294" i="54"/>
  <c r="V63" i="54"/>
  <c r="V147" i="54"/>
  <c r="V231" i="54"/>
  <c r="V315" i="54"/>
  <c r="V168" i="54"/>
  <c r="V252" i="54"/>
  <c r="V336" i="54"/>
  <c r="V84" i="54"/>
  <c r="AD797" i="54"/>
  <c r="AH797" i="54" s="1"/>
  <c r="AL797" i="54" s="1"/>
  <c r="AD776" i="54"/>
  <c r="AH776" i="54" s="1"/>
  <c r="T84" i="54"/>
  <c r="T168" i="54"/>
  <c r="T21" i="54"/>
  <c r="T105" i="54"/>
  <c r="T42" i="54"/>
  <c r="T210" i="54"/>
  <c r="T294" i="54"/>
  <c r="T63" i="54"/>
  <c r="T147" i="54"/>
  <c r="T231" i="54"/>
  <c r="T315" i="54"/>
  <c r="T273" i="54"/>
  <c r="T126" i="54"/>
  <c r="T252" i="54"/>
  <c r="T336" i="54"/>
  <c r="T189" i="54"/>
  <c r="AJ798" i="54"/>
  <c r="H59" i="53"/>
  <c r="AB797" i="54"/>
  <c r="AG797" i="54" s="1"/>
  <c r="AK797" i="54" s="1"/>
  <c r="AB776" i="54"/>
  <c r="AG776" i="54" s="1"/>
  <c r="E31" i="53"/>
  <c r="G32" i="53"/>
  <c r="I32" i="53" s="1"/>
  <c r="F31" i="53"/>
  <c r="F152" i="64"/>
  <c r="F155" i="64"/>
  <c r="F156" i="64"/>
  <c r="F154" i="64"/>
  <c r="F153" i="64"/>
  <c r="F151" i="64"/>
  <c r="D155" i="64"/>
  <c r="D153" i="64"/>
  <c r="D156" i="64"/>
  <c r="D151" i="64"/>
  <c r="D152" i="64"/>
  <c r="D154" i="64"/>
  <c r="E151" i="64"/>
  <c r="E156" i="64"/>
  <c r="E154" i="64"/>
  <c r="E152" i="64"/>
  <c r="E155" i="64"/>
  <c r="E153" i="64"/>
  <c r="AD524" i="54"/>
  <c r="AH524" i="54" s="1"/>
  <c r="AD566" i="54"/>
  <c r="AH566" i="54" s="1"/>
  <c r="AB524" i="54"/>
  <c r="AG524" i="54" s="1"/>
  <c r="AB566" i="54"/>
  <c r="AG566" i="54" s="1"/>
  <c r="V525" i="54" l="1"/>
  <c r="V462" i="54"/>
  <c r="V399" i="54"/>
  <c r="V735" i="54"/>
  <c r="V672" i="54"/>
  <c r="V714" i="54"/>
  <c r="V798" i="54"/>
  <c r="V609" i="54"/>
  <c r="V546" i="54"/>
  <c r="V483" i="54"/>
  <c r="V420" i="54"/>
  <c r="V756" i="54"/>
  <c r="O59" i="53"/>
  <c r="V441" i="54"/>
  <c r="V651" i="54"/>
  <c r="V357" i="54"/>
  <c r="V693" i="54"/>
  <c r="V630" i="54"/>
  <c r="V567" i="54"/>
  <c r="V504" i="54"/>
  <c r="V777" i="54"/>
  <c r="V378" i="54"/>
  <c r="V588" i="54"/>
  <c r="H60" i="53"/>
  <c r="AB777" i="54"/>
  <c r="AG777" i="54" s="1"/>
  <c r="AB798" i="54"/>
  <c r="AG798" i="54" s="1"/>
  <c r="J32" i="53"/>
  <c r="T357" i="54"/>
  <c r="T462" i="54"/>
  <c r="T420" i="54"/>
  <c r="T756" i="54"/>
  <c r="T777" i="54"/>
  <c r="T651" i="54"/>
  <c r="T693" i="54"/>
  <c r="T441" i="54"/>
  <c r="T546" i="54"/>
  <c r="T504" i="54"/>
  <c r="T567" i="54"/>
  <c r="T630" i="54"/>
  <c r="T735" i="54"/>
  <c r="T672" i="54"/>
  <c r="T525" i="54"/>
  <c r="T399" i="54"/>
  <c r="T588" i="54"/>
  <c r="T609" i="54"/>
  <c r="T714" i="54"/>
  <c r="T378" i="54"/>
  <c r="T483" i="54"/>
  <c r="T798" i="54"/>
  <c r="AD798" i="54"/>
  <c r="AH798" i="54" s="1"/>
  <c r="AL798" i="54" s="1"/>
  <c r="AD777" i="54"/>
  <c r="AH777" i="54" s="1"/>
  <c r="AK798" i="54"/>
  <c r="X609" i="54"/>
  <c r="X630" i="54"/>
  <c r="X651" i="54"/>
  <c r="X588" i="54"/>
  <c r="X777" i="54"/>
  <c r="X567" i="54"/>
  <c r="X357" i="54"/>
  <c r="X378" i="54"/>
  <c r="X399" i="54"/>
  <c r="X420" i="54"/>
  <c r="X672" i="54"/>
  <c r="X714" i="54"/>
  <c r="X525" i="54"/>
  <c r="X735" i="54"/>
  <c r="X441" i="54"/>
  <c r="X462" i="54"/>
  <c r="X483" i="54"/>
  <c r="X504" i="54"/>
  <c r="X756" i="54"/>
  <c r="X798" i="54"/>
  <c r="X546" i="54"/>
  <c r="X693" i="54"/>
  <c r="H32" i="53"/>
  <c r="G153" i="64"/>
  <c r="G151" i="64"/>
  <c r="J151" i="64" s="1"/>
  <c r="G154" i="64"/>
  <c r="J154" i="64" s="1"/>
  <c r="G156" i="64"/>
  <c r="J156" i="64" s="1"/>
  <c r="G155" i="64"/>
  <c r="J155" i="64" s="1"/>
  <c r="G152" i="64"/>
  <c r="J152" i="64" s="1"/>
  <c r="Z321" i="54"/>
  <c r="AF321" i="54" s="1"/>
  <c r="AJ321" i="54" s="1"/>
  <c r="Z301" i="54"/>
  <c r="AF301" i="54" s="1"/>
  <c r="AJ301" i="54" s="1"/>
  <c r="Z281" i="54"/>
  <c r="AF281" i="54" s="1"/>
  <c r="AJ281" i="54" s="1"/>
  <c r="Z261" i="54"/>
  <c r="AF261" i="54" s="1"/>
  <c r="AJ261" i="54" s="1"/>
  <c r="Z241" i="54"/>
  <c r="AF241" i="54" s="1"/>
  <c r="AJ241" i="54" s="1"/>
  <c r="Z221" i="54"/>
  <c r="AF221" i="54" s="1"/>
  <c r="AJ221" i="54" s="1"/>
  <c r="Z201" i="54"/>
  <c r="AF201" i="54" s="1"/>
  <c r="AJ201" i="54" s="1"/>
  <c r="Z181" i="54"/>
  <c r="AF181" i="54" s="1"/>
  <c r="AJ181" i="54" s="1"/>
  <c r="Z161" i="54"/>
  <c r="AF161" i="54" s="1"/>
  <c r="AJ161" i="54" s="1"/>
  <c r="Z141" i="54"/>
  <c r="AF141" i="54" s="1"/>
  <c r="AJ141" i="54" s="1"/>
  <c r="Z121" i="54"/>
  <c r="AF121" i="54" s="1"/>
  <c r="AJ121" i="54" s="1"/>
  <c r="Z101" i="54"/>
  <c r="AF101" i="54" s="1"/>
  <c r="AJ101" i="54" s="1"/>
  <c r="Z81" i="54"/>
  <c r="AF81" i="54" s="1"/>
  <c r="AJ81" i="54" s="1"/>
  <c r="Z61" i="54"/>
  <c r="AF61" i="54" s="1"/>
  <c r="AJ61" i="54" s="1"/>
  <c r="Z41" i="54"/>
  <c r="AF41" i="54" s="1"/>
  <c r="AJ41" i="54" s="1"/>
  <c r="J153" i="64"/>
  <c r="Z84" i="54"/>
  <c r="AF84" i="54" s="1"/>
  <c r="Z210" i="54"/>
  <c r="AF210" i="54" s="1"/>
  <c r="Z105" i="54"/>
  <c r="AF105" i="54" s="1"/>
  <c r="Z189" i="54"/>
  <c r="AF189" i="54" s="1"/>
  <c r="Z168" i="54"/>
  <c r="AF168" i="54" s="1"/>
  <c r="Z21" i="54"/>
  <c r="AF21" i="54" s="1"/>
  <c r="AJ21" i="54" s="1"/>
  <c r="Z126" i="54"/>
  <c r="AF126" i="54" s="1"/>
  <c r="Z294" i="54"/>
  <c r="AF294" i="54" s="1"/>
  <c r="Z147" i="54"/>
  <c r="AF147" i="54" s="1"/>
  <c r="Z315" i="54"/>
  <c r="AF315" i="54" s="1"/>
  <c r="Z273" i="54"/>
  <c r="AF273" i="54" s="1"/>
  <c r="Z231" i="54"/>
  <c r="AF231" i="54" s="1"/>
  <c r="Z252" i="54"/>
  <c r="AF252" i="54" s="1"/>
  <c r="V421" i="54" l="1"/>
  <c r="V358" i="54"/>
  <c r="V694" i="54"/>
  <c r="V631" i="54"/>
  <c r="V568" i="54"/>
  <c r="V778" i="54"/>
  <c r="O60" i="53"/>
  <c r="V547" i="54"/>
  <c r="V757" i="54"/>
  <c r="V505" i="54"/>
  <c r="V442" i="54"/>
  <c r="V379" i="54"/>
  <c r="V715" i="54"/>
  <c r="V652" i="54"/>
  <c r="V799" i="54"/>
  <c r="V610" i="54"/>
  <c r="V589" i="54"/>
  <c r="V526" i="54"/>
  <c r="V463" i="54"/>
  <c r="V400" i="54"/>
  <c r="V736" i="54"/>
  <c r="V673" i="54"/>
  <c r="V484" i="54"/>
  <c r="X22" i="54"/>
  <c r="X106" i="54"/>
  <c r="X190" i="54"/>
  <c r="X274" i="54"/>
  <c r="X43" i="54"/>
  <c r="X127" i="54"/>
  <c r="X211" i="54"/>
  <c r="X295" i="54"/>
  <c r="X64" i="54"/>
  <c r="X148" i="54"/>
  <c r="X232" i="54"/>
  <c r="X316" i="54"/>
  <c r="X253" i="54"/>
  <c r="X337" i="54"/>
  <c r="X85" i="54"/>
  <c r="X169" i="54"/>
  <c r="T64" i="54"/>
  <c r="T148" i="54"/>
  <c r="T85" i="54"/>
  <c r="T169" i="54"/>
  <c r="T22" i="54"/>
  <c r="T106" i="54"/>
  <c r="T190" i="54"/>
  <c r="T274" i="54"/>
  <c r="T337" i="54"/>
  <c r="T211" i="54"/>
  <c r="T295" i="54"/>
  <c r="T43" i="54"/>
  <c r="T253" i="54"/>
  <c r="T232" i="54"/>
  <c r="T316" i="54"/>
  <c r="T127" i="54"/>
  <c r="O32" i="53"/>
  <c r="V85" i="54"/>
  <c r="V169" i="54"/>
  <c r="V253" i="54"/>
  <c r="V337" i="54"/>
  <c r="V22" i="54"/>
  <c r="V106" i="54"/>
  <c r="V190" i="54"/>
  <c r="V274" i="54"/>
  <c r="V43" i="54"/>
  <c r="V127" i="54"/>
  <c r="V211" i="54"/>
  <c r="V295" i="54"/>
  <c r="V148" i="54"/>
  <c r="V232" i="54"/>
  <c r="V316" i="54"/>
  <c r="V64" i="54"/>
  <c r="X358" i="54"/>
  <c r="X379" i="54"/>
  <c r="X400" i="54"/>
  <c r="X799" i="54"/>
  <c r="X757" i="54"/>
  <c r="X589" i="54"/>
  <c r="X715" i="54"/>
  <c r="X421" i="54"/>
  <c r="X442" i="54"/>
  <c r="X463" i="54"/>
  <c r="X484" i="54"/>
  <c r="X736" i="54"/>
  <c r="X694" i="54"/>
  <c r="X610" i="54"/>
  <c r="X673" i="54"/>
  <c r="X505" i="54"/>
  <c r="X526" i="54"/>
  <c r="X547" i="54"/>
  <c r="X652" i="54"/>
  <c r="X568" i="54"/>
  <c r="X778" i="54"/>
  <c r="X631" i="54"/>
  <c r="T358" i="54"/>
  <c r="T463" i="54"/>
  <c r="T568" i="54"/>
  <c r="T673" i="54"/>
  <c r="T778" i="54"/>
  <c r="T379" i="54"/>
  <c r="T694" i="54"/>
  <c r="T442" i="54"/>
  <c r="T547" i="54"/>
  <c r="T652" i="54"/>
  <c r="T757" i="54"/>
  <c r="T631" i="54"/>
  <c r="T505" i="54"/>
  <c r="T589" i="54"/>
  <c r="T421" i="54"/>
  <c r="T526" i="54"/>
  <c r="T400" i="54"/>
  <c r="T736" i="54"/>
  <c r="T610" i="54"/>
  <c r="T715" i="54"/>
  <c r="T484" i="54"/>
  <c r="T799" i="54"/>
  <c r="D32" i="53"/>
  <c r="D60" i="53" s="1"/>
  <c r="I152" i="64"/>
  <c r="L152" i="64" s="1"/>
  <c r="I153" i="64"/>
  <c r="L153" i="64" s="1"/>
  <c r="I151" i="64"/>
  <c r="L151" i="64" s="1"/>
  <c r="I156" i="64"/>
  <c r="L156" i="64" s="1"/>
  <c r="I154" i="64"/>
  <c r="L154" i="64" s="1"/>
  <c r="I155" i="64"/>
  <c r="L155" i="64" s="1"/>
  <c r="AD321" i="54"/>
  <c r="AH321" i="54" s="1"/>
  <c r="AL321" i="54" s="1"/>
  <c r="AD301" i="54"/>
  <c r="AH301" i="54" s="1"/>
  <c r="AL301" i="54" s="1"/>
  <c r="AD281" i="54"/>
  <c r="AH281" i="54" s="1"/>
  <c r="AL281" i="54" s="1"/>
  <c r="AD261" i="54"/>
  <c r="AH261" i="54" s="1"/>
  <c r="AL261" i="54" s="1"/>
  <c r="AD241" i="54"/>
  <c r="AH241" i="54" s="1"/>
  <c r="AL241" i="54" s="1"/>
  <c r="AD221" i="54"/>
  <c r="AH221" i="54" s="1"/>
  <c r="AL221" i="54" s="1"/>
  <c r="AD201" i="54"/>
  <c r="AH201" i="54" s="1"/>
  <c r="AL201" i="54" s="1"/>
  <c r="AD181" i="54"/>
  <c r="AH181" i="54" s="1"/>
  <c r="AL181" i="54" s="1"/>
  <c r="AD161" i="54"/>
  <c r="AH161" i="54" s="1"/>
  <c r="AL161" i="54" s="1"/>
  <c r="AD141" i="54"/>
  <c r="AH141" i="54" s="1"/>
  <c r="AL141" i="54" s="1"/>
  <c r="AD121" i="54"/>
  <c r="AH121" i="54" s="1"/>
  <c r="AL121" i="54" s="1"/>
  <c r="AD101" i="54"/>
  <c r="AH101" i="54" s="1"/>
  <c r="AL101" i="54" s="1"/>
  <c r="AD81" i="54"/>
  <c r="AH81" i="54" s="1"/>
  <c r="AL81" i="54" s="1"/>
  <c r="AD61" i="54"/>
  <c r="AH61" i="54" s="1"/>
  <c r="AL61" i="54" s="1"/>
  <c r="AD41" i="54"/>
  <c r="AH41" i="54" s="1"/>
  <c r="AL41" i="54" s="1"/>
  <c r="H153" i="64"/>
  <c r="K153" i="64" s="1"/>
  <c r="H155" i="64"/>
  <c r="K155" i="64" s="1"/>
  <c r="H152" i="64"/>
  <c r="K152" i="64" s="1"/>
  <c r="H156" i="64"/>
  <c r="K156" i="64" s="1"/>
  <c r="H151" i="64"/>
  <c r="K151" i="64" s="1"/>
  <c r="H154" i="64"/>
  <c r="K154" i="64" s="1"/>
  <c r="AB321" i="54"/>
  <c r="AG321" i="54" s="1"/>
  <c r="AK321" i="54" s="1"/>
  <c r="AB301" i="54"/>
  <c r="AG301" i="54" s="1"/>
  <c r="AK301" i="54" s="1"/>
  <c r="AB281" i="54"/>
  <c r="AG281" i="54" s="1"/>
  <c r="AK281" i="54" s="1"/>
  <c r="AB261" i="54"/>
  <c r="AG261" i="54" s="1"/>
  <c r="AK261" i="54" s="1"/>
  <c r="AB241" i="54"/>
  <c r="AG241" i="54" s="1"/>
  <c r="AK241" i="54" s="1"/>
  <c r="AB221" i="54"/>
  <c r="AG221" i="54" s="1"/>
  <c r="AK221" i="54" s="1"/>
  <c r="AB201" i="54"/>
  <c r="AG201" i="54" s="1"/>
  <c r="AK201" i="54" s="1"/>
  <c r="AB181" i="54"/>
  <c r="AG181" i="54" s="1"/>
  <c r="AK181" i="54" s="1"/>
  <c r="AB161" i="54"/>
  <c r="AG161" i="54" s="1"/>
  <c r="AK161" i="54" s="1"/>
  <c r="AB141" i="54"/>
  <c r="AG141" i="54" s="1"/>
  <c r="AK141" i="54" s="1"/>
  <c r="AB121" i="54"/>
  <c r="AG121" i="54" s="1"/>
  <c r="AK121" i="54" s="1"/>
  <c r="AB101" i="54"/>
  <c r="AG101" i="54" s="1"/>
  <c r="AK101" i="54" s="1"/>
  <c r="AB81" i="54"/>
  <c r="AG81" i="54" s="1"/>
  <c r="AK81" i="54" s="1"/>
  <c r="AB61" i="54"/>
  <c r="AG61" i="54" s="1"/>
  <c r="AK61" i="54" s="1"/>
  <c r="AB41" i="54"/>
  <c r="AG41" i="54" s="1"/>
  <c r="AK41" i="54" s="1"/>
  <c r="Z504" i="54"/>
  <c r="AF504" i="54" s="1"/>
  <c r="Z546" i="54"/>
  <c r="AF546" i="54" s="1"/>
  <c r="AB105" i="54"/>
  <c r="AG105" i="54" s="1"/>
  <c r="AB252" i="54"/>
  <c r="AG252" i="54" s="1"/>
  <c r="AB126" i="54"/>
  <c r="AG126" i="54" s="1"/>
  <c r="AB315" i="54"/>
  <c r="AG315" i="54" s="1"/>
  <c r="AB84" i="54"/>
  <c r="AG84" i="54" s="1"/>
  <c r="AB210" i="54"/>
  <c r="AG210" i="54" s="1"/>
  <c r="AB294" i="54"/>
  <c r="AG294" i="54" s="1"/>
  <c r="AB189" i="54"/>
  <c r="AG189" i="54" s="1"/>
  <c r="AB168" i="54"/>
  <c r="AG168" i="54" s="1"/>
  <c r="AB231" i="54"/>
  <c r="AG231" i="54" s="1"/>
  <c r="AB147" i="54"/>
  <c r="AG147" i="54" s="1"/>
  <c r="AB21" i="54"/>
  <c r="AG21" i="54" s="1"/>
  <c r="AK21" i="54" s="1"/>
  <c r="AB273" i="54"/>
  <c r="AG273" i="54" s="1"/>
  <c r="AD273" i="54"/>
  <c r="AH273" i="54" s="1"/>
  <c r="AD210" i="54"/>
  <c r="AH210" i="54" s="1"/>
  <c r="AD252" i="54"/>
  <c r="AH252" i="54" s="1"/>
  <c r="AD84" i="54"/>
  <c r="AH84" i="54" s="1"/>
  <c r="AD189" i="54"/>
  <c r="AH189" i="54" s="1"/>
  <c r="AD231" i="54"/>
  <c r="AH231" i="54" s="1"/>
  <c r="AD126" i="54"/>
  <c r="AH126" i="54" s="1"/>
  <c r="AD294" i="54"/>
  <c r="AH294" i="54" s="1"/>
  <c r="AD147" i="54"/>
  <c r="AH147" i="54" s="1"/>
  <c r="AD21" i="54"/>
  <c r="AH21" i="54" s="1"/>
  <c r="AL21" i="54" s="1"/>
  <c r="AD168" i="54"/>
  <c r="AH168" i="54" s="1"/>
  <c r="AD315" i="54"/>
  <c r="AH315" i="54" s="1"/>
  <c r="AD105" i="54"/>
  <c r="AH105" i="54" s="1"/>
  <c r="E60" i="53" l="1"/>
  <c r="G61" i="53"/>
  <c r="I61" i="53" s="1"/>
  <c r="F60" i="53"/>
  <c r="M60" i="53"/>
  <c r="N60" i="53" s="1"/>
  <c r="Z778" i="54"/>
  <c r="AF778" i="54" s="1"/>
  <c r="Z799" i="54"/>
  <c r="AF799" i="54" s="1"/>
  <c r="AJ799" i="54" s="1"/>
  <c r="F32" i="53"/>
  <c r="G33" i="53"/>
  <c r="I33" i="53" s="1"/>
  <c r="E32" i="53"/>
  <c r="H33" i="53" s="1"/>
  <c r="D161" i="64"/>
  <c r="D157" i="64"/>
  <c r="D159" i="64"/>
  <c r="D160" i="64"/>
  <c r="D158" i="64"/>
  <c r="D162" i="64"/>
  <c r="F161" i="64"/>
  <c r="F157" i="64"/>
  <c r="F162" i="64"/>
  <c r="F158" i="64"/>
  <c r="F159" i="64"/>
  <c r="F160" i="64"/>
  <c r="E160" i="64"/>
  <c r="E158" i="64"/>
  <c r="E161" i="64"/>
  <c r="E157" i="64"/>
  <c r="E162" i="64"/>
  <c r="E159" i="64"/>
  <c r="AB504" i="54"/>
  <c r="AG504" i="54" s="1"/>
  <c r="AB546" i="54"/>
  <c r="AG546" i="54" s="1"/>
  <c r="AD546" i="54"/>
  <c r="AH546" i="54" s="1"/>
  <c r="AD504" i="54"/>
  <c r="AH504" i="54" s="1"/>
  <c r="Z85" i="54"/>
  <c r="AF85" i="54" s="1"/>
  <c r="Z316" i="54"/>
  <c r="AF316" i="54" s="1"/>
  <c r="Z22" i="54"/>
  <c r="AF22" i="54" s="1"/>
  <c r="AJ22" i="54" s="1"/>
  <c r="Z106" i="54"/>
  <c r="AF106" i="54" s="1"/>
  <c r="Z169" i="54"/>
  <c r="AF169" i="54" s="1"/>
  <c r="Z274" i="54"/>
  <c r="AF274" i="54" s="1"/>
  <c r="Z148" i="54"/>
  <c r="AF148" i="54" s="1"/>
  <c r="Z232" i="54"/>
  <c r="AF232" i="54" s="1"/>
  <c r="Z253" i="54"/>
  <c r="AF253" i="54" s="1"/>
  <c r="Z295" i="54"/>
  <c r="AF295" i="54" s="1"/>
  <c r="Z211" i="54"/>
  <c r="AF211" i="54" s="1"/>
  <c r="Z127" i="54"/>
  <c r="AF127" i="54" s="1"/>
  <c r="Z64" i="54"/>
  <c r="AF64" i="54" s="1"/>
  <c r="Z190" i="54"/>
  <c r="AF190" i="54" s="1"/>
  <c r="J33" i="53" l="1"/>
  <c r="AD799" i="54"/>
  <c r="AH799" i="54" s="1"/>
  <c r="AL799" i="54" s="1"/>
  <c r="AD778" i="54"/>
  <c r="AH778" i="54" s="1"/>
  <c r="O33" i="53"/>
  <c r="V65" i="54"/>
  <c r="V149" i="54"/>
  <c r="V233" i="54"/>
  <c r="V317" i="54"/>
  <c r="V86" i="54"/>
  <c r="V170" i="54"/>
  <c r="V254" i="54"/>
  <c r="V338" i="54"/>
  <c r="V23" i="54"/>
  <c r="V107" i="54"/>
  <c r="V191" i="54"/>
  <c r="V275" i="54"/>
  <c r="V128" i="54"/>
  <c r="V212" i="54"/>
  <c r="V296" i="54"/>
  <c r="V44" i="54"/>
  <c r="H61" i="53"/>
  <c r="AB799" i="54"/>
  <c r="AG799" i="54" s="1"/>
  <c r="AK799" i="54" s="1"/>
  <c r="AB778" i="54"/>
  <c r="AG778" i="54" s="1"/>
  <c r="I161" i="64"/>
  <c r="I162" i="64"/>
  <c r="I157" i="64"/>
  <c r="L157" i="64" s="1"/>
  <c r="I158" i="64"/>
  <c r="L158" i="64" s="1"/>
  <c r="I160" i="64"/>
  <c r="L160" i="64" s="1"/>
  <c r="I159" i="64"/>
  <c r="L159" i="64" s="1"/>
  <c r="AD322" i="54"/>
  <c r="AH322" i="54" s="1"/>
  <c r="AL322" i="54" s="1"/>
  <c r="AD302" i="54"/>
  <c r="AH302" i="54" s="1"/>
  <c r="AL302" i="54" s="1"/>
  <c r="AD282" i="54"/>
  <c r="AH282" i="54" s="1"/>
  <c r="AL282" i="54" s="1"/>
  <c r="AD262" i="54"/>
  <c r="AH262" i="54" s="1"/>
  <c r="AL262" i="54" s="1"/>
  <c r="AD242" i="54"/>
  <c r="AH242" i="54" s="1"/>
  <c r="AL242" i="54" s="1"/>
  <c r="AD222" i="54"/>
  <c r="AH222" i="54" s="1"/>
  <c r="AL222" i="54" s="1"/>
  <c r="AD202" i="54"/>
  <c r="AH202" i="54" s="1"/>
  <c r="AL202" i="54" s="1"/>
  <c r="AD182" i="54"/>
  <c r="AH182" i="54" s="1"/>
  <c r="AL182" i="54" s="1"/>
  <c r="AD162" i="54"/>
  <c r="AH162" i="54" s="1"/>
  <c r="AL162" i="54" s="1"/>
  <c r="AD142" i="54"/>
  <c r="AH142" i="54" s="1"/>
  <c r="AL142" i="54" s="1"/>
  <c r="AD122" i="54"/>
  <c r="AH122" i="54" s="1"/>
  <c r="AL122" i="54" s="1"/>
  <c r="AD102" i="54"/>
  <c r="AH102" i="54" s="1"/>
  <c r="AL102" i="54" s="1"/>
  <c r="AD82" i="54"/>
  <c r="AH82" i="54" s="1"/>
  <c r="AL82" i="54" s="1"/>
  <c r="AD62" i="54"/>
  <c r="AH62" i="54" s="1"/>
  <c r="AL62" i="54" s="1"/>
  <c r="AD42" i="54"/>
  <c r="AH42" i="54" s="1"/>
  <c r="AL42" i="54" s="1"/>
  <c r="L162" i="64"/>
  <c r="H159" i="64"/>
  <c r="K159" i="64" s="1"/>
  <c r="H157" i="64"/>
  <c r="K157" i="64" s="1"/>
  <c r="H161" i="64"/>
  <c r="H158" i="64"/>
  <c r="K158" i="64" s="1"/>
  <c r="H162" i="64"/>
  <c r="K162" i="64" s="1"/>
  <c r="H160" i="64"/>
  <c r="K160" i="64" s="1"/>
  <c r="AB322" i="54"/>
  <c r="AG322" i="54" s="1"/>
  <c r="AK322" i="54" s="1"/>
  <c r="AB302" i="54"/>
  <c r="AG302" i="54" s="1"/>
  <c r="AK302" i="54" s="1"/>
  <c r="AB282" i="54"/>
  <c r="AG282" i="54" s="1"/>
  <c r="AK282" i="54" s="1"/>
  <c r="AB262" i="54"/>
  <c r="AG262" i="54" s="1"/>
  <c r="AK262" i="54" s="1"/>
  <c r="AB242" i="54"/>
  <c r="AG242" i="54" s="1"/>
  <c r="AK242" i="54" s="1"/>
  <c r="AB222" i="54"/>
  <c r="AG222" i="54" s="1"/>
  <c r="AK222" i="54" s="1"/>
  <c r="AB202" i="54"/>
  <c r="AG202" i="54" s="1"/>
  <c r="AK202" i="54" s="1"/>
  <c r="AB182" i="54"/>
  <c r="AG182" i="54" s="1"/>
  <c r="AK182" i="54" s="1"/>
  <c r="AB162" i="54"/>
  <c r="AG162" i="54" s="1"/>
  <c r="AK162" i="54" s="1"/>
  <c r="AB142" i="54"/>
  <c r="AG142" i="54" s="1"/>
  <c r="AK142" i="54" s="1"/>
  <c r="AB122" i="54"/>
  <c r="AG122" i="54" s="1"/>
  <c r="AK122" i="54" s="1"/>
  <c r="AB102" i="54"/>
  <c r="AG102" i="54" s="1"/>
  <c r="AK102" i="54" s="1"/>
  <c r="AB82" i="54"/>
  <c r="AG82" i="54" s="1"/>
  <c r="AK82" i="54" s="1"/>
  <c r="AB62" i="54"/>
  <c r="AG62" i="54" s="1"/>
  <c r="AK62" i="54" s="1"/>
  <c r="AB42" i="54"/>
  <c r="AG42" i="54" s="1"/>
  <c r="AK42" i="54" s="1"/>
  <c r="K161" i="64"/>
  <c r="G159" i="64"/>
  <c r="J159" i="64" s="1"/>
  <c r="G161" i="64"/>
  <c r="J161" i="64" s="1"/>
  <c r="G157" i="64"/>
  <c r="J157" i="64" s="1"/>
  <c r="G162" i="64"/>
  <c r="J162" i="64" s="1"/>
  <c r="G158" i="64"/>
  <c r="J158" i="64" s="1"/>
  <c r="G160" i="64"/>
  <c r="J160" i="64" s="1"/>
  <c r="Z322" i="54"/>
  <c r="AF322" i="54" s="1"/>
  <c r="AJ322" i="54" s="1"/>
  <c r="Z302" i="54"/>
  <c r="AF302" i="54" s="1"/>
  <c r="AJ302" i="54" s="1"/>
  <c r="Z282" i="54"/>
  <c r="AF282" i="54" s="1"/>
  <c r="AJ282" i="54" s="1"/>
  <c r="Z262" i="54"/>
  <c r="AF262" i="54" s="1"/>
  <c r="AJ262" i="54" s="1"/>
  <c r="Z242" i="54"/>
  <c r="AF242" i="54" s="1"/>
  <c r="AJ242" i="54" s="1"/>
  <c r="Z222" i="54"/>
  <c r="AF222" i="54" s="1"/>
  <c r="AJ222" i="54" s="1"/>
  <c r="Z202" i="54"/>
  <c r="AF202" i="54" s="1"/>
  <c r="AJ202" i="54" s="1"/>
  <c r="Z182" i="54"/>
  <c r="AF182" i="54" s="1"/>
  <c r="AJ182" i="54" s="1"/>
  <c r="Z162" i="54"/>
  <c r="AF162" i="54" s="1"/>
  <c r="AJ162" i="54" s="1"/>
  <c r="Z142" i="54"/>
  <c r="AF142" i="54" s="1"/>
  <c r="AJ142" i="54" s="1"/>
  <c r="Z122" i="54"/>
  <c r="AF122" i="54" s="1"/>
  <c r="AJ122" i="54" s="1"/>
  <c r="Z102" i="54"/>
  <c r="AF102" i="54" s="1"/>
  <c r="AJ102" i="54" s="1"/>
  <c r="Z82" i="54"/>
  <c r="AF82" i="54" s="1"/>
  <c r="AJ82" i="54" s="1"/>
  <c r="Z62" i="54"/>
  <c r="AF62" i="54" s="1"/>
  <c r="AJ62" i="54" s="1"/>
  <c r="Z42" i="54"/>
  <c r="AF42" i="54" s="1"/>
  <c r="AJ42" i="54" s="1"/>
  <c r="L161" i="64"/>
  <c r="Z526" i="54"/>
  <c r="AF526" i="54" s="1"/>
  <c r="Z484" i="54"/>
  <c r="AF484" i="54" s="1"/>
  <c r="AD211" i="54"/>
  <c r="AH211" i="54" s="1"/>
  <c r="AD127" i="54"/>
  <c r="AH127" i="54" s="1"/>
  <c r="AD316" i="54"/>
  <c r="AH316" i="54" s="1"/>
  <c r="AD106" i="54"/>
  <c r="AH106" i="54" s="1"/>
  <c r="AD22" i="54"/>
  <c r="AH22" i="54" s="1"/>
  <c r="AL22" i="54" s="1"/>
  <c r="AD232" i="54"/>
  <c r="AH232" i="54" s="1"/>
  <c r="AD190" i="54"/>
  <c r="AH190" i="54" s="1"/>
  <c r="AD85" i="54"/>
  <c r="AH85" i="54" s="1"/>
  <c r="AD148" i="54"/>
  <c r="AH148" i="54" s="1"/>
  <c r="AD295" i="54"/>
  <c r="AH295" i="54" s="1"/>
  <c r="AD253" i="54"/>
  <c r="AH253" i="54" s="1"/>
  <c r="AD274" i="54"/>
  <c r="AH274" i="54" s="1"/>
  <c r="AD64" i="54"/>
  <c r="AH64" i="54" s="1"/>
  <c r="AD169" i="54"/>
  <c r="AH169" i="54" s="1"/>
  <c r="AB316" i="54"/>
  <c r="AG316" i="54" s="1"/>
  <c r="AB253" i="54"/>
  <c r="AG253" i="54" s="1"/>
  <c r="AB190" i="54"/>
  <c r="AG190" i="54" s="1"/>
  <c r="AB169" i="54"/>
  <c r="AG169" i="54" s="1"/>
  <c r="AB211" i="54"/>
  <c r="AG211" i="54" s="1"/>
  <c r="AB295" i="54"/>
  <c r="AG295" i="54" s="1"/>
  <c r="AB274" i="54"/>
  <c r="AG274" i="54" s="1"/>
  <c r="AB85" i="54"/>
  <c r="AG85" i="54" s="1"/>
  <c r="AB106" i="54"/>
  <c r="AG106" i="54" s="1"/>
  <c r="AB22" i="54"/>
  <c r="AG22" i="54" s="1"/>
  <c r="AK22" i="54" s="1"/>
  <c r="AB148" i="54"/>
  <c r="AG148" i="54" s="1"/>
  <c r="AB232" i="54"/>
  <c r="AG232" i="54" s="1"/>
  <c r="AB64" i="54"/>
  <c r="AG64" i="54" s="1"/>
  <c r="AB127" i="54"/>
  <c r="AG127" i="54" s="1"/>
  <c r="V401" i="54" l="1"/>
  <c r="V422" i="54"/>
  <c r="V359" i="54"/>
  <c r="V695" i="54"/>
  <c r="V632" i="54"/>
  <c r="V758" i="54"/>
  <c r="V611" i="54"/>
  <c r="V485" i="54"/>
  <c r="V506" i="54"/>
  <c r="V443" i="54"/>
  <c r="V380" i="54"/>
  <c r="V716" i="54"/>
  <c r="V779" i="54"/>
  <c r="V674" i="54"/>
  <c r="V548" i="54"/>
  <c r="V569" i="54"/>
  <c r="V590" i="54"/>
  <c r="V527" i="54"/>
  <c r="V464" i="54"/>
  <c r="V800" i="54"/>
  <c r="V653" i="54"/>
  <c r="V737" i="54"/>
  <c r="O61" i="53"/>
  <c r="X86" i="54"/>
  <c r="X170" i="54"/>
  <c r="X254" i="54"/>
  <c r="X338" i="54"/>
  <c r="X23" i="54"/>
  <c r="X107" i="54"/>
  <c r="X191" i="54"/>
  <c r="X275" i="54"/>
  <c r="X44" i="54"/>
  <c r="X128" i="54"/>
  <c r="X212" i="54"/>
  <c r="X296" i="54"/>
  <c r="X233" i="54"/>
  <c r="X317" i="54"/>
  <c r="X65" i="54"/>
  <c r="X149" i="54"/>
  <c r="X485" i="54"/>
  <c r="X506" i="54"/>
  <c r="X527" i="54"/>
  <c r="X548" i="54"/>
  <c r="X716" i="54"/>
  <c r="X758" i="54"/>
  <c r="X569" i="54"/>
  <c r="X590" i="54"/>
  <c r="X611" i="54"/>
  <c r="X695" i="54"/>
  <c r="X800" i="54"/>
  <c r="X653" i="54"/>
  <c r="X359" i="54"/>
  <c r="X380" i="54"/>
  <c r="X779" i="54"/>
  <c r="X737" i="54"/>
  <c r="X401" i="54"/>
  <c r="X422" i="54"/>
  <c r="X443" i="54"/>
  <c r="X464" i="54"/>
  <c r="X632" i="54"/>
  <c r="X674" i="54"/>
  <c r="T569" i="54"/>
  <c r="T443" i="54"/>
  <c r="T548" i="54"/>
  <c r="T653" i="54"/>
  <c r="T758" i="54"/>
  <c r="T485" i="54"/>
  <c r="T800" i="54"/>
  <c r="T422" i="54"/>
  <c r="T527" i="54"/>
  <c r="T632" i="54"/>
  <c r="T737" i="54"/>
  <c r="T611" i="54"/>
  <c r="T359" i="54"/>
  <c r="T674" i="54"/>
  <c r="T401" i="54"/>
  <c r="T506" i="54"/>
  <c r="T380" i="54"/>
  <c r="T716" i="54"/>
  <c r="T590" i="54"/>
  <c r="T695" i="54"/>
  <c r="T464" i="54"/>
  <c r="T779" i="54"/>
  <c r="T44" i="54"/>
  <c r="T128" i="54"/>
  <c r="T65" i="54"/>
  <c r="T149" i="54"/>
  <c r="T86" i="54"/>
  <c r="T107" i="54"/>
  <c r="T170" i="54"/>
  <c r="T254" i="54"/>
  <c r="T338" i="54"/>
  <c r="T191" i="54"/>
  <c r="T275" i="54"/>
  <c r="T23" i="54"/>
  <c r="T212" i="54"/>
  <c r="T296" i="54"/>
  <c r="T233" i="54"/>
  <c r="T317" i="54"/>
  <c r="D33" i="53"/>
  <c r="D61" i="53" s="1"/>
  <c r="D171" i="64"/>
  <c r="D167" i="64"/>
  <c r="D163" i="64"/>
  <c r="D169" i="64"/>
  <c r="D165" i="64"/>
  <c r="D173" i="64"/>
  <c r="D168" i="64"/>
  <c r="D164" i="64"/>
  <c r="D172" i="64"/>
  <c r="D166" i="64"/>
  <c r="D170" i="64"/>
  <c r="F165" i="64"/>
  <c r="F173" i="64"/>
  <c r="F169" i="64"/>
  <c r="F166" i="64"/>
  <c r="F163" i="64"/>
  <c r="F170" i="64"/>
  <c r="F167" i="64"/>
  <c r="F172" i="64"/>
  <c r="F164" i="64"/>
  <c r="F171" i="64"/>
  <c r="F168" i="64"/>
  <c r="E164" i="64"/>
  <c r="E168" i="64"/>
  <c r="E172" i="64"/>
  <c r="E170" i="64"/>
  <c r="E163" i="64"/>
  <c r="E169" i="64"/>
  <c r="E167" i="64"/>
  <c r="E173" i="64"/>
  <c r="E166" i="64"/>
  <c r="E171" i="64"/>
  <c r="E165" i="64"/>
  <c r="AB526" i="54"/>
  <c r="AG526" i="54" s="1"/>
  <c r="AB484" i="54"/>
  <c r="AG484" i="54" s="1"/>
  <c r="AD526" i="54"/>
  <c r="AH526" i="54" s="1"/>
  <c r="AD484" i="54"/>
  <c r="AH484" i="54" s="1"/>
  <c r="F61" i="53" l="1"/>
  <c r="G62" i="53"/>
  <c r="I62" i="53" s="1"/>
  <c r="E61" i="53"/>
  <c r="M61" i="53"/>
  <c r="N61" i="53" s="1"/>
  <c r="Z800" i="54"/>
  <c r="AF800" i="54" s="1"/>
  <c r="AJ800" i="54" s="1"/>
  <c r="Z779" i="54"/>
  <c r="AF779" i="54" s="1"/>
  <c r="G34" i="53"/>
  <c r="I34" i="53" s="1"/>
  <c r="E33" i="53"/>
  <c r="H34" i="53" s="1"/>
  <c r="F33" i="53"/>
  <c r="G173" i="64"/>
  <c r="J173" i="64" s="1"/>
  <c r="G169" i="64"/>
  <c r="J169" i="64" s="1"/>
  <c r="G165" i="64"/>
  <c r="J165" i="64" s="1"/>
  <c r="G172" i="64"/>
  <c r="J172" i="64" s="1"/>
  <c r="G164" i="64"/>
  <c r="J164" i="64" s="1"/>
  <c r="G170" i="64"/>
  <c r="J170" i="64" s="1"/>
  <c r="G171" i="64"/>
  <c r="J171" i="64" s="1"/>
  <c r="G168" i="64"/>
  <c r="J168" i="64" s="1"/>
  <c r="G166" i="64"/>
  <c r="J166" i="64" s="1"/>
  <c r="G163" i="64"/>
  <c r="J163" i="64" s="1"/>
  <c r="G167" i="64"/>
  <c r="J167" i="64" s="1"/>
  <c r="Z323" i="54"/>
  <c r="AF323" i="54" s="1"/>
  <c r="AJ323" i="54" s="1"/>
  <c r="AJ324" i="54" s="1"/>
  <c r="Z303" i="54"/>
  <c r="AF303" i="54" s="1"/>
  <c r="AJ303" i="54" s="1"/>
  <c r="AJ304" i="54" s="1"/>
  <c r="AJ305" i="54" s="1"/>
  <c r="AJ306" i="54" s="1"/>
  <c r="AJ307" i="54" s="1"/>
  <c r="AJ308" i="54" s="1"/>
  <c r="AJ309" i="54" s="1"/>
  <c r="AJ310" i="54" s="1"/>
  <c r="AJ311" i="54" s="1"/>
  <c r="AJ312" i="54" s="1"/>
  <c r="AJ313" i="54" s="1"/>
  <c r="AJ314" i="54" s="1"/>
  <c r="AJ315" i="54" s="1"/>
  <c r="AJ316" i="54" s="1"/>
  <c r="Z283" i="54"/>
  <c r="AF283" i="54" s="1"/>
  <c r="AJ283" i="54" s="1"/>
  <c r="AJ284" i="54" s="1"/>
  <c r="AJ285" i="54" s="1"/>
  <c r="AJ286" i="54" s="1"/>
  <c r="AJ287" i="54" s="1"/>
  <c r="AJ288" i="54" s="1"/>
  <c r="AJ289" i="54" s="1"/>
  <c r="AJ290" i="54" s="1"/>
  <c r="AJ291" i="54" s="1"/>
  <c r="AJ292" i="54" s="1"/>
  <c r="AJ293" i="54" s="1"/>
  <c r="AJ294" i="54" s="1"/>
  <c r="AJ295" i="54" s="1"/>
  <c r="Z263" i="54"/>
  <c r="AF263" i="54" s="1"/>
  <c r="AJ263" i="54" s="1"/>
  <c r="AJ264" i="54" s="1"/>
  <c r="AJ265" i="54" s="1"/>
  <c r="AJ266" i="54" s="1"/>
  <c r="AJ267" i="54" s="1"/>
  <c r="AJ268" i="54" s="1"/>
  <c r="AJ269" i="54" s="1"/>
  <c r="AJ270" i="54" s="1"/>
  <c r="AJ271" i="54" s="1"/>
  <c r="AJ272" i="54" s="1"/>
  <c r="AJ273" i="54" s="1"/>
  <c r="AJ274" i="54" s="1"/>
  <c r="Z243" i="54"/>
  <c r="AF243" i="54" s="1"/>
  <c r="AJ243" i="54" s="1"/>
  <c r="AJ244" i="54" s="1"/>
  <c r="AJ245" i="54" s="1"/>
  <c r="AJ246" i="54" s="1"/>
  <c r="AJ247" i="54" s="1"/>
  <c r="AJ248" i="54" s="1"/>
  <c r="AJ249" i="54" s="1"/>
  <c r="AJ250" i="54" s="1"/>
  <c r="AJ251" i="54" s="1"/>
  <c r="AJ252" i="54" s="1"/>
  <c r="AJ253" i="54" s="1"/>
  <c r="Z223" i="54"/>
  <c r="AF223" i="54" s="1"/>
  <c r="AJ223" i="54" s="1"/>
  <c r="AJ224" i="54" s="1"/>
  <c r="AJ225" i="54" s="1"/>
  <c r="AJ226" i="54" s="1"/>
  <c r="AJ227" i="54" s="1"/>
  <c r="AJ228" i="54" s="1"/>
  <c r="AJ229" i="54" s="1"/>
  <c r="AJ230" i="54" s="1"/>
  <c r="AJ231" i="54" s="1"/>
  <c r="AJ232" i="54" s="1"/>
  <c r="Z203" i="54"/>
  <c r="AF203" i="54" s="1"/>
  <c r="AJ203" i="54" s="1"/>
  <c r="AJ204" i="54" s="1"/>
  <c r="AJ205" i="54" s="1"/>
  <c r="AJ206" i="54" s="1"/>
  <c r="AJ207" i="54" s="1"/>
  <c r="AJ208" i="54" s="1"/>
  <c r="AJ209" i="54" s="1"/>
  <c r="AJ210" i="54" s="1"/>
  <c r="AJ211" i="54" s="1"/>
  <c r="Z183" i="54"/>
  <c r="AF183" i="54" s="1"/>
  <c r="AJ183" i="54" s="1"/>
  <c r="AJ184" i="54" s="1"/>
  <c r="AJ185" i="54" s="1"/>
  <c r="AJ186" i="54" s="1"/>
  <c r="AJ187" i="54" s="1"/>
  <c r="AJ188" i="54" s="1"/>
  <c r="AJ189" i="54" s="1"/>
  <c r="AJ190" i="54" s="1"/>
  <c r="Z163" i="54"/>
  <c r="AF163" i="54" s="1"/>
  <c r="AJ163" i="54" s="1"/>
  <c r="AJ164" i="54" s="1"/>
  <c r="AJ165" i="54" s="1"/>
  <c r="AJ166" i="54" s="1"/>
  <c r="AJ167" i="54" s="1"/>
  <c r="AJ168" i="54" s="1"/>
  <c r="AJ169" i="54" s="1"/>
  <c r="Z143" i="54"/>
  <c r="AF143" i="54" s="1"/>
  <c r="AJ143" i="54" s="1"/>
  <c r="AJ144" i="54" s="1"/>
  <c r="AJ145" i="54" s="1"/>
  <c r="AJ146" i="54" s="1"/>
  <c r="AJ147" i="54" s="1"/>
  <c r="AJ148" i="54" s="1"/>
  <c r="Z123" i="54"/>
  <c r="AF123" i="54" s="1"/>
  <c r="AJ123" i="54" s="1"/>
  <c r="AJ124" i="54" s="1"/>
  <c r="AJ125" i="54" s="1"/>
  <c r="AJ126" i="54" s="1"/>
  <c r="AJ127" i="54" s="1"/>
  <c r="Z103" i="54"/>
  <c r="AF103" i="54" s="1"/>
  <c r="AJ103" i="54" s="1"/>
  <c r="AJ104" i="54" s="1"/>
  <c r="AJ105" i="54" s="1"/>
  <c r="AJ106" i="54" s="1"/>
  <c r="Z83" i="54"/>
  <c r="AF83" i="54" s="1"/>
  <c r="AJ83" i="54" s="1"/>
  <c r="AJ84" i="54" s="1"/>
  <c r="AJ85" i="54" s="1"/>
  <c r="Z63" i="54"/>
  <c r="AF63" i="54" s="1"/>
  <c r="AJ63" i="54" s="1"/>
  <c r="AJ64" i="54" s="1"/>
  <c r="Z43" i="54"/>
  <c r="AF43" i="54" s="1"/>
  <c r="AJ43" i="54" s="1"/>
  <c r="Z275" i="54"/>
  <c r="AF275" i="54" s="1"/>
  <c r="Z44" i="54"/>
  <c r="AF44" i="54" s="1"/>
  <c r="Z149" i="54"/>
  <c r="AF149" i="54" s="1"/>
  <c r="Z191" i="54"/>
  <c r="AF191" i="54" s="1"/>
  <c r="Z128" i="54"/>
  <c r="AF128" i="54" s="1"/>
  <c r="Z107" i="54"/>
  <c r="AF107" i="54" s="1"/>
  <c r="Z254" i="54"/>
  <c r="AF254" i="54" s="1"/>
  <c r="Z317" i="54"/>
  <c r="AF317" i="54" s="1"/>
  <c r="Z233" i="54"/>
  <c r="AF233" i="54" s="1"/>
  <c r="Z170" i="54"/>
  <c r="AF170" i="54" s="1"/>
  <c r="Z65" i="54"/>
  <c r="AF65" i="54" s="1"/>
  <c r="Z296" i="54"/>
  <c r="AF296" i="54" s="1"/>
  <c r="Z23" i="54"/>
  <c r="AF23" i="54" s="1"/>
  <c r="AJ23" i="54" s="1"/>
  <c r="Z212" i="54"/>
  <c r="AF212" i="54" s="1"/>
  <c r="Z86" i="54"/>
  <c r="AF86" i="54" s="1"/>
  <c r="J34" i="53" l="1"/>
  <c r="H62" i="53"/>
  <c r="AB779" i="54"/>
  <c r="AG779" i="54" s="1"/>
  <c r="AB800" i="54"/>
  <c r="AG800" i="54" s="1"/>
  <c r="AK800" i="54" s="1"/>
  <c r="O34" i="53"/>
  <c r="V45" i="54"/>
  <c r="V129" i="54"/>
  <c r="V213" i="54"/>
  <c r="V297" i="54"/>
  <c r="V66" i="54"/>
  <c r="V150" i="54"/>
  <c r="V234" i="54"/>
  <c r="V318" i="54"/>
  <c r="V87" i="54"/>
  <c r="V171" i="54"/>
  <c r="V255" i="54"/>
  <c r="V339" i="54"/>
  <c r="V108" i="54"/>
  <c r="V24" i="54"/>
  <c r="V192" i="54"/>
  <c r="V276" i="54"/>
  <c r="AD800" i="54"/>
  <c r="AH800" i="54" s="1"/>
  <c r="AL800" i="54" s="1"/>
  <c r="AD779" i="54"/>
  <c r="AH779" i="54" s="1"/>
  <c r="AJ44" i="54"/>
  <c r="AJ65" i="54"/>
  <c r="AJ149" i="54"/>
  <c r="AJ233" i="54"/>
  <c r="AJ317" i="54"/>
  <c r="AJ86" i="54"/>
  <c r="AJ170" i="54"/>
  <c r="AJ254" i="54"/>
  <c r="AJ107" i="54"/>
  <c r="AJ191" i="54"/>
  <c r="AJ275" i="54"/>
  <c r="AJ128" i="54"/>
  <c r="AJ212" i="54"/>
  <c r="AJ296" i="54"/>
  <c r="I169" i="64"/>
  <c r="L169" i="64" s="1"/>
  <c r="I168" i="64"/>
  <c r="L168" i="64" s="1"/>
  <c r="I173" i="64"/>
  <c r="L173" i="64" s="1"/>
  <c r="I165" i="64"/>
  <c r="L165" i="64" s="1"/>
  <c r="I166" i="64"/>
  <c r="L166" i="64" s="1"/>
  <c r="I167" i="64"/>
  <c r="L167" i="64" s="1"/>
  <c r="I172" i="64"/>
  <c r="L172" i="64" s="1"/>
  <c r="I164" i="64"/>
  <c r="L164" i="64" s="1"/>
  <c r="I171" i="64"/>
  <c r="L171" i="64" s="1"/>
  <c r="I163" i="64"/>
  <c r="L163" i="64" s="1"/>
  <c r="I170" i="64"/>
  <c r="L170" i="64" s="1"/>
  <c r="AD323" i="54"/>
  <c r="AH323" i="54" s="1"/>
  <c r="AL323" i="54" s="1"/>
  <c r="AL324" i="54" s="1"/>
  <c r="AD303" i="54"/>
  <c r="AH303" i="54" s="1"/>
  <c r="AL303" i="54" s="1"/>
  <c r="AL304" i="54" s="1"/>
  <c r="AL305" i="54" s="1"/>
  <c r="AL306" i="54" s="1"/>
  <c r="AL307" i="54" s="1"/>
  <c r="AL308" i="54" s="1"/>
  <c r="AL309" i="54" s="1"/>
  <c r="AL310" i="54" s="1"/>
  <c r="AL311" i="54" s="1"/>
  <c r="AL312" i="54" s="1"/>
  <c r="AL313" i="54" s="1"/>
  <c r="AL314" i="54" s="1"/>
  <c r="AL315" i="54" s="1"/>
  <c r="AL316" i="54" s="1"/>
  <c r="AD283" i="54"/>
  <c r="AH283" i="54" s="1"/>
  <c r="AL283" i="54" s="1"/>
  <c r="AL284" i="54" s="1"/>
  <c r="AL285" i="54" s="1"/>
  <c r="AL286" i="54" s="1"/>
  <c r="AL287" i="54" s="1"/>
  <c r="AL288" i="54" s="1"/>
  <c r="AL289" i="54" s="1"/>
  <c r="AL290" i="54" s="1"/>
  <c r="AL291" i="54" s="1"/>
  <c r="AL292" i="54" s="1"/>
  <c r="AL293" i="54" s="1"/>
  <c r="AL294" i="54" s="1"/>
  <c r="AL295" i="54" s="1"/>
  <c r="AD263" i="54"/>
  <c r="AH263" i="54" s="1"/>
  <c r="AL263" i="54" s="1"/>
  <c r="AL264" i="54" s="1"/>
  <c r="AL265" i="54" s="1"/>
  <c r="AL266" i="54" s="1"/>
  <c r="AL267" i="54" s="1"/>
  <c r="AL268" i="54" s="1"/>
  <c r="AL269" i="54" s="1"/>
  <c r="AL270" i="54" s="1"/>
  <c r="AL271" i="54" s="1"/>
  <c r="AL272" i="54" s="1"/>
  <c r="AL273" i="54" s="1"/>
  <c r="AL274" i="54" s="1"/>
  <c r="AD243" i="54"/>
  <c r="AH243" i="54" s="1"/>
  <c r="AL243" i="54" s="1"/>
  <c r="AL244" i="54" s="1"/>
  <c r="AL245" i="54" s="1"/>
  <c r="AL246" i="54" s="1"/>
  <c r="AL247" i="54" s="1"/>
  <c r="AL248" i="54" s="1"/>
  <c r="AL249" i="54" s="1"/>
  <c r="AL250" i="54" s="1"/>
  <c r="AL251" i="54" s="1"/>
  <c r="AL252" i="54" s="1"/>
  <c r="AL253" i="54" s="1"/>
  <c r="AD223" i="54"/>
  <c r="AH223" i="54" s="1"/>
  <c r="AL223" i="54" s="1"/>
  <c r="AL224" i="54" s="1"/>
  <c r="AL225" i="54" s="1"/>
  <c r="AL226" i="54" s="1"/>
  <c r="AL227" i="54" s="1"/>
  <c r="AL228" i="54" s="1"/>
  <c r="AL229" i="54" s="1"/>
  <c r="AL230" i="54" s="1"/>
  <c r="AL231" i="54" s="1"/>
  <c r="AL232" i="54" s="1"/>
  <c r="AD203" i="54"/>
  <c r="AH203" i="54" s="1"/>
  <c r="AL203" i="54" s="1"/>
  <c r="AL204" i="54" s="1"/>
  <c r="AL205" i="54" s="1"/>
  <c r="AL206" i="54" s="1"/>
  <c r="AL207" i="54" s="1"/>
  <c r="AL208" i="54" s="1"/>
  <c r="AL209" i="54" s="1"/>
  <c r="AL210" i="54" s="1"/>
  <c r="AL211" i="54" s="1"/>
  <c r="AD183" i="54"/>
  <c r="AH183" i="54" s="1"/>
  <c r="AL183" i="54" s="1"/>
  <c r="AL184" i="54" s="1"/>
  <c r="AL185" i="54" s="1"/>
  <c r="AL186" i="54" s="1"/>
  <c r="AL187" i="54" s="1"/>
  <c r="AL188" i="54" s="1"/>
  <c r="AL189" i="54" s="1"/>
  <c r="AL190" i="54" s="1"/>
  <c r="AD163" i="54"/>
  <c r="AH163" i="54" s="1"/>
  <c r="AL163" i="54" s="1"/>
  <c r="AL164" i="54" s="1"/>
  <c r="AL165" i="54" s="1"/>
  <c r="AL166" i="54" s="1"/>
  <c r="AL167" i="54" s="1"/>
  <c r="AL168" i="54" s="1"/>
  <c r="AL169" i="54" s="1"/>
  <c r="AD143" i="54"/>
  <c r="AH143" i="54" s="1"/>
  <c r="AL143" i="54" s="1"/>
  <c r="AL144" i="54" s="1"/>
  <c r="AL145" i="54" s="1"/>
  <c r="AL146" i="54" s="1"/>
  <c r="AL147" i="54" s="1"/>
  <c r="AL148" i="54" s="1"/>
  <c r="AD123" i="54"/>
  <c r="AH123" i="54" s="1"/>
  <c r="AL123" i="54" s="1"/>
  <c r="AL124" i="54" s="1"/>
  <c r="AL125" i="54" s="1"/>
  <c r="AL126" i="54" s="1"/>
  <c r="AL127" i="54" s="1"/>
  <c r="AD103" i="54"/>
  <c r="AH103" i="54" s="1"/>
  <c r="AL103" i="54" s="1"/>
  <c r="AL104" i="54" s="1"/>
  <c r="AL105" i="54" s="1"/>
  <c r="AL106" i="54" s="1"/>
  <c r="AD83" i="54"/>
  <c r="AH83" i="54" s="1"/>
  <c r="AL83" i="54" s="1"/>
  <c r="AL84" i="54" s="1"/>
  <c r="AL85" i="54" s="1"/>
  <c r="AD63" i="54"/>
  <c r="AH63" i="54" s="1"/>
  <c r="AL63" i="54" s="1"/>
  <c r="AL64" i="54" s="1"/>
  <c r="AD43" i="54"/>
  <c r="AH43" i="54" s="1"/>
  <c r="AL43" i="54" s="1"/>
  <c r="H172" i="64"/>
  <c r="K172" i="64" s="1"/>
  <c r="H173" i="64"/>
  <c r="K173" i="64" s="1"/>
  <c r="H165" i="64"/>
  <c r="K165" i="64" s="1"/>
  <c r="H171" i="64"/>
  <c r="K171" i="64" s="1"/>
  <c r="H167" i="64"/>
  <c r="K167" i="64" s="1"/>
  <c r="H169" i="64"/>
  <c r="K169" i="64" s="1"/>
  <c r="H166" i="64"/>
  <c r="K166" i="64" s="1"/>
  <c r="H164" i="64"/>
  <c r="K164" i="64" s="1"/>
  <c r="H163" i="64"/>
  <c r="K163" i="64" s="1"/>
  <c r="H168" i="64"/>
  <c r="K168" i="64" s="1"/>
  <c r="H170" i="64"/>
  <c r="K170" i="64" s="1"/>
  <c r="AB323" i="54"/>
  <c r="AG323" i="54" s="1"/>
  <c r="AK323" i="54" s="1"/>
  <c r="AK324" i="54" s="1"/>
  <c r="AB303" i="54"/>
  <c r="AG303" i="54" s="1"/>
  <c r="AK303" i="54" s="1"/>
  <c r="AK304" i="54" s="1"/>
  <c r="AK305" i="54" s="1"/>
  <c r="AK306" i="54" s="1"/>
  <c r="AK307" i="54" s="1"/>
  <c r="AK308" i="54" s="1"/>
  <c r="AK309" i="54" s="1"/>
  <c r="AK310" i="54" s="1"/>
  <c r="AK311" i="54" s="1"/>
  <c r="AK312" i="54" s="1"/>
  <c r="AK313" i="54" s="1"/>
  <c r="AK314" i="54" s="1"/>
  <c r="AK315" i="54" s="1"/>
  <c r="AK316" i="54" s="1"/>
  <c r="AB283" i="54"/>
  <c r="AG283" i="54" s="1"/>
  <c r="AK283" i="54" s="1"/>
  <c r="AK284" i="54" s="1"/>
  <c r="AK285" i="54" s="1"/>
  <c r="AK286" i="54" s="1"/>
  <c r="AK287" i="54" s="1"/>
  <c r="AK288" i="54" s="1"/>
  <c r="AK289" i="54" s="1"/>
  <c r="AK290" i="54" s="1"/>
  <c r="AK291" i="54" s="1"/>
  <c r="AK292" i="54" s="1"/>
  <c r="AK293" i="54" s="1"/>
  <c r="AK294" i="54" s="1"/>
  <c r="AK295" i="54" s="1"/>
  <c r="AB263" i="54"/>
  <c r="AG263" i="54" s="1"/>
  <c r="AK263" i="54" s="1"/>
  <c r="AK264" i="54" s="1"/>
  <c r="AK265" i="54" s="1"/>
  <c r="AK266" i="54" s="1"/>
  <c r="AK267" i="54" s="1"/>
  <c r="AK268" i="54" s="1"/>
  <c r="AK269" i="54" s="1"/>
  <c r="AK270" i="54" s="1"/>
  <c r="AK271" i="54" s="1"/>
  <c r="AK272" i="54" s="1"/>
  <c r="AK273" i="54" s="1"/>
  <c r="AK274" i="54" s="1"/>
  <c r="AB243" i="54"/>
  <c r="AG243" i="54" s="1"/>
  <c r="AK243" i="54" s="1"/>
  <c r="AK244" i="54" s="1"/>
  <c r="AK245" i="54" s="1"/>
  <c r="AK246" i="54" s="1"/>
  <c r="AK247" i="54" s="1"/>
  <c r="AK248" i="54" s="1"/>
  <c r="AK249" i="54" s="1"/>
  <c r="AK250" i="54" s="1"/>
  <c r="AK251" i="54" s="1"/>
  <c r="AK252" i="54" s="1"/>
  <c r="AK253" i="54" s="1"/>
  <c r="AB223" i="54"/>
  <c r="AG223" i="54" s="1"/>
  <c r="AK223" i="54" s="1"/>
  <c r="AK224" i="54" s="1"/>
  <c r="AK225" i="54" s="1"/>
  <c r="AK226" i="54" s="1"/>
  <c r="AK227" i="54" s="1"/>
  <c r="AK228" i="54" s="1"/>
  <c r="AK229" i="54" s="1"/>
  <c r="AK230" i="54" s="1"/>
  <c r="AK231" i="54" s="1"/>
  <c r="AK232" i="54" s="1"/>
  <c r="AB203" i="54"/>
  <c r="AG203" i="54" s="1"/>
  <c r="AK203" i="54" s="1"/>
  <c r="AK204" i="54" s="1"/>
  <c r="AK205" i="54" s="1"/>
  <c r="AK206" i="54" s="1"/>
  <c r="AK207" i="54" s="1"/>
  <c r="AK208" i="54" s="1"/>
  <c r="AK209" i="54" s="1"/>
  <c r="AK210" i="54" s="1"/>
  <c r="AK211" i="54" s="1"/>
  <c r="AB183" i="54"/>
  <c r="AG183" i="54" s="1"/>
  <c r="AK183" i="54" s="1"/>
  <c r="AK184" i="54" s="1"/>
  <c r="AK185" i="54" s="1"/>
  <c r="AK186" i="54" s="1"/>
  <c r="AK187" i="54" s="1"/>
  <c r="AK188" i="54" s="1"/>
  <c r="AK189" i="54" s="1"/>
  <c r="AK190" i="54" s="1"/>
  <c r="AB163" i="54"/>
  <c r="AG163" i="54" s="1"/>
  <c r="AK163" i="54" s="1"/>
  <c r="AK164" i="54" s="1"/>
  <c r="AK165" i="54" s="1"/>
  <c r="AK166" i="54" s="1"/>
  <c r="AK167" i="54" s="1"/>
  <c r="AK168" i="54" s="1"/>
  <c r="AK169" i="54" s="1"/>
  <c r="AB143" i="54"/>
  <c r="AG143" i="54" s="1"/>
  <c r="AK143" i="54" s="1"/>
  <c r="AK144" i="54" s="1"/>
  <c r="AK145" i="54" s="1"/>
  <c r="AK146" i="54" s="1"/>
  <c r="AK147" i="54" s="1"/>
  <c r="AK148" i="54" s="1"/>
  <c r="AB123" i="54"/>
  <c r="AG123" i="54" s="1"/>
  <c r="AK123" i="54" s="1"/>
  <c r="AK124" i="54" s="1"/>
  <c r="AK125" i="54" s="1"/>
  <c r="AK126" i="54" s="1"/>
  <c r="AK127" i="54" s="1"/>
  <c r="AB103" i="54"/>
  <c r="AG103" i="54" s="1"/>
  <c r="AK103" i="54" s="1"/>
  <c r="AK104" i="54" s="1"/>
  <c r="AK105" i="54" s="1"/>
  <c r="AK106" i="54" s="1"/>
  <c r="AB83" i="54"/>
  <c r="AG83" i="54" s="1"/>
  <c r="AK83" i="54" s="1"/>
  <c r="AK84" i="54" s="1"/>
  <c r="AK85" i="54" s="1"/>
  <c r="AB63" i="54"/>
  <c r="AG63" i="54" s="1"/>
  <c r="AK63" i="54" s="1"/>
  <c r="AK64" i="54" s="1"/>
  <c r="AB43" i="54"/>
  <c r="AG43" i="54" s="1"/>
  <c r="AK43" i="54" s="1"/>
  <c r="Z506" i="54"/>
  <c r="AF506" i="54" s="1"/>
  <c r="Z464" i="54"/>
  <c r="AF464" i="54" s="1"/>
  <c r="AD296" i="54"/>
  <c r="AH296" i="54" s="1"/>
  <c r="AD23" i="54"/>
  <c r="AH23" i="54" s="1"/>
  <c r="AL23" i="54" s="1"/>
  <c r="AD128" i="54"/>
  <c r="AH128" i="54" s="1"/>
  <c r="AD212" i="54"/>
  <c r="AH212" i="54" s="1"/>
  <c r="AD86" i="54"/>
  <c r="AH86" i="54" s="1"/>
  <c r="AD317" i="54"/>
  <c r="AH317" i="54" s="1"/>
  <c r="AD44" i="54"/>
  <c r="AH44" i="54" s="1"/>
  <c r="AD149" i="54"/>
  <c r="AH149" i="54" s="1"/>
  <c r="AD233" i="54"/>
  <c r="AH233" i="54" s="1"/>
  <c r="AD275" i="54"/>
  <c r="AH275" i="54" s="1"/>
  <c r="AD107" i="54"/>
  <c r="AH107" i="54" s="1"/>
  <c r="AD65" i="54"/>
  <c r="AH65" i="54" s="1"/>
  <c r="AD170" i="54"/>
  <c r="AH170" i="54" s="1"/>
  <c r="AD254" i="54"/>
  <c r="AH254" i="54" s="1"/>
  <c r="AD191" i="54"/>
  <c r="AH191" i="54" s="1"/>
  <c r="AB44" i="54"/>
  <c r="AG44" i="54" s="1"/>
  <c r="AB107" i="54"/>
  <c r="AG107" i="54" s="1"/>
  <c r="AB191" i="54"/>
  <c r="AG191" i="54" s="1"/>
  <c r="AB275" i="54"/>
  <c r="AG275" i="54" s="1"/>
  <c r="AB296" i="54"/>
  <c r="AG296" i="54" s="1"/>
  <c r="AB128" i="54"/>
  <c r="AG128" i="54" s="1"/>
  <c r="AB233" i="54"/>
  <c r="AG233" i="54" s="1"/>
  <c r="AB86" i="54"/>
  <c r="AG86" i="54" s="1"/>
  <c r="AB149" i="54"/>
  <c r="AG149" i="54" s="1"/>
  <c r="AB170" i="54"/>
  <c r="AG170" i="54" s="1"/>
  <c r="AB23" i="54"/>
  <c r="AG23" i="54" s="1"/>
  <c r="AK23" i="54" s="1"/>
  <c r="AB65" i="54"/>
  <c r="AG65" i="54" s="1"/>
  <c r="AB254" i="54"/>
  <c r="AG254" i="54" s="1"/>
  <c r="AB317" i="54"/>
  <c r="AG317" i="54" s="1"/>
  <c r="AB212" i="54"/>
  <c r="AG212" i="54" s="1"/>
  <c r="V381" i="54" l="1"/>
  <c r="V717" i="54"/>
  <c r="V654" i="54"/>
  <c r="V675" i="54"/>
  <c r="V612" i="54"/>
  <c r="V738" i="54"/>
  <c r="V465" i="54"/>
  <c r="V402" i="54"/>
  <c r="V423" i="54"/>
  <c r="V360" i="54"/>
  <c r="V696" i="54"/>
  <c r="V759" i="54"/>
  <c r="V549" i="54"/>
  <c r="V486" i="54"/>
  <c r="V507" i="54"/>
  <c r="V444" i="54"/>
  <c r="V780" i="54"/>
  <c r="O62" i="53"/>
  <c r="V633" i="54"/>
  <c r="V570" i="54"/>
  <c r="V591" i="54"/>
  <c r="V528" i="54"/>
  <c r="V801" i="54"/>
  <c r="X381" i="54"/>
  <c r="X402" i="54"/>
  <c r="X423" i="54"/>
  <c r="X444" i="54"/>
  <c r="X612" i="54"/>
  <c r="X801" i="54"/>
  <c r="X570" i="54"/>
  <c r="X465" i="54"/>
  <c r="X486" i="54"/>
  <c r="X507" i="54"/>
  <c r="X528" i="54"/>
  <c r="X696" i="54"/>
  <c r="X738" i="54"/>
  <c r="X549" i="54"/>
  <c r="X591" i="54"/>
  <c r="X675" i="54"/>
  <c r="X633" i="54"/>
  <c r="X654" i="54"/>
  <c r="X360" i="54"/>
  <c r="X759" i="54"/>
  <c r="X717" i="54"/>
  <c r="X780" i="54"/>
  <c r="X66" i="54"/>
  <c r="X150" i="54"/>
  <c r="X234" i="54"/>
  <c r="X318" i="54"/>
  <c r="X87" i="54"/>
  <c r="X171" i="54"/>
  <c r="X255" i="54"/>
  <c r="X339" i="54"/>
  <c r="X24" i="54"/>
  <c r="X108" i="54"/>
  <c r="X192" i="54"/>
  <c r="X276" i="54"/>
  <c r="X213" i="54"/>
  <c r="X297" i="54"/>
  <c r="X45" i="54"/>
  <c r="X129" i="54"/>
  <c r="T24" i="54"/>
  <c r="T108" i="54"/>
  <c r="T45" i="54"/>
  <c r="T129" i="54"/>
  <c r="T66" i="54"/>
  <c r="T87" i="54"/>
  <c r="T150" i="54"/>
  <c r="T234" i="54"/>
  <c r="T318" i="54"/>
  <c r="T171" i="54"/>
  <c r="T255" i="54"/>
  <c r="T339" i="54"/>
  <c r="T192" i="54"/>
  <c r="T276" i="54"/>
  <c r="T213" i="54"/>
  <c r="T297" i="54"/>
  <c r="T402" i="54"/>
  <c r="T360" i="54"/>
  <c r="T696" i="54"/>
  <c r="T801" i="54"/>
  <c r="T591" i="54"/>
  <c r="T381" i="54"/>
  <c r="T486" i="54"/>
  <c r="T444" i="54"/>
  <c r="T780" i="54"/>
  <c r="T570" i="54"/>
  <c r="T675" i="54"/>
  <c r="T465" i="54"/>
  <c r="T423" i="54"/>
  <c r="T528" i="54"/>
  <c r="T633" i="54"/>
  <c r="T654" i="54"/>
  <c r="T759" i="54"/>
  <c r="T549" i="54"/>
  <c r="T507" i="54"/>
  <c r="T612" i="54"/>
  <c r="T717" i="54"/>
  <c r="T738" i="54"/>
  <c r="AK44" i="54"/>
  <c r="AK128" i="54"/>
  <c r="AK212" i="54"/>
  <c r="AK296" i="54"/>
  <c r="AL86" i="54"/>
  <c r="AL170" i="54"/>
  <c r="AL254" i="54"/>
  <c r="AK65" i="54"/>
  <c r="AK149" i="54"/>
  <c r="AK233" i="54"/>
  <c r="AK317" i="54"/>
  <c r="AL107" i="54"/>
  <c r="AL191" i="54"/>
  <c r="AL275" i="54"/>
  <c r="AK86" i="54"/>
  <c r="AK170" i="54"/>
  <c r="AK254" i="54"/>
  <c r="AL44" i="54"/>
  <c r="AL128" i="54"/>
  <c r="AL212" i="54"/>
  <c r="AL296" i="54"/>
  <c r="AK107" i="54"/>
  <c r="AK191" i="54"/>
  <c r="AK275" i="54"/>
  <c r="AL65" i="54"/>
  <c r="AL149" i="54"/>
  <c r="AL233" i="54"/>
  <c r="AL317" i="54"/>
  <c r="D34" i="53"/>
  <c r="AB464" i="54"/>
  <c r="AG464" i="54" s="1"/>
  <c r="AB506" i="54"/>
  <c r="AG506" i="54" s="1"/>
  <c r="AD464" i="54"/>
  <c r="AH464" i="54" s="1"/>
  <c r="AD506" i="54"/>
  <c r="AH506" i="54" s="1"/>
  <c r="J35" i="53" l="1"/>
  <c r="B69" i="53" s="1"/>
  <c r="D62" i="53"/>
  <c r="Z24" i="54"/>
  <c r="AF24" i="54" s="1"/>
  <c r="AJ24" i="54" s="1"/>
  <c r="Z150" i="54"/>
  <c r="AF150" i="54" s="1"/>
  <c r="AJ150" i="54" s="1"/>
  <c r="Z255" i="54"/>
  <c r="AF255" i="54" s="1"/>
  <c r="AJ255" i="54" s="1"/>
  <c r="Z318" i="54"/>
  <c r="AF318" i="54" s="1"/>
  <c r="AJ318" i="54" s="1"/>
  <c r="Z129" i="54"/>
  <c r="AF129" i="54" s="1"/>
  <c r="AJ129" i="54" s="1"/>
  <c r="Z234" i="54"/>
  <c r="AF234" i="54" s="1"/>
  <c r="AJ234" i="54" s="1"/>
  <c r="Z276" i="54"/>
  <c r="AF276" i="54" s="1"/>
  <c r="AJ276" i="54" s="1"/>
  <c r="Z66" i="54"/>
  <c r="AF66" i="54" s="1"/>
  <c r="AJ66" i="54" s="1"/>
  <c r="Z213" i="54"/>
  <c r="AF213" i="54" s="1"/>
  <c r="AJ213" i="54" s="1"/>
  <c r="Z171" i="54"/>
  <c r="AF171" i="54" s="1"/>
  <c r="AJ171" i="54" s="1"/>
  <c r="Z87" i="54"/>
  <c r="AF87" i="54" s="1"/>
  <c r="AJ87" i="54" s="1"/>
  <c r="Z108" i="54"/>
  <c r="AF108" i="54" s="1"/>
  <c r="AJ108" i="54" s="1"/>
  <c r="Z45" i="54"/>
  <c r="AF45" i="54" s="1"/>
  <c r="AJ45" i="54" s="1"/>
  <c r="Z192" i="54"/>
  <c r="AF192" i="54" s="1"/>
  <c r="AJ192" i="54" s="1"/>
  <c r="Z297" i="54"/>
  <c r="AF297" i="54" s="1"/>
  <c r="AJ297" i="54" s="1"/>
  <c r="B79" i="53"/>
  <c r="N81" i="53"/>
  <c r="H69" i="53"/>
  <c r="F34" i="53"/>
  <c r="E34" i="53"/>
  <c r="E62" i="53" l="1"/>
  <c r="F62" i="53"/>
  <c r="M62" i="53"/>
  <c r="N62" i="53" s="1"/>
  <c r="Z780" i="54"/>
  <c r="AF780" i="54" s="1"/>
  <c r="Z801" i="54"/>
  <c r="AF801" i="54" s="1"/>
  <c r="AJ801" i="54" s="1"/>
  <c r="Z486" i="54"/>
  <c r="AF486" i="54" s="1"/>
  <c r="Z444" i="54"/>
  <c r="AF444" i="54" s="1"/>
  <c r="K35" i="53"/>
  <c r="O35" i="53" s="1"/>
  <c r="AB87" i="54"/>
  <c r="AG87" i="54" s="1"/>
  <c r="AK87" i="54" s="1"/>
  <c r="AB45" i="54"/>
  <c r="AG45" i="54" s="1"/>
  <c r="AK45" i="54" s="1"/>
  <c r="AB234" i="54"/>
  <c r="AG234" i="54" s="1"/>
  <c r="AK234" i="54" s="1"/>
  <c r="AB129" i="54"/>
  <c r="AG129" i="54" s="1"/>
  <c r="AK129" i="54" s="1"/>
  <c r="AB318" i="54"/>
  <c r="AG318" i="54" s="1"/>
  <c r="AK318" i="54" s="1"/>
  <c r="AB108" i="54"/>
  <c r="AG108" i="54" s="1"/>
  <c r="AK108" i="54" s="1"/>
  <c r="AB171" i="54"/>
  <c r="AG171" i="54" s="1"/>
  <c r="AK171" i="54" s="1"/>
  <c r="AB297" i="54"/>
  <c r="AG297" i="54" s="1"/>
  <c r="AK297" i="54" s="1"/>
  <c r="AB213" i="54"/>
  <c r="AG213" i="54" s="1"/>
  <c r="AK213" i="54" s="1"/>
  <c r="AB192" i="54"/>
  <c r="AG192" i="54" s="1"/>
  <c r="AK192" i="54" s="1"/>
  <c r="AB255" i="54"/>
  <c r="AG255" i="54" s="1"/>
  <c r="AK255" i="54" s="1"/>
  <c r="AB150" i="54"/>
  <c r="AG150" i="54" s="1"/>
  <c r="AK150" i="54" s="1"/>
  <c r="AB66" i="54"/>
  <c r="AG66" i="54" s="1"/>
  <c r="AK66" i="54" s="1"/>
  <c r="AB276" i="54"/>
  <c r="AG276" i="54" s="1"/>
  <c r="AK276" i="54" s="1"/>
  <c r="AB24" i="54"/>
  <c r="AG24" i="54" s="1"/>
  <c r="AK24" i="54" s="1"/>
  <c r="L35" i="53"/>
  <c r="D69" i="53" s="1"/>
  <c r="P81" i="53" s="1"/>
  <c r="AD171" i="54"/>
  <c r="AH171" i="54" s="1"/>
  <c r="AL171" i="54" s="1"/>
  <c r="AD276" i="54"/>
  <c r="AH276" i="54" s="1"/>
  <c r="AL276" i="54" s="1"/>
  <c r="AD297" i="54"/>
  <c r="AH297" i="54" s="1"/>
  <c r="AL297" i="54" s="1"/>
  <c r="AD66" i="54"/>
  <c r="AH66" i="54" s="1"/>
  <c r="AL66" i="54" s="1"/>
  <c r="AD255" i="54"/>
  <c r="AH255" i="54" s="1"/>
  <c r="AL255" i="54" s="1"/>
  <c r="AD24" i="54"/>
  <c r="AH24" i="54" s="1"/>
  <c r="AL24" i="54" s="1"/>
  <c r="AD150" i="54"/>
  <c r="AH150" i="54" s="1"/>
  <c r="AL150" i="54" s="1"/>
  <c r="AD45" i="54"/>
  <c r="AH45" i="54" s="1"/>
  <c r="AL45" i="54" s="1"/>
  <c r="AD108" i="54"/>
  <c r="AH108" i="54" s="1"/>
  <c r="AL108" i="54" s="1"/>
  <c r="AD129" i="54"/>
  <c r="AH129" i="54" s="1"/>
  <c r="AL129" i="54" s="1"/>
  <c r="AD234" i="54"/>
  <c r="AH234" i="54" s="1"/>
  <c r="AL234" i="54" s="1"/>
  <c r="AD87" i="54"/>
  <c r="AH87" i="54" s="1"/>
  <c r="AL87" i="54" s="1"/>
  <c r="AD192" i="54"/>
  <c r="AH192" i="54" s="1"/>
  <c r="AL192" i="54" s="1"/>
  <c r="AD213" i="54"/>
  <c r="AH213" i="54" s="1"/>
  <c r="AL213" i="54" s="1"/>
  <c r="AD318" i="54"/>
  <c r="AH318" i="54" s="1"/>
  <c r="AL318" i="54" s="1"/>
  <c r="H80" i="53"/>
  <c r="H81" i="53"/>
  <c r="D79" i="53"/>
  <c r="J69" i="53" l="1"/>
  <c r="J80" i="53" s="1"/>
  <c r="C69" i="53"/>
  <c r="AD780" i="54"/>
  <c r="AH780" i="54" s="1"/>
  <c r="AD801" i="54"/>
  <c r="AH801" i="54" s="1"/>
  <c r="AL801" i="54" s="1"/>
  <c r="AD486" i="54"/>
  <c r="AH486" i="54" s="1"/>
  <c r="AD444" i="54"/>
  <c r="AH444" i="54" s="1"/>
  <c r="AB780" i="54"/>
  <c r="AG780" i="54" s="1"/>
  <c r="AB801" i="54"/>
  <c r="AG801" i="54" s="1"/>
  <c r="AK801" i="54" s="1"/>
  <c r="AB486" i="54"/>
  <c r="AG486" i="54" s="1"/>
  <c r="AB444" i="54"/>
  <c r="AG444" i="54" s="1"/>
  <c r="C79" i="53"/>
  <c r="O81" i="53"/>
  <c r="I69" i="53"/>
  <c r="E4" i="63"/>
  <c r="J81" i="53" l="1"/>
  <c r="I80" i="53"/>
  <c r="I81" i="53"/>
  <c r="AB343" i="63"/>
  <c r="AB484" i="63"/>
  <c r="AB76" i="63"/>
  <c r="AB604" i="63"/>
  <c r="AB645" i="63"/>
  <c r="AB75" i="63"/>
  <c r="AB555" i="63"/>
  <c r="AB847" i="63"/>
  <c r="AB890" i="63"/>
  <c r="AB392" i="63"/>
  <c r="AB101" i="63"/>
  <c r="AB623" i="63"/>
  <c r="AB388" i="63"/>
  <c r="AB573" i="63"/>
  <c r="AB628" i="63"/>
  <c r="AB360" i="63"/>
  <c r="AB387" i="63"/>
  <c r="AB489" i="63"/>
  <c r="AB98" i="63"/>
  <c r="AB407" i="63"/>
  <c r="AB322" i="63"/>
  <c r="AB669" i="63"/>
  <c r="AB568" i="63"/>
  <c r="AB127" i="63"/>
  <c r="AB653" i="63"/>
  <c r="AB750" i="63"/>
  <c r="AB731" i="63"/>
  <c r="AB835" i="63"/>
  <c r="AB831" i="63"/>
  <c r="AB871" i="63"/>
  <c r="AB78" i="63"/>
  <c r="AB201" i="63"/>
  <c r="AB621" i="63"/>
  <c r="AB70" i="63"/>
  <c r="AB205" i="63"/>
  <c r="AB739" i="63"/>
  <c r="AB773" i="63"/>
  <c r="AB480" i="63"/>
  <c r="AB561" i="63"/>
  <c r="AB476" i="63"/>
  <c r="AB95" i="63"/>
  <c r="AB485" i="63"/>
  <c r="AB337" i="63"/>
  <c r="AB863" i="63"/>
  <c r="AB728" i="63"/>
  <c r="AB845" i="63"/>
  <c r="AB656" i="63"/>
  <c r="AB516" i="63"/>
  <c r="AB853" i="63"/>
  <c r="AB533" i="63"/>
  <c r="AB679" i="63"/>
  <c r="AB519" i="63"/>
  <c r="AB68" i="63"/>
  <c r="AB740" i="63"/>
  <c r="AB518" i="63"/>
  <c r="AB59" i="63"/>
  <c r="AB373" i="63"/>
  <c r="AB642" i="63"/>
  <c r="AB84" i="63"/>
  <c r="AB855" i="63"/>
  <c r="AB123" i="63"/>
  <c r="AB345" i="63"/>
  <c r="AB601" i="63"/>
  <c r="AB475" i="63"/>
  <c r="AB562" i="63"/>
  <c r="AB403" i="63"/>
  <c r="AB648" i="63"/>
  <c r="AB289" i="63"/>
  <c r="AB517" i="63"/>
  <c r="AB382" i="63"/>
  <c r="AB365" i="63"/>
  <c r="AB317" i="63"/>
  <c r="AB128" i="63"/>
  <c r="AB837" i="63"/>
  <c r="AB110" i="63"/>
  <c r="AB333" i="63"/>
  <c r="AB297" i="63"/>
  <c r="AB350" i="63"/>
  <c r="AB860" i="63"/>
  <c r="AB803" i="63"/>
  <c r="AB213" i="63"/>
  <c r="AB384" i="63"/>
  <c r="AB57" i="63"/>
  <c r="AB678" i="63"/>
  <c r="AB295" i="63"/>
  <c r="AB351" i="63"/>
  <c r="AB856" i="63"/>
  <c r="AB300" i="63"/>
  <c r="AB697" i="63"/>
  <c r="AB885" i="63"/>
  <c r="AB687" i="63"/>
  <c r="AB671" i="63"/>
  <c r="AB778" i="63"/>
  <c r="AB88" i="63"/>
  <c r="AB490" i="63"/>
  <c r="AB787" i="63"/>
  <c r="AB471" i="63"/>
  <c r="AB600" i="63"/>
  <c r="AB609" i="63"/>
  <c r="AB514" i="63"/>
  <c r="AB325" i="63"/>
  <c r="AB310" i="63"/>
  <c r="AB90" i="63"/>
  <c r="AB759" i="63"/>
  <c r="AB344" i="63"/>
  <c r="AB690" i="63"/>
  <c r="AB266" i="63"/>
  <c r="AB877" i="63"/>
  <c r="AB147" i="63"/>
  <c r="AB112" i="63"/>
  <c r="AB829" i="63"/>
  <c r="AB281" i="63"/>
  <c r="AB676" i="63"/>
  <c r="AB650" i="63"/>
  <c r="AB72" i="63"/>
  <c r="AB567" i="63"/>
  <c r="AB649" i="63"/>
  <c r="AB89" i="63"/>
  <c r="AB572" i="63"/>
  <c r="AB841" i="63"/>
  <c r="AB532" i="63"/>
  <c r="AB663" i="63"/>
  <c r="AB626" i="63"/>
  <c r="AB80" i="63"/>
  <c r="AB836" i="63"/>
  <c r="AB664" i="63"/>
  <c r="AB168" i="63"/>
  <c r="AB115" i="63"/>
  <c r="AB888" i="63"/>
  <c r="AB688" i="63"/>
  <c r="AB791" i="63"/>
  <c r="AB288" i="63"/>
  <c r="AB400" i="63"/>
  <c r="AB326" i="63"/>
  <c r="AB745" i="63"/>
  <c r="AB124" i="63"/>
  <c r="AB558" i="63"/>
  <c r="AB564" i="63"/>
  <c r="AB122" i="63"/>
  <c r="AB767" i="63"/>
  <c r="AB832" i="63"/>
  <c r="AB356" i="63"/>
  <c r="AB338" i="63"/>
  <c r="AB367" i="63"/>
  <c r="AB729" i="63"/>
  <c r="AB861" i="63"/>
  <c r="AB486" i="63"/>
  <c r="AB607" i="63"/>
  <c r="AB643" i="63"/>
  <c r="AB126" i="63"/>
  <c r="AB285" i="63"/>
  <c r="AB848" i="63"/>
  <c r="AB531" i="63"/>
  <c r="AB563" i="63"/>
  <c r="AB862" i="63"/>
  <c r="AB696" i="63"/>
  <c r="AB753" i="63"/>
  <c r="AB865" i="63"/>
  <c r="AB62" i="63"/>
  <c r="AB798" i="63"/>
  <c r="AB782" i="63"/>
  <c r="AB176" i="63"/>
  <c r="AB386" i="63"/>
  <c r="AB744" i="63"/>
  <c r="AB630" i="63"/>
  <c r="AB117" i="63"/>
  <c r="AB329" i="63"/>
  <c r="AB806" i="63"/>
  <c r="AB304" i="63"/>
  <c r="AB150" i="63"/>
  <c r="AB280" i="63"/>
  <c r="AB217" i="63"/>
  <c r="AB575" i="63"/>
  <c r="AB574" i="63"/>
  <c r="AB335" i="63"/>
  <c r="AB833" i="63"/>
  <c r="AB520" i="63"/>
  <c r="AB850" i="63"/>
  <c r="AB828" i="63"/>
  <c r="AB513" i="63"/>
  <c r="AB868" i="63"/>
  <c r="AB298" i="63"/>
  <c r="AB107" i="63"/>
  <c r="AB661" i="63"/>
  <c r="AB755" i="63"/>
  <c r="AB362" i="63"/>
  <c r="AB876" i="63"/>
  <c r="AB284" i="63"/>
  <c r="AB399" i="63"/>
  <c r="AB216" i="63"/>
  <c r="AB286" i="63"/>
  <c r="AB794" i="63"/>
  <c r="AB644" i="63"/>
  <c r="AB478" i="63"/>
  <c r="AB383" i="63"/>
  <c r="AB327" i="63"/>
  <c r="AB879" i="63"/>
  <c r="AB355" i="63"/>
  <c r="AB857" i="63"/>
  <c r="AB166" i="63"/>
  <c r="AB526" i="63"/>
  <c r="AB881" i="63"/>
  <c r="AB682" i="63"/>
  <c r="AB784" i="63"/>
  <c r="AB336" i="63"/>
  <c r="AB872" i="63"/>
  <c r="AB114" i="63"/>
  <c r="AB768" i="63"/>
  <c r="AB402" i="63"/>
  <c r="AB104" i="63"/>
  <c r="AB639" i="63"/>
  <c r="AB394" i="63"/>
  <c r="AB393" i="63"/>
  <c r="AB624" i="63"/>
  <c r="AB73" i="63"/>
  <c r="AB481" i="63"/>
  <c r="AB665" i="63"/>
  <c r="AB157" i="63"/>
  <c r="AB270" i="63"/>
  <c r="AB880" i="63"/>
  <c r="AB302" i="63"/>
  <c r="AB262" i="63"/>
  <c r="AB882" i="63"/>
  <c r="AB277" i="63"/>
  <c r="AB307" i="63"/>
  <c r="AB331" i="63"/>
  <c r="AB154" i="63"/>
  <c r="AB775" i="63"/>
  <c r="AB771" i="63"/>
  <c r="AB105" i="63"/>
  <c r="AB762" i="63"/>
  <c r="AB347" i="63"/>
  <c r="AB65" i="63"/>
  <c r="AB747" i="63"/>
  <c r="AB151" i="63"/>
  <c r="AB111" i="63"/>
  <c r="AB878" i="63"/>
  <c r="AB283" i="63"/>
  <c r="AB637" i="63"/>
  <c r="AB569" i="63"/>
  <c r="AB342" i="63"/>
  <c r="AB109" i="63"/>
  <c r="AB64" i="63"/>
  <c r="AB741" i="63"/>
  <c r="AB742" i="63"/>
  <c r="AB121" i="63"/>
  <c r="AB654" i="63"/>
  <c r="AB290" i="63"/>
  <c r="AB263" i="63"/>
  <c r="E9" i="63"/>
  <c r="AB269" i="63"/>
  <c r="AB206" i="63"/>
  <c r="AB622" i="63"/>
  <c r="AB66" i="63"/>
  <c r="AB210" i="63"/>
  <c r="AB370" i="63"/>
  <c r="AB700" i="63"/>
  <c r="AB268" i="63"/>
  <c r="AB324" i="63"/>
  <c r="AB152" i="63"/>
  <c r="AB776" i="63"/>
  <c r="AB691" i="63"/>
  <c r="AB169" i="63"/>
  <c r="AB779" i="63"/>
  <c r="AB279" i="63"/>
  <c r="AB404" i="63"/>
  <c r="AB616" i="63"/>
  <c r="AB334" i="63"/>
  <c r="AB149" i="63"/>
  <c r="AB647" i="63"/>
  <c r="E10" i="63"/>
  <c r="AB785" i="63"/>
  <c r="AB67" i="63"/>
  <c r="AB752" i="63"/>
  <c r="AB727" i="63"/>
  <c r="AB61" i="63"/>
  <c r="AB319" i="63"/>
  <c r="AB788" i="63"/>
  <c r="AB780" i="63"/>
  <c r="AB165" i="63"/>
  <c r="AB684" i="63"/>
  <c r="AB303" i="63"/>
  <c r="AB796" i="63"/>
  <c r="AB274" i="63"/>
  <c r="AB313" i="63"/>
  <c r="AB406" i="63"/>
  <c r="AB198" i="63"/>
  <c r="AB737" i="63"/>
  <c r="AB328" i="63"/>
  <c r="AB685" i="63"/>
  <c r="AB627" i="63"/>
  <c r="AB763" i="63"/>
  <c r="AB751" i="63"/>
  <c r="AB389" i="63"/>
  <c r="AB368" i="63"/>
  <c r="AB264" i="63"/>
  <c r="AB390" i="63"/>
  <c r="AB487" i="63"/>
  <c r="AB632" i="63"/>
  <c r="AB634" i="63"/>
  <c r="AB797" i="63"/>
  <c r="AB287" i="63"/>
  <c r="AB215" i="63"/>
  <c r="AB96" i="63"/>
  <c r="AB401" i="63"/>
  <c r="AB633" i="63"/>
  <c r="AB81" i="63"/>
  <c r="AB346" i="63"/>
  <c r="AB376" i="63"/>
  <c r="AB666" i="63"/>
  <c r="AB174" i="63"/>
  <c r="AB748" i="63"/>
  <c r="AB377" i="63"/>
  <c r="AB91" i="63"/>
  <c r="AB397" i="63"/>
  <c r="AB100" i="63"/>
  <c r="AB321" i="63"/>
  <c r="AB173" i="63"/>
  <c r="AB795" i="63"/>
  <c r="AB636" i="63"/>
  <c r="AB102" i="63"/>
  <c r="AB63" i="63"/>
  <c r="AB610" i="63"/>
  <c r="AB208" i="63"/>
  <c r="AB674" i="63"/>
  <c r="AB560" i="63"/>
  <c r="AB120" i="63"/>
  <c r="AB603" i="63"/>
  <c r="AB159" i="63"/>
  <c r="AB272" i="63"/>
  <c r="AB849" i="63"/>
  <c r="AB804" i="63"/>
  <c r="AB646" i="63"/>
  <c r="AB672" i="63"/>
  <c r="AB864" i="63"/>
  <c r="AB332" i="63"/>
  <c r="AB693" i="63"/>
  <c r="AB125" i="63"/>
  <c r="AB556" i="63"/>
  <c r="AB683" i="63"/>
  <c r="AB790" i="63"/>
  <c r="AB757" i="63"/>
  <c r="AB800" i="63"/>
  <c r="AB629" i="63"/>
  <c r="AB834" i="63"/>
  <c r="AB667" i="63"/>
  <c r="AB214" i="63"/>
  <c r="AB381" i="63"/>
  <c r="AB364" i="63"/>
  <c r="AB606" i="63"/>
  <c r="AB725" i="63"/>
  <c r="AB570" i="63"/>
  <c r="AB689" i="63"/>
  <c r="AB108" i="63"/>
  <c r="AB657" i="63"/>
  <c r="AB830" i="63"/>
  <c r="AB99" i="63"/>
  <c r="AB838" i="63"/>
  <c r="AB167" i="63"/>
  <c r="AB529" i="63"/>
  <c r="AB163" i="63"/>
  <c r="AB267" i="63"/>
  <c r="AB766" i="63"/>
  <c r="AB155" i="63"/>
  <c r="AB792" i="63"/>
  <c r="AB743" i="63"/>
  <c r="AB843" i="63"/>
  <c r="AB732" i="63"/>
  <c r="AB129" i="63"/>
  <c r="AB651" i="63"/>
  <c r="AB85" i="63"/>
  <c r="AB83" i="63"/>
  <c r="AB483" i="63"/>
  <c r="AB884" i="63"/>
  <c r="AB521" i="63"/>
  <c r="AB608" i="63"/>
  <c r="AB296" i="63"/>
  <c r="AB60" i="63"/>
  <c r="AB571" i="63"/>
  <c r="AB523" i="63"/>
  <c r="AB801" i="63"/>
  <c r="AB528" i="63"/>
  <c r="AB491" i="63"/>
  <c r="AB261" i="63"/>
  <c r="AB802" i="63"/>
  <c r="AB738" i="63"/>
  <c r="E11" i="63"/>
  <c r="AB793" i="63"/>
  <c r="AB866" i="63"/>
  <c r="AB887" i="63"/>
  <c r="AB357" i="63"/>
  <c r="AB348" i="63"/>
  <c r="AB374" i="63"/>
  <c r="AB361" i="63"/>
  <c r="AB599" i="63"/>
  <c r="AB638" i="63"/>
  <c r="AB316" i="63"/>
  <c r="AB199" i="63"/>
  <c r="AB172" i="63"/>
  <c r="AB618" i="63"/>
  <c r="AB354" i="63"/>
  <c r="AB883" i="63"/>
  <c r="AB472" i="63"/>
  <c r="AB118" i="63"/>
  <c r="AB301" i="63"/>
  <c r="AB305" i="63"/>
  <c r="AB615" i="63"/>
  <c r="AB870" i="63"/>
  <c r="AB769" i="63"/>
  <c r="AB162" i="63"/>
  <c r="AB359" i="63"/>
  <c r="AB695" i="63"/>
  <c r="AB378" i="63"/>
  <c r="AB680" i="63"/>
  <c r="AB805" i="63"/>
  <c r="AB398" i="63"/>
  <c r="AB625" i="63"/>
  <c r="AB212" i="63"/>
  <c r="AB391" i="63"/>
  <c r="AB597" i="63"/>
  <c r="AB71" i="63"/>
  <c r="AB340" i="63"/>
  <c r="AB858" i="63"/>
  <c r="AB726" i="63"/>
  <c r="AB566" i="63"/>
  <c r="AB291" i="63"/>
  <c r="AB116" i="63"/>
  <c r="AB889" i="63"/>
  <c r="AB405" i="63"/>
  <c r="AB613" i="63"/>
  <c r="AB677" i="63"/>
  <c r="AB170" i="63"/>
  <c r="AB660" i="63"/>
  <c r="AB758" i="63"/>
  <c r="AB265" i="63"/>
  <c r="AB760" i="63"/>
  <c r="AB278" i="63"/>
  <c r="AB312" i="63"/>
  <c r="AB148" i="63"/>
  <c r="AB93" i="63"/>
  <c r="AB733" i="63"/>
  <c r="AB851" i="63"/>
  <c r="AB339" i="63"/>
  <c r="AB617" i="63"/>
  <c r="AB474" i="63"/>
  <c r="AB318" i="63"/>
  <c r="AB859" i="63"/>
  <c r="AB525" i="63"/>
  <c r="AB846" i="63"/>
  <c r="AB175" i="63"/>
  <c r="AB789" i="63"/>
  <c r="AB869" i="63"/>
  <c r="AB777" i="63"/>
  <c r="AB746" i="63"/>
  <c r="AB698" i="63"/>
  <c r="AB765" i="63"/>
  <c r="AB207" i="63"/>
  <c r="AB106" i="63"/>
  <c r="AB119" i="63"/>
  <c r="AB873" i="63"/>
  <c r="AB786" i="63"/>
  <c r="AB306" i="63"/>
  <c r="AB203" i="63"/>
  <c r="AB314" i="63"/>
  <c r="AB293" i="63"/>
  <c r="AB271" i="63"/>
  <c r="AB79" i="63"/>
  <c r="AB844" i="63"/>
  <c r="AB92" i="63"/>
  <c r="AB692" i="63"/>
  <c r="AB282" i="63"/>
  <c r="AB273" i="63"/>
  <c r="AB94" i="63"/>
  <c r="AB86" i="63"/>
  <c r="AB366" i="63"/>
  <c r="AB734" i="63"/>
  <c r="AB559" i="63"/>
  <c r="AB605" i="63"/>
  <c r="AB867" i="63"/>
  <c r="AB699" i="63"/>
  <c r="AB113" i="63"/>
  <c r="AB749" i="63"/>
  <c r="AB309" i="63"/>
  <c r="AB602" i="63"/>
  <c r="AB764" i="63"/>
  <c r="AB655" i="63"/>
  <c r="AB161" i="63"/>
  <c r="AB886" i="63"/>
  <c r="AB614" i="63"/>
  <c r="AB515" i="63"/>
  <c r="AB772" i="63"/>
  <c r="AB482" i="63"/>
  <c r="AB323" i="63"/>
  <c r="AB358" i="63"/>
  <c r="AB308" i="63"/>
  <c r="AB473" i="63"/>
  <c r="AB488" i="63"/>
  <c r="AB635" i="63"/>
  <c r="AB524" i="63"/>
  <c r="AB852" i="63"/>
  <c r="AB735" i="63"/>
  <c r="AB670" i="63"/>
  <c r="AB686" i="63"/>
  <c r="AB701" i="63"/>
  <c r="AB754" i="63"/>
  <c r="AB396" i="63"/>
  <c r="AB640" i="63"/>
  <c r="AB530" i="63"/>
  <c r="AB379" i="63"/>
  <c r="AB761" i="63"/>
  <c r="AB276" i="63"/>
  <c r="AB311" i="63"/>
  <c r="AB320" i="63"/>
  <c r="AB723" i="63"/>
  <c r="AB330" i="63"/>
  <c r="AB477" i="63"/>
  <c r="AB209" i="63"/>
  <c r="AB619" i="63"/>
  <c r="AB58" i="63"/>
  <c r="AB82" i="63"/>
  <c r="AB565" i="63"/>
  <c r="AB522" i="63"/>
  <c r="AB662" i="63"/>
  <c r="AB756" i="63"/>
  <c r="AB527" i="63"/>
  <c r="AB839" i="63"/>
  <c r="AB681" i="63"/>
  <c r="AB781" i="63"/>
  <c r="AB153" i="63"/>
  <c r="AB97" i="63"/>
  <c r="AB375" i="63"/>
  <c r="AB131" i="63"/>
  <c r="AB673" i="63"/>
  <c r="AB349" i="63"/>
  <c r="AB675" i="63"/>
  <c r="AB275" i="63"/>
  <c r="AB598" i="63"/>
  <c r="AB299" i="63"/>
  <c r="AB658" i="63"/>
  <c r="AB659" i="63"/>
  <c r="AB294" i="63"/>
  <c r="AB69" i="63"/>
  <c r="AB87" i="63"/>
  <c r="AB292" i="63"/>
  <c r="AB652" i="63"/>
  <c r="AB204" i="63"/>
  <c r="AB611" i="63"/>
  <c r="AB341" i="63"/>
  <c r="AB854" i="63"/>
  <c r="AB218" i="63"/>
  <c r="AB202" i="63"/>
  <c r="AB668" i="63"/>
  <c r="AB369" i="63"/>
  <c r="AB395" i="63"/>
  <c r="AB557" i="63"/>
  <c r="AB774" i="63"/>
  <c r="AB840" i="63"/>
  <c r="AB74" i="63"/>
  <c r="AB363" i="63"/>
  <c r="AB171" i="63"/>
  <c r="AB103" i="63"/>
  <c r="AB352" i="63"/>
  <c r="AB77" i="63"/>
  <c r="AB641" i="63"/>
  <c r="AB200" i="63"/>
  <c r="AB694" i="63"/>
  <c r="AB799" i="63"/>
  <c r="AB385" i="63"/>
  <c r="AB875" i="63"/>
  <c r="AB770" i="63"/>
  <c r="AB164" i="63"/>
  <c r="AB372" i="63"/>
  <c r="AB736" i="63"/>
  <c r="AB380" i="63"/>
  <c r="AB874" i="63"/>
  <c r="AB353" i="63"/>
  <c r="AB842" i="63"/>
  <c r="AB160" i="63"/>
  <c r="AB783" i="63"/>
  <c r="AB631" i="63"/>
  <c r="AB612" i="63"/>
  <c r="AB315" i="63"/>
  <c r="AB479" i="63"/>
  <c r="AB730" i="63"/>
  <c r="AB724" i="63"/>
  <c r="AB371" i="63"/>
  <c r="AB130" i="63"/>
  <c r="AB620" i="63"/>
  <c r="AB158" i="63"/>
  <c r="AB211" i="63"/>
  <c r="AB156" i="63"/>
  <c r="G4" i="63"/>
  <c r="AF118" i="63" l="1"/>
  <c r="AF149" i="63"/>
  <c r="AD433" i="63"/>
  <c r="AD59" i="63"/>
  <c r="AD90" i="63"/>
  <c r="AD136" i="63"/>
  <c r="AD182" i="63"/>
  <c r="AF125" i="63"/>
  <c r="AF156" i="63"/>
  <c r="AD446" i="63"/>
  <c r="AD66" i="63"/>
  <c r="AD97" i="63"/>
  <c r="AD143" i="63"/>
  <c r="AF124" i="63"/>
  <c r="AD444" i="63"/>
  <c r="AD96" i="63"/>
  <c r="AD187" i="63"/>
  <c r="AD203" i="63"/>
  <c r="AD219" i="63"/>
  <c r="AD235" i="63"/>
  <c r="AD251" i="63"/>
  <c r="AD267" i="63"/>
  <c r="AD304" i="63"/>
  <c r="AD321" i="63"/>
  <c r="AD358" i="63"/>
  <c r="AD374" i="63"/>
  <c r="AD436" i="63"/>
  <c r="AD640" i="63"/>
  <c r="AD712" i="63"/>
  <c r="AD742" i="63"/>
  <c r="AD855" i="63"/>
  <c r="AD884" i="63"/>
  <c r="AD467" i="63"/>
  <c r="AD504" i="63"/>
  <c r="AD583" i="63"/>
  <c r="AD644" i="63"/>
  <c r="AD720" i="63"/>
  <c r="AD818" i="63"/>
  <c r="AD874" i="63"/>
  <c r="AF601" i="63"/>
  <c r="AF674" i="63"/>
  <c r="AF158" i="63"/>
  <c r="AD68" i="63"/>
  <c r="AD145" i="63"/>
  <c r="AD196" i="63"/>
  <c r="AD212" i="63"/>
  <c r="AD228" i="63"/>
  <c r="AD244" i="63"/>
  <c r="AD260" i="63"/>
  <c r="AD276" i="63"/>
  <c r="AD314" i="63"/>
  <c r="AD351" i="63"/>
  <c r="AD367" i="63"/>
  <c r="AD383" i="63"/>
  <c r="AD456" i="63"/>
  <c r="AD657" i="63"/>
  <c r="AD729" i="63"/>
  <c r="AD821" i="63"/>
  <c r="AD871" i="63"/>
  <c r="AD460" i="63"/>
  <c r="AD497" i="63"/>
  <c r="AD576" i="63"/>
  <c r="AD592" i="63"/>
  <c r="AD704" i="63"/>
  <c r="AD739" i="63"/>
  <c r="AD859" i="63"/>
  <c r="AF391" i="63"/>
  <c r="AF661" i="63"/>
  <c r="AF775" i="63"/>
  <c r="AF842" i="63"/>
  <c r="AF520" i="63"/>
  <c r="AF602" i="63"/>
  <c r="AF151" i="63"/>
  <c r="AD61" i="63"/>
  <c r="AD138" i="63"/>
  <c r="AD193" i="63"/>
  <c r="AD209" i="63"/>
  <c r="AD225" i="63"/>
  <c r="AD241" i="63"/>
  <c r="AD257" i="63"/>
  <c r="AD273" i="63"/>
  <c r="AD310" i="63"/>
  <c r="AD348" i="63"/>
  <c r="AD364" i="63"/>
  <c r="AD380" i="63"/>
  <c r="AF122" i="63"/>
  <c r="AF153" i="63"/>
  <c r="AD440" i="63"/>
  <c r="AD63" i="63"/>
  <c r="AD94" i="63"/>
  <c r="AD140" i="63"/>
  <c r="AD186" i="63"/>
  <c r="AF129" i="63"/>
  <c r="AF160" i="63"/>
  <c r="AD453" i="63"/>
  <c r="AD70" i="63"/>
  <c r="AD101" i="63"/>
  <c r="AD177" i="63"/>
  <c r="AF147" i="63"/>
  <c r="AD459" i="63"/>
  <c r="AD134" i="63"/>
  <c r="AD191" i="63"/>
  <c r="AD207" i="63"/>
  <c r="AD223" i="63"/>
  <c r="AD239" i="63"/>
  <c r="AD255" i="63"/>
  <c r="AD271" i="63"/>
  <c r="AD308" i="63"/>
  <c r="AD346" i="63"/>
  <c r="AD362" i="63"/>
  <c r="AD378" i="63"/>
  <c r="AD445" i="63"/>
  <c r="AD647" i="63"/>
  <c r="AD719" i="63"/>
  <c r="AD812" i="63"/>
  <c r="AD862" i="63"/>
  <c r="AF388" i="63"/>
  <c r="AD492" i="63"/>
  <c r="AD508" i="63"/>
  <c r="AD587" i="63"/>
  <c r="AD652" i="63"/>
  <c r="AD728" i="63"/>
  <c r="AD826" i="63"/>
  <c r="AD883" i="63"/>
  <c r="AF608" i="63"/>
  <c r="AF119" i="63"/>
  <c r="AD435" i="63"/>
  <c r="AD91" i="63"/>
  <c r="AD183" i="63"/>
  <c r="AD200" i="63"/>
  <c r="AD216" i="63"/>
  <c r="AD232" i="63"/>
  <c r="AD248" i="63"/>
  <c r="AD264" i="63"/>
  <c r="AD280" i="63"/>
  <c r="AD318" i="63"/>
  <c r="AD355" i="63"/>
  <c r="AD371" i="63"/>
  <c r="AD430" i="63"/>
  <c r="AF397" i="63"/>
  <c r="AD706" i="63"/>
  <c r="AD736" i="63"/>
  <c r="AD849" i="63"/>
  <c r="AD878" i="63"/>
  <c r="AD464" i="63"/>
  <c r="AD501" i="63"/>
  <c r="AD580" i="63"/>
  <c r="AD596" i="63"/>
  <c r="AD713" i="63"/>
  <c r="AD811" i="63"/>
  <c r="AD867" i="63"/>
  <c r="AF407" i="63"/>
  <c r="AF668" i="63"/>
  <c r="AF781" i="63"/>
  <c r="AF390" i="63"/>
  <c r="AF524" i="63"/>
  <c r="AF611" i="63"/>
  <c r="AF159" i="63"/>
  <c r="AD69" i="63"/>
  <c r="AD146" i="63"/>
  <c r="AD197" i="63"/>
  <c r="AD213" i="63"/>
  <c r="AD229" i="63"/>
  <c r="AD245" i="63"/>
  <c r="AD261" i="63"/>
  <c r="AD277" i="63"/>
  <c r="AD315" i="63"/>
  <c r="AD352" i="63"/>
  <c r="AD368" i="63"/>
  <c r="AF126" i="63"/>
  <c r="AF157" i="63"/>
  <c r="AD448" i="63"/>
  <c r="AD67" i="63"/>
  <c r="AD98" i="63"/>
  <c r="AD144" i="63"/>
  <c r="AF117" i="63"/>
  <c r="AF148" i="63"/>
  <c r="AD431" i="63"/>
  <c r="AD58" i="63"/>
  <c r="AD89" i="63"/>
  <c r="AD135" i="63"/>
  <c r="AD181" i="63"/>
  <c r="AF155" i="63"/>
  <c r="AD65" i="63"/>
  <c r="AD142" i="63"/>
  <c r="AD195" i="63"/>
  <c r="AD211" i="63"/>
  <c r="AD227" i="63"/>
  <c r="AD243" i="63"/>
  <c r="AD259" i="63"/>
  <c r="AD275" i="63"/>
  <c r="AD313" i="63"/>
  <c r="AD350" i="63"/>
  <c r="AD366" i="63"/>
  <c r="AD382" i="63"/>
  <c r="AD454" i="63"/>
  <c r="AD655" i="63"/>
  <c r="AD727" i="63"/>
  <c r="AD819" i="63"/>
  <c r="AD869" i="63"/>
  <c r="AF404" i="63"/>
  <c r="AD496" i="63"/>
  <c r="AD512" i="63"/>
  <c r="AD591" i="63"/>
  <c r="AD702" i="63"/>
  <c r="AD737" i="63"/>
  <c r="AD857" i="63"/>
  <c r="AF387" i="63"/>
  <c r="AF616" i="63"/>
  <c r="AF127" i="63"/>
  <c r="AD450" i="63"/>
  <c r="AD99" i="63"/>
  <c r="AD188" i="63"/>
  <c r="AD204" i="63"/>
  <c r="AD220" i="63"/>
  <c r="AD236" i="63"/>
  <c r="AD252" i="63"/>
  <c r="AD268" i="63"/>
  <c r="AD305" i="63"/>
  <c r="AD322" i="63"/>
  <c r="AD359" i="63"/>
  <c r="AD375" i="63"/>
  <c r="AD439" i="63"/>
  <c r="AD642" i="63"/>
  <c r="AD714" i="63"/>
  <c r="AD743" i="63"/>
  <c r="AD856" i="63"/>
  <c r="AD886" i="63"/>
  <c r="AD468" i="63"/>
  <c r="AD505" i="63"/>
  <c r="AD584" i="63"/>
  <c r="AD646" i="63"/>
  <c r="AD722" i="63"/>
  <c r="AD820" i="63"/>
  <c r="AD876" i="63"/>
  <c r="AF603" i="63"/>
  <c r="AF676" i="63"/>
  <c r="AF785" i="63"/>
  <c r="AF406" i="63"/>
  <c r="AF528" i="63"/>
  <c r="AF120" i="63"/>
  <c r="AD437" i="63"/>
  <c r="AD92" i="63"/>
  <c r="AD184" i="63"/>
  <c r="AD201" i="63"/>
  <c r="AD217" i="63"/>
  <c r="AD233" i="63"/>
  <c r="AD249" i="63"/>
  <c r="AD265" i="63"/>
  <c r="AD281" i="63"/>
  <c r="AD319" i="63"/>
  <c r="AD356" i="63"/>
  <c r="AD372" i="63"/>
  <c r="AF130" i="63"/>
  <c r="AF161" i="63"/>
  <c r="AD455" i="63"/>
  <c r="AD71" i="63"/>
  <c r="AD132" i="63"/>
  <c r="AD178" i="63"/>
  <c r="AF121" i="63"/>
  <c r="AF152" i="63"/>
  <c r="AD438" i="63"/>
  <c r="AD62" i="63"/>
  <c r="AD93" i="63"/>
  <c r="AD139" i="63"/>
  <c r="AD57" i="63"/>
  <c r="AD429" i="63"/>
  <c r="AD88" i="63"/>
  <c r="AD180" i="63"/>
  <c r="AD199" i="63"/>
  <c r="AD215" i="63"/>
  <c r="AD231" i="63"/>
  <c r="AD247" i="63"/>
  <c r="AD263" i="63"/>
  <c r="AD279" i="63"/>
  <c r="AD317" i="63"/>
  <c r="AD354" i="63"/>
  <c r="AD370" i="63"/>
  <c r="AD386" i="63"/>
  <c r="AF393" i="63"/>
  <c r="AD705" i="63"/>
  <c r="AD734" i="63"/>
  <c r="AD827" i="63"/>
  <c r="AD877" i="63"/>
  <c r="AD463" i="63"/>
  <c r="AD500" i="63"/>
  <c r="AD579" i="63"/>
  <c r="AD595" i="63"/>
  <c r="AD711" i="63"/>
  <c r="AD809" i="63"/>
  <c r="AD865" i="63"/>
  <c r="AF403" i="63"/>
  <c r="AF667" i="63"/>
  <c r="AF150" i="63"/>
  <c r="AD60" i="63"/>
  <c r="AD137" i="63"/>
  <c r="AD192" i="63"/>
  <c r="AD208" i="63"/>
  <c r="AD224" i="63"/>
  <c r="AD240" i="63"/>
  <c r="AD256" i="63"/>
  <c r="AD272" i="63"/>
  <c r="AD309" i="63"/>
  <c r="AD347" i="63"/>
  <c r="AD363" i="63"/>
  <c r="AD379" i="63"/>
  <c r="AD447" i="63"/>
  <c r="AD649" i="63"/>
  <c r="AD721" i="63"/>
  <c r="AD813" i="63"/>
  <c r="AD864" i="63"/>
  <c r="AF392" i="63"/>
  <c r="AD493" i="63"/>
  <c r="AD509" i="63"/>
  <c r="AD588" i="63"/>
  <c r="AD654" i="63"/>
  <c r="AD731" i="63"/>
  <c r="AD850" i="63"/>
  <c r="AD885" i="63"/>
  <c r="AF610" i="63"/>
  <c r="AF767" i="63"/>
  <c r="AF833" i="63"/>
  <c r="AF516" i="63"/>
  <c r="AF532" i="63"/>
  <c r="AF128" i="63"/>
  <c r="AD451" i="63"/>
  <c r="AD100" i="63"/>
  <c r="AD189" i="63"/>
  <c r="AD205" i="63"/>
  <c r="AD221" i="63"/>
  <c r="AD237" i="63"/>
  <c r="AD253" i="63"/>
  <c r="AD269" i="63"/>
  <c r="AD306" i="63"/>
  <c r="AD323" i="63"/>
  <c r="AD360" i="63"/>
  <c r="AD376" i="63"/>
  <c r="AD441" i="63"/>
  <c r="AD643" i="63"/>
  <c r="AD715" i="63"/>
  <c r="AD808" i="63"/>
  <c r="AD858" i="63"/>
  <c r="AD888" i="63"/>
  <c r="AD469" i="63"/>
  <c r="AD506" i="63"/>
  <c r="AD585" i="63"/>
  <c r="AD648" i="63"/>
  <c r="AD724" i="63"/>
  <c r="AD822" i="63"/>
  <c r="AD879" i="63"/>
  <c r="AF604" i="63"/>
  <c r="AF678" i="63"/>
  <c r="AF828" i="63"/>
  <c r="AF513" i="63"/>
  <c r="AF529" i="63"/>
  <c r="AF662" i="63"/>
  <c r="AD194" i="63"/>
  <c r="AD258" i="63"/>
  <c r="AD365" i="63"/>
  <c r="AD725" i="63"/>
  <c r="AD495" i="63"/>
  <c r="AD735" i="63"/>
  <c r="AF765" i="63"/>
  <c r="AF515" i="63"/>
  <c r="AF664" i="63"/>
  <c r="AF831" i="63"/>
  <c r="AB421" i="63"/>
  <c r="AB411" i="63"/>
  <c r="AD198" i="63"/>
  <c r="AD262" i="63"/>
  <c r="AD369" i="63"/>
  <c r="AD732" i="63"/>
  <c r="AD499" i="63"/>
  <c r="AD807" i="63"/>
  <c r="AF771" i="63"/>
  <c r="AF518" i="63"/>
  <c r="AF666" i="63"/>
  <c r="AF834" i="63"/>
  <c r="AB412" i="63"/>
  <c r="AF123" i="63"/>
  <c r="AD202" i="63"/>
  <c r="AD266" i="63"/>
  <c r="AD373" i="63"/>
  <c r="AD740" i="63"/>
  <c r="AD503" i="63"/>
  <c r="AD816" i="63"/>
  <c r="AF773" i="63"/>
  <c r="AF519" i="63"/>
  <c r="AF669" i="63"/>
  <c r="AF835" i="63"/>
  <c r="AB419" i="63"/>
  <c r="AD133" i="63"/>
  <c r="AD890" i="63"/>
  <c r="AF607" i="63"/>
  <c r="AD190" i="63"/>
  <c r="AD470" i="63"/>
  <c r="AF660" i="63"/>
  <c r="AD457" i="63"/>
  <c r="AF830" i="63"/>
  <c r="AD206" i="63"/>
  <c r="AD507" i="63"/>
  <c r="AF671" i="63"/>
  <c r="AD860" i="63"/>
  <c r="AD449" i="63"/>
  <c r="AD651" i="63"/>
  <c r="AD723" i="63"/>
  <c r="AD815" i="63"/>
  <c r="AD866" i="63"/>
  <c r="AF396" i="63"/>
  <c r="AD494" i="63"/>
  <c r="AD510" i="63"/>
  <c r="AD589" i="63"/>
  <c r="AD656" i="63"/>
  <c r="AD733" i="63"/>
  <c r="AD852" i="63"/>
  <c r="AD887" i="63"/>
  <c r="AF612" i="63"/>
  <c r="AF769" i="63"/>
  <c r="AF836" i="63"/>
  <c r="AF517" i="63"/>
  <c r="AF533" i="63"/>
  <c r="AF154" i="63"/>
  <c r="AD210" i="63"/>
  <c r="AD274" i="63"/>
  <c r="AD381" i="63"/>
  <c r="AD817" i="63"/>
  <c r="AD511" i="63"/>
  <c r="AD854" i="63"/>
  <c r="AF780" i="63"/>
  <c r="AF523" i="63"/>
  <c r="AF673" i="63"/>
  <c r="AF839" i="63"/>
  <c r="AB409" i="63"/>
  <c r="AD312" i="63"/>
  <c r="AD214" i="63"/>
  <c r="AD278" i="63"/>
  <c r="AD385" i="63"/>
  <c r="AD825" i="63"/>
  <c r="AD578" i="63"/>
  <c r="AD863" i="63"/>
  <c r="AF783" i="63"/>
  <c r="AF526" i="63"/>
  <c r="AF675" i="63"/>
  <c r="AF841" i="63"/>
  <c r="AB408" i="63"/>
  <c r="AD442" i="63"/>
  <c r="AD218" i="63"/>
  <c r="AD303" i="63"/>
  <c r="AD434" i="63"/>
  <c r="AD853" i="63"/>
  <c r="AD582" i="63"/>
  <c r="AD872" i="63"/>
  <c r="AF784" i="63"/>
  <c r="AF527" i="63"/>
  <c r="AF677" i="63"/>
  <c r="AF843" i="63"/>
  <c r="AB413" i="63"/>
  <c r="AD238" i="63"/>
  <c r="AD650" i="63"/>
  <c r="AF772" i="63"/>
  <c r="AD254" i="63"/>
  <c r="AD726" i="63"/>
  <c r="AF829" i="63"/>
  <c r="AD222" i="63"/>
  <c r="AF679" i="63"/>
  <c r="AD270" i="63"/>
  <c r="AD824" i="63"/>
  <c r="AF837" i="63"/>
  <c r="AD881" i="63"/>
  <c r="AD384" i="63"/>
  <c r="AD458" i="63"/>
  <c r="AD659" i="63"/>
  <c r="AD730" i="63"/>
  <c r="AD823" i="63"/>
  <c r="AD873" i="63"/>
  <c r="AD461" i="63"/>
  <c r="AD498" i="63"/>
  <c r="AD577" i="63"/>
  <c r="AD593" i="63"/>
  <c r="AD707" i="63"/>
  <c r="AD741" i="63"/>
  <c r="AD861" i="63"/>
  <c r="AF395" i="63"/>
  <c r="AF663" i="63"/>
  <c r="AF777" i="63"/>
  <c r="AF844" i="63"/>
  <c r="AF521" i="63"/>
  <c r="AF605" i="63"/>
  <c r="AD64" i="63"/>
  <c r="AD226" i="63"/>
  <c r="AD311" i="63"/>
  <c r="AD452" i="63"/>
  <c r="AD868" i="63"/>
  <c r="AD590" i="63"/>
  <c r="AD889" i="63"/>
  <c r="AF832" i="63"/>
  <c r="AF531" i="63"/>
  <c r="AF766" i="63"/>
  <c r="AF848" i="63"/>
  <c r="AB422" i="63"/>
  <c r="AD87" i="63"/>
  <c r="AD230" i="63"/>
  <c r="AD316" i="63"/>
  <c r="AF389" i="63"/>
  <c r="AD875" i="63"/>
  <c r="AD594" i="63"/>
  <c r="AF399" i="63"/>
  <c r="AF838" i="63"/>
  <c r="AF598" i="63"/>
  <c r="AF768" i="63"/>
  <c r="G10" i="63"/>
  <c r="AB424" i="63"/>
  <c r="AD95" i="63"/>
  <c r="AD234" i="63"/>
  <c r="AD320" i="63"/>
  <c r="AF405" i="63"/>
  <c r="AD882" i="63"/>
  <c r="AD641" i="63"/>
  <c r="AF599" i="63"/>
  <c r="AF840" i="63"/>
  <c r="AF600" i="63"/>
  <c r="AF770" i="63"/>
  <c r="G9" i="63"/>
  <c r="AB417" i="63"/>
  <c r="AD345" i="63"/>
  <c r="AF606" i="63"/>
  <c r="G11" i="63"/>
  <c r="AD361" i="63"/>
  <c r="AF680" i="63"/>
  <c r="AB426" i="63"/>
  <c r="AD443" i="63"/>
  <c r="AB428" i="63"/>
  <c r="AD377" i="63"/>
  <c r="AF779" i="63"/>
  <c r="AB418" i="63"/>
  <c r="AF530" i="63"/>
  <c r="AD432" i="63"/>
  <c r="AF401" i="63"/>
  <c r="AD708" i="63"/>
  <c r="AD738" i="63"/>
  <c r="AD851" i="63"/>
  <c r="AD880" i="63"/>
  <c r="AD465" i="63"/>
  <c r="AD502" i="63"/>
  <c r="AD581" i="63"/>
  <c r="AD639" i="63"/>
  <c r="AD716" i="63"/>
  <c r="AD814" i="63"/>
  <c r="AD870" i="63"/>
  <c r="AF597" i="63"/>
  <c r="AF670" i="63"/>
  <c r="AF782" i="63"/>
  <c r="AF394" i="63"/>
  <c r="AF525" i="63"/>
  <c r="AF613" i="63"/>
  <c r="AD141" i="63"/>
  <c r="AD242" i="63"/>
  <c r="AD349" i="63"/>
  <c r="AD653" i="63"/>
  <c r="AF400" i="63"/>
  <c r="AD658" i="63"/>
  <c r="AF614" i="63"/>
  <c r="AF847" i="63"/>
  <c r="AF609" i="63"/>
  <c r="AF774" i="63"/>
  <c r="AB416" i="63"/>
  <c r="AB423" i="63"/>
  <c r="AD179" i="63"/>
  <c r="AD246" i="63"/>
  <c r="AD353" i="63"/>
  <c r="AD703" i="63"/>
  <c r="AD462" i="63"/>
  <c r="AD709" i="63"/>
  <c r="AF665" i="63"/>
  <c r="AF398" i="63"/>
  <c r="AF615" i="63"/>
  <c r="AF776" i="63"/>
  <c r="AB427" i="63"/>
  <c r="AB414" i="63"/>
  <c r="AD185" i="63"/>
  <c r="AD250" i="63"/>
  <c r="AD357" i="63"/>
  <c r="AD710" i="63"/>
  <c r="AD466" i="63"/>
  <c r="AD718" i="63"/>
  <c r="AF672" i="63"/>
  <c r="AF402" i="63"/>
  <c r="AF617" i="63"/>
  <c r="AF778" i="63"/>
  <c r="AB415" i="63"/>
  <c r="AB425" i="63"/>
  <c r="AD645" i="63"/>
  <c r="AF845" i="63"/>
  <c r="AB420" i="63"/>
  <c r="AD717" i="63"/>
  <c r="AF514" i="63"/>
  <c r="AB410" i="63"/>
  <c r="AD586" i="63"/>
  <c r="AF131" i="63"/>
  <c r="AD810" i="63"/>
  <c r="AF522" i="63"/>
  <c r="AD307" i="63"/>
  <c r="AF846" i="63"/>
  <c r="F4" i="63"/>
  <c r="AD72" i="63" l="1"/>
  <c r="AD103" i="63"/>
  <c r="AD119" i="63"/>
  <c r="AD150" i="63"/>
  <c r="AD166" i="63"/>
  <c r="AD329" i="63"/>
  <c r="AD387" i="63"/>
  <c r="AD404" i="63"/>
  <c r="AD662" i="63"/>
  <c r="AD692" i="63"/>
  <c r="AD764" i="63"/>
  <c r="AD795" i="63"/>
  <c r="AD845" i="63"/>
  <c r="AD485" i="63"/>
  <c r="AD522" i="63"/>
  <c r="AD559" i="63"/>
  <c r="AD597" i="63"/>
  <c r="AD613" i="63"/>
  <c r="AD660" i="63"/>
  <c r="AD695" i="63"/>
  <c r="AD771" i="63"/>
  <c r="AD805" i="63"/>
  <c r="AB512" i="63"/>
  <c r="AB440" i="63"/>
  <c r="AB258" i="63"/>
  <c r="AB433" i="63"/>
  <c r="AB580" i="63"/>
  <c r="AB706" i="63"/>
  <c r="AB189" i="63"/>
  <c r="AB547" i="63"/>
  <c r="AB194" i="63"/>
  <c r="AB254" i="63"/>
  <c r="AB454" i="63"/>
  <c r="AB144" i="63"/>
  <c r="AB240" i="63"/>
  <c r="AB825" i="63"/>
  <c r="AD73" i="63"/>
  <c r="AD104" i="63"/>
  <c r="AD120" i="63"/>
  <c r="AD151" i="63"/>
  <c r="AD167" i="63"/>
  <c r="AD330" i="63"/>
  <c r="AD388" i="63"/>
  <c r="AD405" i="63"/>
  <c r="AD664" i="63"/>
  <c r="AD694" i="63"/>
  <c r="AD766" i="63"/>
  <c r="AD797" i="63"/>
  <c r="AD847" i="63"/>
  <c r="AD486" i="63"/>
  <c r="AD523" i="63"/>
  <c r="AD560" i="63"/>
  <c r="AD598" i="63"/>
  <c r="AD614" i="63"/>
  <c r="AD663" i="63"/>
  <c r="AD698" i="63"/>
  <c r="AD773" i="63"/>
  <c r="AD829" i="63"/>
  <c r="AB501" i="63"/>
  <c r="AB712" i="63"/>
  <c r="AB247" i="63"/>
  <c r="AB721" i="63"/>
  <c r="AB195" i="63"/>
  <c r="AB709" i="63"/>
  <c r="AB452" i="63"/>
  <c r="AD403" i="63"/>
  <c r="AD102" i="63"/>
  <c r="AD118" i="63"/>
  <c r="AD149" i="63"/>
  <c r="AD165" i="63"/>
  <c r="AD328" i="63"/>
  <c r="AD344" i="63"/>
  <c r="AD402" i="63"/>
  <c r="AD661" i="63"/>
  <c r="AD690" i="63"/>
  <c r="AD762" i="63"/>
  <c r="AD793" i="63"/>
  <c r="AD76" i="63"/>
  <c r="AD107" i="63"/>
  <c r="AD123" i="63"/>
  <c r="AD154" i="63"/>
  <c r="AD170" i="63"/>
  <c r="AD333" i="63"/>
  <c r="AD391" i="63"/>
  <c r="AD569" i="63"/>
  <c r="AD670" i="63"/>
  <c r="AD699" i="63"/>
  <c r="AD772" i="63"/>
  <c r="AD803" i="63"/>
  <c r="AD473" i="63"/>
  <c r="AD489" i="63"/>
  <c r="AD526" i="63"/>
  <c r="AD563" i="63"/>
  <c r="AD601" i="63"/>
  <c r="AD618" i="63"/>
  <c r="AD669" i="63"/>
  <c r="AD746" i="63"/>
  <c r="AD779" i="63"/>
  <c r="AD835" i="63"/>
  <c r="AB584" i="63"/>
  <c r="AB554" i="63"/>
  <c r="AB241" i="63"/>
  <c r="AB503" i="63"/>
  <c r="AB250" i="63"/>
  <c r="AB594" i="63"/>
  <c r="AB255" i="63"/>
  <c r="AB587" i="63"/>
  <c r="AB235" i="63"/>
  <c r="AB143" i="63"/>
  <c r="AB504" i="63"/>
  <c r="AB441" i="63"/>
  <c r="AB451" i="63"/>
  <c r="AB137" i="63"/>
  <c r="AD77" i="63"/>
  <c r="AD108" i="63"/>
  <c r="AD124" i="63"/>
  <c r="AD155" i="63"/>
  <c r="AD171" i="63"/>
  <c r="AD334" i="63"/>
  <c r="AD392" i="63"/>
  <c r="AD616" i="63"/>
  <c r="AD672" i="63"/>
  <c r="AD701" i="63"/>
  <c r="AD774" i="63"/>
  <c r="AD804" i="63"/>
  <c r="AD474" i="63"/>
  <c r="AD490" i="63"/>
  <c r="AD527" i="63"/>
  <c r="AD564" i="63"/>
  <c r="AD602" i="63"/>
  <c r="AD619" i="63"/>
  <c r="AD671" i="63"/>
  <c r="AD748" i="63"/>
  <c r="AD781" i="63"/>
  <c r="AD837" i="63"/>
  <c r="AB437" i="63"/>
  <c r="AB590" i="63"/>
  <c r="AB436" i="63"/>
  <c r="AB500" i="63"/>
  <c r="AB457" i="63"/>
  <c r="AB538" i="63"/>
  <c r="AB226" i="63"/>
  <c r="AD75" i="63"/>
  <c r="AD106" i="63"/>
  <c r="AD122" i="63"/>
  <c r="AD153" i="63"/>
  <c r="AD169" i="63"/>
  <c r="AD332" i="63"/>
  <c r="AD390" i="63"/>
  <c r="AD407" i="63"/>
  <c r="AD668" i="63"/>
  <c r="AD697" i="63"/>
  <c r="AD770" i="63"/>
  <c r="AD801" i="63"/>
  <c r="AD80" i="63"/>
  <c r="AD111" i="63"/>
  <c r="AD127" i="63"/>
  <c r="AD158" i="63"/>
  <c r="AD174" i="63"/>
  <c r="AD337" i="63"/>
  <c r="AD395" i="63"/>
  <c r="AD626" i="63"/>
  <c r="AD678" i="63"/>
  <c r="AD749" i="63"/>
  <c r="AD780" i="63"/>
  <c r="AD830" i="63"/>
  <c r="AD477" i="63"/>
  <c r="AD514" i="63"/>
  <c r="AD530" i="63"/>
  <c r="AD567" i="63"/>
  <c r="AD605" i="63"/>
  <c r="AD623" i="63"/>
  <c r="AD677" i="63"/>
  <c r="AD754" i="63"/>
  <c r="AD788" i="63"/>
  <c r="AD844" i="63"/>
  <c r="AB225" i="63"/>
  <c r="AB539" i="63"/>
  <c r="AB543" i="63"/>
  <c r="AB583" i="63"/>
  <c r="AB190" i="63"/>
  <c r="AB551" i="63"/>
  <c r="AB493" i="63"/>
  <c r="AB442" i="63"/>
  <c r="AB435" i="63"/>
  <c r="AB133" i="63"/>
  <c r="AB498" i="63"/>
  <c r="AB815" i="63"/>
  <c r="AB822" i="63"/>
  <c r="AB710" i="63"/>
  <c r="AD81" i="63"/>
  <c r="AD112" i="63"/>
  <c r="AD128" i="63"/>
  <c r="AD159" i="63"/>
  <c r="AD175" i="63"/>
  <c r="AD338" i="63"/>
  <c r="AD396" i="63"/>
  <c r="AD628" i="63"/>
  <c r="AD679" i="63"/>
  <c r="AD751" i="63"/>
  <c r="AD782" i="63"/>
  <c r="AD832" i="63"/>
  <c r="AD478" i="63"/>
  <c r="AD515" i="63"/>
  <c r="AD531" i="63"/>
  <c r="AD568" i="63"/>
  <c r="AD606" i="63"/>
  <c r="AD625" i="63"/>
  <c r="AD680" i="63"/>
  <c r="AD756" i="63"/>
  <c r="AD790" i="63"/>
  <c r="AD846" i="63"/>
  <c r="AB817" i="63"/>
  <c r="AB228" i="63"/>
  <c r="AB537" i="63"/>
  <c r="AB593" i="63"/>
  <c r="AB467" i="63"/>
  <c r="AB826" i="63"/>
  <c r="AB507" i="63"/>
  <c r="AD79" i="63"/>
  <c r="AD110" i="63"/>
  <c r="AD126" i="63"/>
  <c r="AD157" i="63"/>
  <c r="AD173" i="63"/>
  <c r="AD336" i="63"/>
  <c r="AD394" i="63"/>
  <c r="AD624" i="63"/>
  <c r="AD676" i="63"/>
  <c r="AD747" i="63"/>
  <c r="AD778" i="63"/>
  <c r="AD84" i="63"/>
  <c r="AD115" i="63"/>
  <c r="AD131" i="63"/>
  <c r="AD162" i="63"/>
  <c r="AD325" i="63"/>
  <c r="AD341" i="63"/>
  <c r="AD399" i="63"/>
  <c r="AD634" i="63"/>
  <c r="AD685" i="63"/>
  <c r="AD757" i="63"/>
  <c r="AD787" i="63"/>
  <c r="AD838" i="63"/>
  <c r="AD481" i="63"/>
  <c r="AD518" i="63"/>
  <c r="AD555" i="63"/>
  <c r="AD572" i="63"/>
  <c r="AD609" i="63"/>
  <c r="AD631" i="63"/>
  <c r="AD686" i="63"/>
  <c r="AD763" i="63"/>
  <c r="AD796" i="63"/>
  <c r="F11" i="63"/>
  <c r="AB230" i="63"/>
  <c r="AB188" i="63"/>
  <c r="AB810" i="63"/>
  <c r="AB177" i="63"/>
  <c r="AB239" i="63"/>
  <c r="AB178" i="63"/>
  <c r="AB187" i="63"/>
  <c r="AB251" i="63"/>
  <c r="AB460" i="63"/>
  <c r="AB720" i="63"/>
  <c r="AB236" i="63"/>
  <c r="AB243" i="63"/>
  <c r="AB443" i="63"/>
  <c r="AB718" i="63"/>
  <c r="AD85" i="63"/>
  <c r="AD116" i="63"/>
  <c r="AD147" i="63"/>
  <c r="AD163" i="63"/>
  <c r="AD326" i="63"/>
  <c r="AD342" i="63"/>
  <c r="AD400" i="63"/>
  <c r="AD636" i="63"/>
  <c r="AD687" i="63"/>
  <c r="AD758" i="63"/>
  <c r="AD789" i="63"/>
  <c r="AD840" i="63"/>
  <c r="AD482" i="63"/>
  <c r="AD519" i="63"/>
  <c r="AD556" i="63"/>
  <c r="AD573" i="63"/>
  <c r="AD610" i="63"/>
  <c r="AD633" i="63"/>
  <c r="AD688" i="63"/>
  <c r="AD765" i="63"/>
  <c r="AD798" i="63"/>
  <c r="AB502" i="63"/>
  <c r="AB592" i="63"/>
  <c r="AB470" i="63"/>
  <c r="AB234" i="63"/>
  <c r="AB809" i="63"/>
  <c r="AB581" i="63"/>
  <c r="AB238" i="63"/>
  <c r="AB253" i="63"/>
  <c r="AD83" i="63"/>
  <c r="AD114" i="63"/>
  <c r="AD130" i="63"/>
  <c r="AD161" i="63"/>
  <c r="AD324" i="63"/>
  <c r="AD340" i="63"/>
  <c r="AD398" i="63"/>
  <c r="AD632" i="63"/>
  <c r="AD683" i="63"/>
  <c r="AD755" i="63"/>
  <c r="AD786" i="63"/>
  <c r="AD843" i="63"/>
  <c r="AD484" i="63"/>
  <c r="AD521" i="63"/>
  <c r="AD558" i="63"/>
  <c r="AD575" i="63"/>
  <c r="AD612" i="63"/>
  <c r="AD637" i="63"/>
  <c r="AD693" i="63"/>
  <c r="AD769" i="63"/>
  <c r="AD802" i="63"/>
  <c r="AB499" i="63"/>
  <c r="AB429" i="63"/>
  <c r="AB719" i="63"/>
  <c r="AB185" i="63"/>
  <c r="AB139" i="63"/>
  <c r="AB446" i="63"/>
  <c r="AB588" i="63"/>
  <c r="AB821" i="63"/>
  <c r="AB136" i="63"/>
  <c r="AB713" i="63"/>
  <c r="AB221" i="63"/>
  <c r="AB535" i="63"/>
  <c r="AB179" i="63"/>
  <c r="AB546" i="63"/>
  <c r="F10" i="63"/>
  <c r="AD164" i="63"/>
  <c r="AD638" i="63"/>
  <c r="AD841" i="63"/>
  <c r="AD574" i="63"/>
  <c r="AD767" i="63"/>
  <c r="AB439" i="63"/>
  <c r="AB134" i="63"/>
  <c r="AB579" i="63"/>
  <c r="AB511" i="63"/>
  <c r="AB245" i="63"/>
  <c r="AD105" i="63"/>
  <c r="AD331" i="63"/>
  <c r="AD696" i="63"/>
  <c r="AD487" i="63"/>
  <c r="AD615" i="63"/>
  <c r="AD831" i="63"/>
  <c r="AB459" i="63"/>
  <c r="AB807" i="63"/>
  <c r="AB816" i="63"/>
  <c r="AB242" i="63"/>
  <c r="AB820" i="63"/>
  <c r="AD125" i="63"/>
  <c r="AD393" i="63"/>
  <c r="AD776" i="63"/>
  <c r="AD528" i="63"/>
  <c r="AD673" i="63"/>
  <c r="AB444" i="63"/>
  <c r="AB595" i="63"/>
  <c r="AB260" i="63"/>
  <c r="AB192" i="63"/>
  <c r="AB576" i="63"/>
  <c r="AB224" i="63"/>
  <c r="AD516" i="63"/>
  <c r="AB196" i="63"/>
  <c r="AD129" i="63"/>
  <c r="AD682" i="63"/>
  <c r="AB703" i="63"/>
  <c r="AD630" i="63"/>
  <c r="AB132" i="63"/>
  <c r="AB704" i="63"/>
  <c r="AD681" i="63"/>
  <c r="AD607" i="63"/>
  <c r="AD480" i="63"/>
  <c r="AD608" i="63"/>
  <c r="AD761" i="63"/>
  <c r="AB542" i="63"/>
  <c r="AB812" i="63"/>
  <c r="AB248" i="63"/>
  <c r="AB722" i="63"/>
  <c r="AD148" i="63"/>
  <c r="AD557" i="63"/>
  <c r="AB465" i="63"/>
  <c r="AD74" i="63"/>
  <c r="AD471" i="63"/>
  <c r="AB453" i="63"/>
  <c r="AB495" i="63"/>
  <c r="AD335" i="63"/>
  <c r="AD839" i="63"/>
  <c r="AB814" i="63"/>
  <c r="AB819" i="63"/>
  <c r="AB220" i="63"/>
  <c r="AB492" i="63"/>
  <c r="AD472" i="63"/>
  <c r="AD488" i="63"/>
  <c r="AD525" i="63"/>
  <c r="AD562" i="63"/>
  <c r="AD600" i="63"/>
  <c r="AD617" i="63"/>
  <c r="AD667" i="63"/>
  <c r="AD744" i="63"/>
  <c r="AD777" i="63"/>
  <c r="AD833" i="63"/>
  <c r="AB549" i="63"/>
  <c r="AB463" i="63"/>
  <c r="AB596" i="63"/>
  <c r="AB506" i="63"/>
  <c r="AB707" i="63"/>
  <c r="AB462" i="63"/>
  <c r="AB708" i="63"/>
  <c r="AB591" i="63"/>
  <c r="AB827" i="63"/>
  <c r="AB541" i="63"/>
  <c r="AB553" i="63"/>
  <c r="AB193" i="63"/>
  <c r="AB183" i="63"/>
  <c r="AB232" i="63"/>
  <c r="AD86" i="63"/>
  <c r="AD327" i="63"/>
  <c r="AD689" i="63"/>
  <c r="AD483" i="63"/>
  <c r="AD611" i="63"/>
  <c r="AD800" i="63"/>
  <c r="AB578" i="63"/>
  <c r="AB466" i="63"/>
  <c r="AB450" i="63"/>
  <c r="AB813" i="63"/>
  <c r="AB455" i="63"/>
  <c r="AD121" i="63"/>
  <c r="AD389" i="63"/>
  <c r="AD768" i="63"/>
  <c r="AD524" i="63"/>
  <c r="AD665" i="63"/>
  <c r="AB497" i="63"/>
  <c r="AB438" i="63"/>
  <c r="AB715" i="63"/>
  <c r="AB589" i="63"/>
  <c r="AB229" i="63"/>
  <c r="AB257" i="63"/>
  <c r="AD156" i="63"/>
  <c r="AD621" i="63"/>
  <c r="AD806" i="63"/>
  <c r="AD565" i="63"/>
  <c r="AD750" i="63"/>
  <c r="AB445" i="63"/>
  <c r="AB184" i="63"/>
  <c r="AB705" i="63"/>
  <c r="AB222" i="63"/>
  <c r="AB577" i="63"/>
  <c r="AD113" i="63"/>
  <c r="AD627" i="63"/>
  <c r="AB182" i="63"/>
  <c r="AD397" i="63"/>
  <c r="AB552" i="63"/>
  <c r="AB223" i="63"/>
  <c r="AD834" i="63"/>
  <c r="AB534" i="63"/>
  <c r="AD176" i="63"/>
  <c r="AB141" i="63"/>
  <c r="AD479" i="63"/>
  <c r="AD517" i="63"/>
  <c r="AD571" i="63"/>
  <c r="AD684" i="63"/>
  <c r="F9" i="63"/>
  <c r="AB180" i="63"/>
  <c r="AB145" i="63"/>
  <c r="AB711" i="63"/>
  <c r="AB181" i="63"/>
  <c r="AB448" i="63"/>
  <c r="AD791" i="63"/>
  <c r="AB191" i="63"/>
  <c r="AB252" i="63"/>
  <c r="AD168" i="63"/>
  <c r="AD599" i="63"/>
  <c r="AB716" i="63"/>
  <c r="AB146" i="63"/>
  <c r="AD745" i="63"/>
  <c r="AD620" i="63"/>
  <c r="AB237" i="63"/>
  <c r="AB548" i="63"/>
  <c r="AB586" i="63"/>
  <c r="AD160" i="63"/>
  <c r="AB456" i="63"/>
  <c r="AB536" i="63"/>
  <c r="AD828" i="63"/>
  <c r="AD476" i="63"/>
  <c r="AD513" i="63"/>
  <c r="AD529" i="63"/>
  <c r="AD566" i="63"/>
  <c r="AD604" i="63"/>
  <c r="AD622" i="63"/>
  <c r="AD675" i="63"/>
  <c r="AD752" i="63"/>
  <c r="AD785" i="63"/>
  <c r="AD842" i="63"/>
  <c r="AB717" i="63"/>
  <c r="AB818" i="63"/>
  <c r="AB824" i="63"/>
  <c r="AB494" i="63"/>
  <c r="AB550" i="63"/>
  <c r="AB702" i="63"/>
  <c r="AB510" i="63"/>
  <c r="AB469" i="63"/>
  <c r="AB186" i="63"/>
  <c r="AB231" i="63"/>
  <c r="AB508" i="63"/>
  <c r="AB461" i="63"/>
  <c r="AB464" i="63"/>
  <c r="AB449" i="63"/>
  <c r="AD117" i="63"/>
  <c r="AD343" i="63"/>
  <c r="AD760" i="63"/>
  <c r="AD520" i="63"/>
  <c r="AD635" i="63"/>
  <c r="AB496" i="63"/>
  <c r="AB233" i="63"/>
  <c r="AB430" i="63"/>
  <c r="AB811" i="63"/>
  <c r="AB227" i="63"/>
  <c r="AB197" i="63"/>
  <c r="AD152" i="63"/>
  <c r="AD406" i="63"/>
  <c r="AD799" i="63"/>
  <c r="AD561" i="63"/>
  <c r="AD700" i="63"/>
  <c r="AB246" i="63"/>
  <c r="AB256" i="63"/>
  <c r="AB432" i="63"/>
  <c r="AB458" i="63"/>
  <c r="AB135" i="63"/>
  <c r="AD78" i="63"/>
  <c r="AD172" i="63"/>
  <c r="AD674" i="63"/>
  <c r="AD475" i="63"/>
  <c r="AD603" i="63"/>
  <c r="AD783" i="63"/>
  <c r="AB219" i="63"/>
  <c r="AB505" i="63"/>
  <c r="AB714" i="63"/>
  <c r="AB545" i="63"/>
  <c r="AB140" i="63"/>
  <c r="AD339" i="63"/>
  <c r="AD848" i="63"/>
  <c r="AB249" i="63"/>
  <c r="AD784" i="63"/>
  <c r="AB142" i="63"/>
  <c r="AB244" i="63"/>
  <c r="AD570" i="63"/>
  <c r="AB138" i="63"/>
  <c r="AD792" i="63"/>
  <c r="AB259" i="63"/>
  <c r="AB823" i="63"/>
  <c r="AD836" i="63"/>
  <c r="AD533" i="63"/>
  <c r="AD629" i="63"/>
  <c r="AD794" i="63"/>
  <c r="AB585" i="63"/>
  <c r="AB540" i="63"/>
  <c r="AB808" i="63"/>
  <c r="AB468" i="63"/>
  <c r="AB434" i="63"/>
  <c r="AD401" i="63"/>
  <c r="AD691" i="63"/>
  <c r="AB431" i="63"/>
  <c r="AB544" i="63"/>
  <c r="AD666" i="63"/>
  <c r="AD775" i="63"/>
  <c r="AB447" i="63"/>
  <c r="AD109" i="63"/>
  <c r="AD491" i="63"/>
  <c r="AB509" i="63"/>
  <c r="AB582" i="63"/>
  <c r="AD753" i="63"/>
  <c r="AD532" i="63"/>
  <c r="AD759" i="63"/>
  <c r="AD82" i="63"/>
  <c r="Z446" i="54"/>
  <c r="AF446" i="54" s="1"/>
  <c r="Z404" i="54"/>
  <c r="AF404" i="54" s="1"/>
  <c r="AB404" i="54"/>
  <c r="AG404" i="54" s="1"/>
  <c r="AB446" i="54"/>
  <c r="AG446" i="54" s="1"/>
  <c r="AD446" i="54"/>
  <c r="AH446" i="54" s="1"/>
  <c r="AD404" i="54"/>
  <c r="AH404" i="54" s="1"/>
  <c r="S38" i="64" l="1"/>
  <c r="Y38" i="64" s="1"/>
  <c r="S42" i="64"/>
  <c r="Y42" i="64" s="1"/>
  <c r="S46" i="64"/>
  <c r="Y46" i="64" s="1"/>
  <c r="S37" i="64"/>
  <c r="Y37" i="64" s="1"/>
  <c r="S41" i="64"/>
  <c r="Y41" i="64" s="1"/>
  <c r="S45" i="64"/>
  <c r="Y45" i="64" s="1"/>
  <c r="S36" i="64"/>
  <c r="Y36" i="64" s="1"/>
  <c r="S40" i="64"/>
  <c r="Y40" i="64" s="1"/>
  <c r="S44" i="64"/>
  <c r="Y44" i="64" s="1"/>
  <c r="S43" i="64"/>
  <c r="Y43" i="64" s="1"/>
  <c r="S39" i="64"/>
  <c r="Y39" i="64" s="1"/>
  <c r="T39" i="64"/>
  <c r="Z39" i="64" s="1"/>
  <c r="T43" i="64"/>
  <c r="Z43" i="64" s="1"/>
  <c r="T38" i="64"/>
  <c r="Z38" i="64" s="1"/>
  <c r="T42" i="64"/>
  <c r="Z42" i="64" s="1"/>
  <c r="T46" i="64"/>
  <c r="Z46" i="64" s="1"/>
  <c r="T37" i="64"/>
  <c r="Z37" i="64" s="1"/>
  <c r="T41" i="64"/>
  <c r="Z41" i="64" s="1"/>
  <c r="T45" i="64"/>
  <c r="Z45" i="64" s="1"/>
  <c r="T40" i="64"/>
  <c r="Z40" i="64" s="1"/>
  <c r="T36" i="64"/>
  <c r="Z36" i="64" s="1"/>
  <c r="T44" i="64"/>
  <c r="Z44" i="64" s="1"/>
  <c r="R37" i="64"/>
  <c r="X37" i="64" s="1"/>
  <c r="R41" i="64"/>
  <c r="X41" i="64" s="1"/>
  <c r="R45" i="64"/>
  <c r="X45" i="64" s="1"/>
  <c r="R36" i="64"/>
  <c r="X36" i="64" s="1"/>
  <c r="R40" i="64"/>
  <c r="X40" i="64" s="1"/>
  <c r="R44" i="64"/>
  <c r="X44" i="64" s="1"/>
  <c r="R39" i="64"/>
  <c r="X39" i="64" s="1"/>
  <c r="R43" i="64"/>
  <c r="X43" i="64" s="1"/>
  <c r="R46" i="64"/>
  <c r="X46" i="64" s="1"/>
  <c r="R42" i="64"/>
  <c r="X42" i="64" s="1"/>
  <c r="R38" i="64"/>
  <c r="X38" i="64" s="1"/>
  <c r="T170" i="64" l="1"/>
  <c r="T171" i="64"/>
  <c r="T172" i="64"/>
  <c r="T166" i="64"/>
  <c r="T163" i="64"/>
  <c r="AB343" i="54"/>
  <c r="AG343" i="54" s="1"/>
  <c r="AB583" i="54"/>
  <c r="AG583" i="54" s="1"/>
  <c r="AB423" i="54"/>
  <c r="AG423" i="54" s="1"/>
  <c r="U167" i="64"/>
  <c r="U163" i="64"/>
  <c r="V163" i="64"/>
  <c r="W167" i="64"/>
  <c r="U168" i="64"/>
  <c r="W163" i="64"/>
  <c r="W170" i="64"/>
  <c r="U173" i="64"/>
  <c r="U169" i="64"/>
  <c r="U164" i="64"/>
  <c r="V168" i="64"/>
  <c r="W171" i="64"/>
  <c r="V165" i="64"/>
  <c r="W173" i="64"/>
  <c r="U170" i="64"/>
  <c r="U172" i="64"/>
  <c r="V169" i="64"/>
  <c r="V171" i="64"/>
  <c r="W169" i="64"/>
  <c r="W165" i="64"/>
  <c r="V173" i="64"/>
  <c r="V172" i="64"/>
  <c r="V167" i="64"/>
  <c r="U166" i="64"/>
  <c r="V164" i="64"/>
  <c r="U171" i="64"/>
  <c r="V170" i="64"/>
  <c r="U165" i="64"/>
  <c r="V166" i="64"/>
  <c r="W172" i="64"/>
  <c r="W166" i="64"/>
  <c r="W164" i="64"/>
  <c r="W168" i="64"/>
  <c r="Z343" i="54"/>
  <c r="AF343" i="54" s="1"/>
  <c r="Z503" i="54"/>
  <c r="AF503" i="54" s="1"/>
  <c r="Z483" i="54"/>
  <c r="AF483" i="54" s="1"/>
  <c r="Z583" i="54"/>
  <c r="AF583" i="54" s="1"/>
  <c r="Z543" i="54"/>
  <c r="AF543" i="54" s="1"/>
  <c r="Z403" i="54"/>
  <c r="AF403" i="54" s="1"/>
  <c r="AJ403" i="54" s="1"/>
  <c r="AJ404" i="54" s="1"/>
  <c r="V159" i="64"/>
  <c r="W161" i="64"/>
  <c r="U162" i="64"/>
  <c r="W159" i="64"/>
  <c r="W160" i="64"/>
  <c r="U161" i="64"/>
  <c r="U159" i="64"/>
  <c r="W162" i="64"/>
  <c r="V161" i="64"/>
  <c r="V160" i="64"/>
  <c r="W158" i="64"/>
  <c r="U158" i="64"/>
  <c r="V157" i="64"/>
  <c r="V162" i="64"/>
  <c r="W157" i="64"/>
  <c r="U160" i="64"/>
  <c r="U157" i="64"/>
  <c r="V158" i="64"/>
  <c r="Z402" i="54"/>
  <c r="AF402" i="54" s="1"/>
  <c r="Z722" i="54"/>
  <c r="AF722" i="54" s="1"/>
  <c r="Z542" i="54"/>
  <c r="AF542" i="54" s="1"/>
  <c r="S145" i="64"/>
  <c r="T168" i="64"/>
  <c r="Z168" i="64" s="1"/>
  <c r="AB743" i="54"/>
  <c r="AG743" i="54" s="1"/>
  <c r="AB563" i="54"/>
  <c r="AG563" i="54" s="1"/>
  <c r="AB543" i="54"/>
  <c r="AG543" i="54" s="1"/>
  <c r="AB503" i="54"/>
  <c r="AG503" i="54" s="1"/>
  <c r="AB663" i="54"/>
  <c r="AG663" i="54" s="1"/>
  <c r="AB483" i="54"/>
  <c r="AG483" i="54" s="1"/>
  <c r="AB463" i="54"/>
  <c r="AG463" i="54" s="1"/>
  <c r="AB383" i="54"/>
  <c r="AG383" i="54" s="1"/>
  <c r="Z463" i="54"/>
  <c r="AF463" i="54" s="1"/>
  <c r="Z603" i="54"/>
  <c r="AF603" i="54" s="1"/>
  <c r="Z743" i="54"/>
  <c r="AF743" i="54" s="1"/>
  <c r="Z683" i="54"/>
  <c r="AF683" i="54" s="1"/>
  <c r="Z703" i="54"/>
  <c r="AF703" i="54" s="1"/>
  <c r="Z443" i="54"/>
  <c r="AF443" i="54" s="1"/>
  <c r="R154" i="64"/>
  <c r="R153" i="64"/>
  <c r="Z342" i="54"/>
  <c r="AF342" i="54" s="1"/>
  <c r="Z662" i="54"/>
  <c r="AF662" i="54" s="1"/>
  <c r="Z582" i="54"/>
  <c r="AF582" i="54" s="1"/>
  <c r="Z382" i="54"/>
  <c r="AF382" i="54" s="1"/>
  <c r="AJ382" i="54" s="1"/>
  <c r="Z762" i="54"/>
  <c r="AF762" i="54" s="1"/>
  <c r="Z502" i="54"/>
  <c r="AF502" i="54" s="1"/>
  <c r="S149" i="64"/>
  <c r="S148" i="64"/>
  <c r="S147" i="64"/>
  <c r="U150" i="64"/>
  <c r="W148" i="64"/>
  <c r="V148" i="64"/>
  <c r="U146" i="64"/>
  <c r="W149" i="64"/>
  <c r="W150" i="64"/>
  <c r="V150" i="64"/>
  <c r="U149" i="64"/>
  <c r="V146" i="64"/>
  <c r="W145" i="64"/>
  <c r="V145" i="64"/>
  <c r="U147" i="64"/>
  <c r="W147" i="64"/>
  <c r="U148" i="64"/>
  <c r="W146" i="64"/>
  <c r="U145" i="64"/>
  <c r="V147" i="64"/>
  <c r="V149" i="64"/>
  <c r="Y149" i="64" s="1"/>
  <c r="Z620" i="54"/>
  <c r="AF620" i="54" s="1"/>
  <c r="Z720" i="54"/>
  <c r="AF720" i="54" s="1"/>
  <c r="T164" i="64"/>
  <c r="Z164" i="64" s="1"/>
  <c r="T169" i="64"/>
  <c r="Z169" i="64" s="1"/>
  <c r="T173" i="64"/>
  <c r="Z173" i="64" s="1"/>
  <c r="AB403" i="54"/>
  <c r="AG403" i="54" s="1"/>
  <c r="AK403" i="54" s="1"/>
  <c r="AK404" i="54" s="1"/>
  <c r="AB443" i="54"/>
  <c r="AG443" i="54" s="1"/>
  <c r="AB723" i="54"/>
  <c r="AG723" i="54" s="1"/>
  <c r="AB643" i="54"/>
  <c r="AG643" i="54" s="1"/>
  <c r="Z523" i="54"/>
  <c r="AF523" i="54" s="1"/>
  <c r="Z663" i="54"/>
  <c r="AF663" i="54" s="1"/>
  <c r="Z363" i="54"/>
  <c r="AF363" i="54" s="1"/>
  <c r="Z723" i="54"/>
  <c r="AF723" i="54" s="1"/>
  <c r="Z383" i="54"/>
  <c r="AF383" i="54" s="1"/>
  <c r="Z642" i="54"/>
  <c r="AF642" i="54" s="1"/>
  <c r="Z602" i="54"/>
  <c r="AF602" i="54" s="1"/>
  <c r="Z702" i="54"/>
  <c r="AF702" i="54" s="1"/>
  <c r="Z522" i="54"/>
  <c r="AF522" i="54" s="1"/>
  <c r="Z742" i="54"/>
  <c r="AF742" i="54" s="1"/>
  <c r="Z622" i="54"/>
  <c r="AF622" i="54" s="1"/>
  <c r="Z442" i="54"/>
  <c r="AF442" i="54" s="1"/>
  <c r="Z682" i="54"/>
  <c r="AF682" i="54" s="1"/>
  <c r="Z340" i="54"/>
  <c r="AF340" i="54" s="1"/>
  <c r="AJ340" i="54" s="1"/>
  <c r="Z480" i="54"/>
  <c r="AF480" i="54" s="1"/>
  <c r="Z660" i="54"/>
  <c r="AF660" i="54" s="1"/>
  <c r="AB523" i="54"/>
  <c r="AG523" i="54" s="1"/>
  <c r="AB763" i="54"/>
  <c r="AG763" i="54" s="1"/>
  <c r="AB703" i="54"/>
  <c r="AG703" i="54" s="1"/>
  <c r="AB603" i="54"/>
  <c r="AG603" i="54" s="1"/>
  <c r="Z623" i="54"/>
  <c r="AF623" i="54" s="1"/>
  <c r="Z643" i="54"/>
  <c r="AF643" i="54" s="1"/>
  <c r="R156" i="64"/>
  <c r="R155" i="64"/>
  <c r="Z462" i="54"/>
  <c r="AF462" i="54" s="1"/>
  <c r="Z482" i="54"/>
  <c r="AF482" i="54" s="1"/>
  <c r="S146" i="64"/>
  <c r="Y146" i="64" s="1"/>
  <c r="Z640" i="54"/>
  <c r="AF640" i="54" s="1"/>
  <c r="Z460" i="54"/>
  <c r="AF460" i="54" s="1"/>
  <c r="T142" i="64"/>
  <c r="R147" i="64"/>
  <c r="X147" i="64" s="1"/>
  <c r="R146" i="64"/>
  <c r="X146" i="64" s="1"/>
  <c r="U144" i="64"/>
  <c r="W144" i="64"/>
  <c r="W141" i="64"/>
  <c r="U139" i="64"/>
  <c r="U141" i="64"/>
  <c r="V142" i="64"/>
  <c r="U140" i="64"/>
  <c r="W143" i="64"/>
  <c r="V140" i="64"/>
  <c r="U143" i="64"/>
  <c r="V139" i="64"/>
  <c r="W142" i="64"/>
  <c r="V144" i="64"/>
  <c r="V141" i="64"/>
  <c r="W139" i="64"/>
  <c r="W140" i="64"/>
  <c r="V143" i="64"/>
  <c r="U142" i="64"/>
  <c r="Z579" i="54"/>
  <c r="AF579" i="54" s="1"/>
  <c r="Z519" i="54"/>
  <c r="AF519" i="54" s="1"/>
  <c r="Z459" i="54"/>
  <c r="AF459" i="54" s="1"/>
  <c r="Z719" i="54"/>
  <c r="AF719" i="54" s="1"/>
  <c r="R129" i="64"/>
  <c r="R127" i="64"/>
  <c r="R131" i="64"/>
  <c r="T165" i="64"/>
  <c r="Z165" i="64" s="1"/>
  <c r="AB623" i="54"/>
  <c r="AG623" i="54" s="1"/>
  <c r="Z423" i="54"/>
  <c r="AF423" i="54" s="1"/>
  <c r="S150" i="64"/>
  <c r="Y150" i="64" s="1"/>
  <c r="Z760" i="54"/>
  <c r="AF760" i="54" s="1"/>
  <c r="AJ760" i="54" s="1"/>
  <c r="Z680" i="54"/>
  <c r="AF680" i="54" s="1"/>
  <c r="Z440" i="54"/>
  <c r="AF440" i="54" s="1"/>
  <c r="Z500" i="54"/>
  <c r="AF500" i="54" s="1"/>
  <c r="Z580" i="54"/>
  <c r="AF580" i="54" s="1"/>
  <c r="Z560" i="54"/>
  <c r="AF560" i="54" s="1"/>
  <c r="Z400" i="54"/>
  <c r="AF400" i="54" s="1"/>
  <c r="Z380" i="54"/>
  <c r="AF380" i="54" s="1"/>
  <c r="T141" i="64"/>
  <c r="Z141" i="64" s="1"/>
  <c r="T140" i="64"/>
  <c r="Z140" i="64" s="1"/>
  <c r="AB479" i="54"/>
  <c r="AG479" i="54" s="1"/>
  <c r="AB519" i="54"/>
  <c r="AG519" i="54" s="1"/>
  <c r="AB739" i="54"/>
  <c r="AG739" i="54" s="1"/>
  <c r="AK739" i="54" s="1"/>
  <c r="AB699" i="54"/>
  <c r="AG699" i="54" s="1"/>
  <c r="AB339" i="54"/>
  <c r="AG339" i="54" s="1"/>
  <c r="AB599" i="54"/>
  <c r="AG599" i="54" s="1"/>
  <c r="AB619" i="54"/>
  <c r="AG619" i="54" s="1"/>
  <c r="AB439" i="54"/>
  <c r="AG439" i="54" s="1"/>
  <c r="AB399" i="54"/>
  <c r="AG399" i="54" s="1"/>
  <c r="AB359" i="54"/>
  <c r="AG359" i="54" s="1"/>
  <c r="AB719" i="54"/>
  <c r="AG719" i="54" s="1"/>
  <c r="R149" i="64"/>
  <c r="X149" i="64" s="1"/>
  <c r="Z339" i="54"/>
  <c r="AF339" i="54" s="1"/>
  <c r="Z679" i="54"/>
  <c r="AF679" i="54" s="1"/>
  <c r="Z479" i="54"/>
  <c r="AF479" i="54" s="1"/>
  <c r="Z659" i="54"/>
  <c r="AF659" i="54" s="1"/>
  <c r="Z379" i="54"/>
  <c r="AF379" i="54" s="1"/>
  <c r="Z759" i="54"/>
  <c r="AF759" i="54" s="1"/>
  <c r="T167" i="64"/>
  <c r="Z167" i="64" s="1"/>
  <c r="Z700" i="54"/>
  <c r="AF700" i="54" s="1"/>
  <c r="Z360" i="54"/>
  <c r="AF360" i="54" s="1"/>
  <c r="Z740" i="54"/>
  <c r="AF740" i="54" s="1"/>
  <c r="T139" i="64"/>
  <c r="Z139" i="64" s="1"/>
  <c r="R148" i="64"/>
  <c r="X148" i="64" s="1"/>
  <c r="R150" i="64"/>
  <c r="X150" i="64" s="1"/>
  <c r="Z439" i="54"/>
  <c r="AF439" i="54" s="1"/>
  <c r="Z639" i="54"/>
  <c r="AF639" i="54" s="1"/>
  <c r="Z739" i="54"/>
  <c r="AF739" i="54" s="1"/>
  <c r="AJ739" i="54" s="1"/>
  <c r="Z399" i="54"/>
  <c r="AF399" i="54" s="1"/>
  <c r="U136" i="64"/>
  <c r="W137" i="64"/>
  <c r="V135" i="64"/>
  <c r="U133" i="64"/>
  <c r="U134" i="64"/>
  <c r="Z518" i="54"/>
  <c r="AF518" i="54" s="1"/>
  <c r="V138" i="64"/>
  <c r="U135" i="64"/>
  <c r="W138" i="64"/>
  <c r="V137" i="64"/>
  <c r="V133" i="64"/>
  <c r="V136" i="64"/>
  <c r="U138" i="64"/>
  <c r="U137" i="64"/>
  <c r="W135" i="64"/>
  <c r="W134" i="64"/>
  <c r="W133" i="64"/>
  <c r="W136" i="64"/>
  <c r="V134" i="64"/>
  <c r="Z498" i="54"/>
  <c r="AF498" i="54" s="1"/>
  <c r="Z598" i="54"/>
  <c r="AF598" i="54" s="1"/>
  <c r="S121" i="64"/>
  <c r="S123" i="64"/>
  <c r="U121" i="64"/>
  <c r="U123" i="64"/>
  <c r="U126" i="64"/>
  <c r="U122" i="64"/>
  <c r="V122" i="64"/>
  <c r="W124" i="64"/>
  <c r="W121" i="64"/>
  <c r="V126" i="64"/>
  <c r="W122" i="64"/>
  <c r="W123" i="64"/>
  <c r="W126" i="64"/>
  <c r="W125" i="64"/>
  <c r="U125" i="64"/>
  <c r="V125" i="64"/>
  <c r="V123" i="64"/>
  <c r="V124" i="64"/>
  <c r="V121" i="64"/>
  <c r="U124" i="64"/>
  <c r="Z636" i="54"/>
  <c r="AF636" i="54" s="1"/>
  <c r="Z476" i="54"/>
  <c r="AF476" i="54" s="1"/>
  <c r="Z536" i="54"/>
  <c r="AF536" i="54" s="1"/>
  <c r="Z596" i="54"/>
  <c r="AF596" i="54" s="1"/>
  <c r="Z436" i="54"/>
  <c r="AF436" i="54" s="1"/>
  <c r="Z576" i="54"/>
  <c r="AF576" i="54" s="1"/>
  <c r="Z396" i="54"/>
  <c r="AF396" i="54" s="1"/>
  <c r="Z356" i="54"/>
  <c r="AF356" i="54" s="1"/>
  <c r="Z756" i="54"/>
  <c r="AF756" i="54" s="1"/>
  <c r="Z763" i="54"/>
  <c r="AF763" i="54" s="1"/>
  <c r="R151" i="64"/>
  <c r="Z600" i="54"/>
  <c r="AF600" i="54" s="1"/>
  <c r="AB459" i="54"/>
  <c r="AG459" i="54" s="1"/>
  <c r="AB579" i="54"/>
  <c r="AG579" i="54" s="1"/>
  <c r="AB639" i="54"/>
  <c r="AG639" i="54" s="1"/>
  <c r="AB679" i="54"/>
  <c r="AG679" i="54" s="1"/>
  <c r="AB379" i="54"/>
  <c r="AG379" i="54" s="1"/>
  <c r="R145" i="64"/>
  <c r="X145" i="64" s="1"/>
  <c r="Z619" i="54"/>
  <c r="AF619" i="54" s="1"/>
  <c r="Z499" i="54"/>
  <c r="AF499" i="54" s="1"/>
  <c r="Z419" i="54"/>
  <c r="AF419" i="54" s="1"/>
  <c r="Z599" i="54"/>
  <c r="AF599" i="54" s="1"/>
  <c r="Z699" i="54"/>
  <c r="AF699" i="54" s="1"/>
  <c r="R130" i="64"/>
  <c r="R128" i="64"/>
  <c r="Z538" i="54"/>
  <c r="AF538" i="54" s="1"/>
  <c r="Z438" i="54"/>
  <c r="AF438" i="54" s="1"/>
  <c r="Z718" i="54"/>
  <c r="AF718" i="54" s="1"/>
  <c r="AJ718" i="54" s="1"/>
  <c r="AJ719" i="54" s="1"/>
  <c r="AJ720" i="54" s="1"/>
  <c r="Z658" i="54"/>
  <c r="AF658" i="54" s="1"/>
  <c r="Z418" i="54"/>
  <c r="AF418" i="54" s="1"/>
  <c r="Z378" i="54"/>
  <c r="AF378" i="54" s="1"/>
  <c r="Z338" i="54"/>
  <c r="AF338" i="54" s="1"/>
  <c r="Z738" i="54"/>
  <c r="AF738" i="54" s="1"/>
  <c r="Z698" i="54"/>
  <c r="AF698" i="54" s="1"/>
  <c r="Z676" i="54"/>
  <c r="AF676" i="54" s="1"/>
  <c r="AJ676" i="54" s="1"/>
  <c r="AB683" i="54"/>
  <c r="AG683" i="54" s="1"/>
  <c r="Z563" i="54"/>
  <c r="AF563" i="54" s="1"/>
  <c r="Z562" i="54"/>
  <c r="AF562" i="54" s="1"/>
  <c r="Z520" i="54"/>
  <c r="AF520" i="54" s="1"/>
  <c r="Z540" i="54"/>
  <c r="AF540" i="54" s="1"/>
  <c r="Z420" i="54"/>
  <c r="AF420" i="54" s="1"/>
  <c r="T144" i="64"/>
  <c r="Z144" i="64" s="1"/>
  <c r="Z559" i="54"/>
  <c r="AF559" i="54" s="1"/>
  <c r="Z359" i="54"/>
  <c r="AF359" i="54" s="1"/>
  <c r="R132" i="64"/>
  <c r="Z558" i="54"/>
  <c r="AF558" i="54" s="1"/>
  <c r="Z458" i="54"/>
  <c r="AF458" i="54" s="1"/>
  <c r="Z678" i="54"/>
  <c r="AF678" i="54" s="1"/>
  <c r="S122" i="64"/>
  <c r="Y122" i="64" s="1"/>
  <c r="S125" i="64"/>
  <c r="Y125" i="64" s="1"/>
  <c r="Z556" i="54"/>
  <c r="AF556" i="54" s="1"/>
  <c r="Z616" i="54"/>
  <c r="AF616" i="54" s="1"/>
  <c r="Z456" i="54"/>
  <c r="AF456" i="54" s="1"/>
  <c r="Z516" i="54"/>
  <c r="AF516" i="54" s="1"/>
  <c r="Z416" i="54"/>
  <c r="AF416" i="54" s="1"/>
  <c r="Z376" i="54"/>
  <c r="AF376" i="54" s="1"/>
  <c r="Z336" i="54"/>
  <c r="AF336" i="54" s="1"/>
  <c r="Z736" i="54"/>
  <c r="AF736" i="54" s="1"/>
  <c r="Z716" i="54"/>
  <c r="AF716" i="54" s="1"/>
  <c r="T116" i="64"/>
  <c r="AB635" i="54"/>
  <c r="AG635" i="54" s="1"/>
  <c r="R124" i="64"/>
  <c r="X124" i="64" s="1"/>
  <c r="V117" i="64"/>
  <c r="U117" i="64"/>
  <c r="V119" i="64"/>
  <c r="W120" i="64"/>
  <c r="V118" i="64"/>
  <c r="W119" i="64"/>
  <c r="W115" i="64"/>
  <c r="U115" i="64"/>
  <c r="W116" i="64"/>
  <c r="U120" i="64"/>
  <c r="U116" i="64"/>
  <c r="W118" i="64"/>
  <c r="V120" i="64"/>
  <c r="V115" i="64"/>
  <c r="V116" i="64"/>
  <c r="W117" i="64"/>
  <c r="U118" i="64"/>
  <c r="U119" i="64"/>
  <c r="Z535" i="54"/>
  <c r="AF535" i="54" s="1"/>
  <c r="AB363" i="54"/>
  <c r="AG363" i="54" s="1"/>
  <c r="Z422" i="54"/>
  <c r="AF422" i="54" s="1"/>
  <c r="AB559" i="54"/>
  <c r="AG559" i="54" s="1"/>
  <c r="Z398" i="54"/>
  <c r="AF398" i="54" s="1"/>
  <c r="S126" i="64"/>
  <c r="Y126" i="64" s="1"/>
  <c r="Z656" i="54"/>
  <c r="AF656" i="54" s="1"/>
  <c r="T115" i="64"/>
  <c r="Z115" i="64" s="1"/>
  <c r="AB475" i="54"/>
  <c r="AG475" i="54" s="1"/>
  <c r="AB595" i="54"/>
  <c r="AG595" i="54" s="1"/>
  <c r="AB575" i="54"/>
  <c r="AG575" i="54" s="1"/>
  <c r="AB335" i="54"/>
  <c r="AG335" i="54" s="1"/>
  <c r="AB715" i="54"/>
  <c r="AG715" i="54" s="1"/>
  <c r="R123" i="64"/>
  <c r="X123" i="64" s="1"/>
  <c r="R126" i="64"/>
  <c r="X126" i="64" s="1"/>
  <c r="R121" i="64"/>
  <c r="X121" i="64" s="1"/>
  <c r="Z515" i="54"/>
  <c r="AF515" i="54" s="1"/>
  <c r="Z575" i="54"/>
  <c r="AF575" i="54" s="1"/>
  <c r="Z635" i="54"/>
  <c r="AF635" i="54" s="1"/>
  <c r="U114" i="64"/>
  <c r="U112" i="64"/>
  <c r="U111" i="64"/>
  <c r="W113" i="64"/>
  <c r="W109" i="64"/>
  <c r="V110" i="64"/>
  <c r="W110" i="64"/>
  <c r="W111" i="64"/>
  <c r="V112" i="64"/>
  <c r="V109" i="64"/>
  <c r="U109" i="64"/>
  <c r="V113" i="64"/>
  <c r="W112" i="64"/>
  <c r="U110" i="64"/>
  <c r="V114" i="64"/>
  <c r="V111" i="64"/>
  <c r="U113" i="64"/>
  <c r="W114" i="64"/>
  <c r="Z534" i="54"/>
  <c r="AF534" i="54" s="1"/>
  <c r="Z454" i="54"/>
  <c r="AF454" i="54" s="1"/>
  <c r="S97" i="64"/>
  <c r="S99" i="64"/>
  <c r="W98" i="64"/>
  <c r="W99" i="64"/>
  <c r="U102" i="64"/>
  <c r="U98" i="64"/>
  <c r="V100" i="64"/>
  <c r="V99" i="64"/>
  <c r="W97" i="64"/>
  <c r="W102" i="64"/>
  <c r="V102" i="64"/>
  <c r="V98" i="64"/>
  <c r="U101" i="64"/>
  <c r="U97" i="64"/>
  <c r="V101" i="64"/>
  <c r="W100" i="64"/>
  <c r="U100" i="64"/>
  <c r="V97" i="64"/>
  <c r="W101" i="64"/>
  <c r="U99" i="64"/>
  <c r="Z592" i="54"/>
  <c r="AF592" i="54" s="1"/>
  <c r="AJ592" i="54" s="1"/>
  <c r="Z552" i="54"/>
  <c r="AF552" i="54" s="1"/>
  <c r="Z392" i="54"/>
  <c r="AF392" i="54" s="1"/>
  <c r="Z352" i="54"/>
  <c r="AF352" i="54" s="1"/>
  <c r="Z752" i="54"/>
  <c r="AF752" i="54" s="1"/>
  <c r="Z712" i="54"/>
  <c r="AF712" i="54" s="1"/>
  <c r="Z672" i="54"/>
  <c r="AF672" i="54" s="1"/>
  <c r="Z632" i="54"/>
  <c r="AF632" i="54" s="1"/>
  <c r="Z572" i="54"/>
  <c r="AF572" i="54" s="1"/>
  <c r="R97" i="64"/>
  <c r="X97" i="64" s="1"/>
  <c r="R98" i="64"/>
  <c r="X98" i="64" s="1"/>
  <c r="R99" i="64"/>
  <c r="X99" i="64" s="1"/>
  <c r="W94" i="64"/>
  <c r="V92" i="64"/>
  <c r="V94" i="64"/>
  <c r="W96" i="64"/>
  <c r="U93" i="64"/>
  <c r="U92" i="64"/>
  <c r="W93" i="64"/>
  <c r="U95" i="64"/>
  <c r="V93" i="64"/>
  <c r="V96" i="64"/>
  <c r="U94" i="64"/>
  <c r="W95" i="64"/>
  <c r="W92" i="64"/>
  <c r="U96" i="64"/>
  <c r="V95" i="64"/>
  <c r="U91" i="64"/>
  <c r="V91" i="64"/>
  <c r="W91" i="64"/>
  <c r="Z531" i="54"/>
  <c r="AF531" i="54" s="1"/>
  <c r="Z431" i="54"/>
  <c r="AF431" i="54" s="1"/>
  <c r="Z511" i="54"/>
  <c r="AF511" i="54" s="1"/>
  <c r="Z411" i="54"/>
  <c r="AF411" i="54" s="1"/>
  <c r="Z371" i="54"/>
  <c r="AF371" i="54" s="1"/>
  <c r="Z331" i="54"/>
  <c r="AF331" i="54" s="1"/>
  <c r="Z731" i="54"/>
  <c r="AF731" i="54" s="1"/>
  <c r="Z691" i="54"/>
  <c r="AF691" i="54" s="1"/>
  <c r="Z651" i="54"/>
  <c r="AF651" i="54" s="1"/>
  <c r="Z611" i="54"/>
  <c r="AF611" i="54" s="1"/>
  <c r="Z362" i="54"/>
  <c r="AF362" i="54" s="1"/>
  <c r="AB499" i="54"/>
  <c r="AG499" i="54" s="1"/>
  <c r="Z578" i="54"/>
  <c r="AF578" i="54" s="1"/>
  <c r="Z478" i="54"/>
  <c r="AF478" i="54" s="1"/>
  <c r="Z358" i="54"/>
  <c r="AF358" i="54" s="1"/>
  <c r="Z496" i="54"/>
  <c r="AF496" i="54" s="1"/>
  <c r="T118" i="64"/>
  <c r="Z118" i="64" s="1"/>
  <c r="T119" i="64"/>
  <c r="Z119" i="64" s="1"/>
  <c r="AB655" i="54"/>
  <c r="AG655" i="54" s="1"/>
  <c r="AK655" i="54" s="1"/>
  <c r="AB535" i="54"/>
  <c r="AG535" i="54" s="1"/>
  <c r="AB515" i="54"/>
  <c r="AG515" i="54" s="1"/>
  <c r="AB375" i="54"/>
  <c r="AG375" i="54" s="1"/>
  <c r="AB755" i="54"/>
  <c r="AG755" i="54" s="1"/>
  <c r="Z475" i="54"/>
  <c r="AF475" i="54" s="1"/>
  <c r="Z555" i="54"/>
  <c r="AF555" i="54" s="1"/>
  <c r="Z655" i="54"/>
  <c r="AF655" i="54" s="1"/>
  <c r="AJ655" i="54" s="1"/>
  <c r="AJ656" i="54" s="1"/>
  <c r="Z395" i="54"/>
  <c r="AF395" i="54" s="1"/>
  <c r="Z355" i="54"/>
  <c r="AF355" i="54" s="1"/>
  <c r="Z755" i="54"/>
  <c r="AF755" i="54" s="1"/>
  <c r="Z715" i="54"/>
  <c r="AF715" i="54" s="1"/>
  <c r="Z675" i="54"/>
  <c r="AF675" i="54" s="1"/>
  <c r="R105" i="64"/>
  <c r="R104" i="64"/>
  <c r="R107" i="64"/>
  <c r="Z514" i="54"/>
  <c r="AF514" i="54" s="1"/>
  <c r="Z494" i="54"/>
  <c r="AF494" i="54" s="1"/>
  <c r="Z474" i="54"/>
  <c r="AF474" i="54" s="1"/>
  <c r="Z414" i="54"/>
  <c r="AF414" i="54" s="1"/>
  <c r="Z374" i="54"/>
  <c r="AF374" i="54" s="1"/>
  <c r="Z334" i="54"/>
  <c r="AF334" i="54" s="1"/>
  <c r="Z734" i="54"/>
  <c r="AF734" i="54" s="1"/>
  <c r="Z694" i="54"/>
  <c r="AF694" i="54" s="1"/>
  <c r="Z654" i="54"/>
  <c r="AF654" i="54" s="1"/>
  <c r="Z614" i="54"/>
  <c r="AF614" i="54" s="1"/>
  <c r="Z432" i="54"/>
  <c r="AF432" i="54" s="1"/>
  <c r="T95" i="64"/>
  <c r="Z95" i="64" s="1"/>
  <c r="T93" i="64"/>
  <c r="Z93" i="64" s="1"/>
  <c r="T94" i="64"/>
  <c r="Z94" i="64" s="1"/>
  <c r="AB471" i="54"/>
  <c r="AG471" i="54" s="1"/>
  <c r="AB491" i="54"/>
  <c r="AG491" i="54" s="1"/>
  <c r="AB451" i="54"/>
  <c r="AG451" i="54" s="1"/>
  <c r="AB411" i="54"/>
  <c r="AG411" i="54" s="1"/>
  <c r="AB371" i="54"/>
  <c r="AG371" i="54" s="1"/>
  <c r="AB331" i="54"/>
  <c r="AG331" i="54" s="1"/>
  <c r="AB731" i="54"/>
  <c r="AG731" i="54" s="1"/>
  <c r="AB691" i="54"/>
  <c r="AG691" i="54" s="1"/>
  <c r="AB651" i="54"/>
  <c r="AG651" i="54" s="1"/>
  <c r="AB611" i="54"/>
  <c r="AG611" i="54" s="1"/>
  <c r="Z571" i="54"/>
  <c r="AF571" i="54" s="1"/>
  <c r="AJ571" i="54" s="1"/>
  <c r="AJ572" i="54" s="1"/>
  <c r="R152" i="64"/>
  <c r="T143" i="64"/>
  <c r="Z143" i="64" s="1"/>
  <c r="AB659" i="54"/>
  <c r="AG659" i="54" s="1"/>
  <c r="AB539" i="54"/>
  <c r="AG539" i="54" s="1"/>
  <c r="Z539" i="54"/>
  <c r="AF539" i="54" s="1"/>
  <c r="Z758" i="54"/>
  <c r="AF758" i="54" s="1"/>
  <c r="S124" i="64"/>
  <c r="Y124" i="64" s="1"/>
  <c r="T117" i="64"/>
  <c r="Z117" i="64" s="1"/>
  <c r="T120" i="64"/>
  <c r="Z120" i="64" s="1"/>
  <c r="AB495" i="54"/>
  <c r="AG495" i="54" s="1"/>
  <c r="AB455" i="54"/>
  <c r="AG455" i="54" s="1"/>
  <c r="AB415" i="54"/>
  <c r="AG415" i="54" s="1"/>
  <c r="AB355" i="54"/>
  <c r="AG355" i="54" s="1"/>
  <c r="AB675" i="54"/>
  <c r="AG675" i="54" s="1"/>
  <c r="R125" i="64"/>
  <c r="X125" i="64" s="1"/>
  <c r="Z455" i="54"/>
  <c r="AF455" i="54" s="1"/>
  <c r="Z595" i="54"/>
  <c r="AF595" i="54" s="1"/>
  <c r="Z435" i="54"/>
  <c r="AF435" i="54" s="1"/>
  <c r="Z495" i="54"/>
  <c r="AF495" i="54" s="1"/>
  <c r="R108" i="64"/>
  <c r="S98" i="64"/>
  <c r="Y98" i="64" s="1"/>
  <c r="S101" i="64"/>
  <c r="Y101" i="64" s="1"/>
  <c r="Z492" i="54"/>
  <c r="AF492" i="54" s="1"/>
  <c r="Z472" i="54"/>
  <c r="AF472" i="54" s="1"/>
  <c r="Z532" i="54"/>
  <c r="AF532" i="54" s="1"/>
  <c r="Z412" i="54"/>
  <c r="AF412" i="54" s="1"/>
  <c r="Z372" i="54"/>
  <c r="AF372" i="54" s="1"/>
  <c r="Z332" i="54"/>
  <c r="AF332" i="54" s="1"/>
  <c r="Z732" i="54"/>
  <c r="AF732" i="54" s="1"/>
  <c r="Z692" i="54"/>
  <c r="AF692" i="54" s="1"/>
  <c r="Z652" i="54"/>
  <c r="AF652" i="54" s="1"/>
  <c r="Z612" i="54"/>
  <c r="AF612" i="54" s="1"/>
  <c r="AB551" i="54"/>
  <c r="AG551" i="54" s="1"/>
  <c r="R100" i="64"/>
  <c r="X100" i="64" s="1"/>
  <c r="R101" i="64"/>
  <c r="X101" i="64" s="1"/>
  <c r="Z451" i="54"/>
  <c r="AF451" i="54" s="1"/>
  <c r="Z491" i="54"/>
  <c r="AF491" i="54" s="1"/>
  <c r="Z471" i="54"/>
  <c r="AF471" i="54" s="1"/>
  <c r="Z391" i="54"/>
  <c r="AF391" i="54" s="1"/>
  <c r="Z351" i="54"/>
  <c r="AF351" i="54" s="1"/>
  <c r="Z751" i="54"/>
  <c r="AF751" i="54" s="1"/>
  <c r="Z711" i="54"/>
  <c r="AF711" i="54" s="1"/>
  <c r="Z671" i="54"/>
  <c r="AF671" i="54" s="1"/>
  <c r="Z631" i="54"/>
  <c r="AF631" i="54" s="1"/>
  <c r="Z591" i="54"/>
  <c r="AF591" i="54" s="1"/>
  <c r="AB419" i="54"/>
  <c r="AG419" i="54" s="1"/>
  <c r="Z638" i="54"/>
  <c r="AF638" i="54" s="1"/>
  <c r="AB615" i="54"/>
  <c r="AG615" i="54" s="1"/>
  <c r="Z615" i="54"/>
  <c r="AF615" i="54" s="1"/>
  <c r="Z415" i="54"/>
  <c r="AF415" i="54" s="1"/>
  <c r="Z695" i="54"/>
  <c r="AF695" i="54" s="1"/>
  <c r="Z554" i="54"/>
  <c r="AF554" i="54" s="1"/>
  <c r="Z354" i="54"/>
  <c r="AF354" i="54" s="1"/>
  <c r="S100" i="64"/>
  <c r="Y100" i="64" s="1"/>
  <c r="T92" i="64"/>
  <c r="Z92" i="64" s="1"/>
  <c r="T91" i="64"/>
  <c r="Z91" i="64" s="1"/>
  <c r="AB571" i="54"/>
  <c r="AG571" i="54" s="1"/>
  <c r="AK571" i="54" s="1"/>
  <c r="AB391" i="54"/>
  <c r="AG391" i="54" s="1"/>
  <c r="AB671" i="54"/>
  <c r="AG671" i="54" s="1"/>
  <c r="Z551" i="54"/>
  <c r="AF551" i="54" s="1"/>
  <c r="W83" i="64"/>
  <c r="V87" i="64"/>
  <c r="V90" i="64"/>
  <c r="W86" i="64"/>
  <c r="U83" i="64"/>
  <c r="U85" i="64"/>
  <c r="W88" i="64"/>
  <c r="V83" i="64"/>
  <c r="V86" i="64"/>
  <c r="V88" i="64"/>
  <c r="W89" i="64"/>
  <c r="W81" i="64"/>
  <c r="W84" i="64"/>
  <c r="U89" i="64"/>
  <c r="V81" i="64"/>
  <c r="V85" i="64"/>
  <c r="U82" i="64"/>
  <c r="W85" i="64"/>
  <c r="U87" i="64"/>
  <c r="V82" i="64"/>
  <c r="W80" i="64"/>
  <c r="W82" i="64"/>
  <c r="U80" i="64"/>
  <c r="V80" i="64"/>
  <c r="V84" i="64"/>
  <c r="U86" i="64"/>
  <c r="W87" i="64"/>
  <c r="U81" i="64"/>
  <c r="U90" i="64"/>
  <c r="U88" i="64"/>
  <c r="U84" i="64"/>
  <c r="V89" i="64"/>
  <c r="W90" i="64"/>
  <c r="Z450" i="54"/>
  <c r="AF450" i="54" s="1"/>
  <c r="Z430" i="54"/>
  <c r="AF430" i="54" s="1"/>
  <c r="Z390" i="54"/>
  <c r="AF390" i="54" s="1"/>
  <c r="Z350" i="54"/>
  <c r="AF350" i="54" s="1"/>
  <c r="Z750" i="54"/>
  <c r="AF750" i="54" s="1"/>
  <c r="Z710" i="54"/>
  <c r="AF710" i="54" s="1"/>
  <c r="Z670" i="54"/>
  <c r="AF670" i="54" s="1"/>
  <c r="Z630" i="54"/>
  <c r="AF630" i="54" s="1"/>
  <c r="Z570" i="54"/>
  <c r="AF570" i="54" s="1"/>
  <c r="S62" i="64"/>
  <c r="S63" i="64"/>
  <c r="U58" i="64"/>
  <c r="U68" i="64"/>
  <c r="W63" i="64"/>
  <c r="V60" i="64"/>
  <c r="U67" i="64"/>
  <c r="U66" i="64"/>
  <c r="V63" i="64"/>
  <c r="V68" i="64"/>
  <c r="W64" i="64"/>
  <c r="W62" i="64"/>
  <c r="U65" i="64"/>
  <c r="U64" i="64"/>
  <c r="V65" i="64"/>
  <c r="V61" i="64"/>
  <c r="U60" i="64"/>
  <c r="U62" i="64"/>
  <c r="W65" i="64"/>
  <c r="U61" i="64"/>
  <c r="V67" i="64"/>
  <c r="V62" i="64"/>
  <c r="W61" i="64"/>
  <c r="V66" i="64"/>
  <c r="W67" i="64"/>
  <c r="V58" i="64"/>
  <c r="W68" i="64"/>
  <c r="V64" i="64"/>
  <c r="W59" i="64"/>
  <c r="U59" i="64"/>
  <c r="U63" i="64"/>
  <c r="W58" i="64"/>
  <c r="W66" i="64"/>
  <c r="V59" i="64"/>
  <c r="W60" i="64"/>
  <c r="Z508" i="54"/>
  <c r="AF508" i="54" s="1"/>
  <c r="AJ508" i="54" s="1"/>
  <c r="Z408" i="54"/>
  <c r="AF408" i="54" s="1"/>
  <c r="Z368" i="54"/>
  <c r="AF368" i="54" s="1"/>
  <c r="Z328" i="54"/>
  <c r="AF328" i="54" s="1"/>
  <c r="Z728" i="54"/>
  <c r="AF728" i="54" s="1"/>
  <c r="Z688" i="54"/>
  <c r="AF688" i="54" s="1"/>
  <c r="Z648" i="54"/>
  <c r="AF648" i="54" s="1"/>
  <c r="Z608" i="54"/>
  <c r="AF608" i="54" s="1"/>
  <c r="Z568" i="54"/>
  <c r="AF568" i="54" s="1"/>
  <c r="Z528" i="54"/>
  <c r="AF528" i="54" s="1"/>
  <c r="T51" i="64"/>
  <c r="T52" i="64"/>
  <c r="T53" i="64"/>
  <c r="T47" i="64"/>
  <c r="V51" i="64"/>
  <c r="W56" i="64"/>
  <c r="V50" i="64"/>
  <c r="V56" i="64"/>
  <c r="V55" i="64"/>
  <c r="V53" i="64"/>
  <c r="U49" i="64"/>
  <c r="U55" i="64"/>
  <c r="W51" i="64"/>
  <c r="U53" i="64"/>
  <c r="W48" i="64"/>
  <c r="W53" i="64"/>
  <c r="V47" i="64"/>
  <c r="V54" i="64"/>
  <c r="U52" i="64"/>
  <c r="V49" i="64"/>
  <c r="U54" i="64"/>
  <c r="W55" i="64"/>
  <c r="V48" i="64"/>
  <c r="U56" i="64"/>
  <c r="U50" i="64"/>
  <c r="V52" i="64"/>
  <c r="U48" i="64"/>
  <c r="W57" i="64"/>
  <c r="W52" i="64"/>
  <c r="W50" i="64"/>
  <c r="W47" i="64"/>
  <c r="V57" i="64"/>
  <c r="U57" i="64"/>
  <c r="U51" i="64"/>
  <c r="W54" i="64"/>
  <c r="W49" i="64"/>
  <c r="U47" i="64"/>
  <c r="Z487" i="54"/>
  <c r="AF487" i="54" s="1"/>
  <c r="AJ487" i="54" s="1"/>
  <c r="AB759" i="54"/>
  <c r="AG759" i="54" s="1"/>
  <c r="Z618" i="54"/>
  <c r="AF618" i="54" s="1"/>
  <c r="Z696" i="54"/>
  <c r="AF696" i="54" s="1"/>
  <c r="AB735" i="54"/>
  <c r="AG735" i="54" s="1"/>
  <c r="R122" i="64"/>
  <c r="X122" i="64" s="1"/>
  <c r="Z375" i="54"/>
  <c r="AF375" i="54" s="1"/>
  <c r="R106" i="64"/>
  <c r="Z574" i="54"/>
  <c r="AF574" i="54" s="1"/>
  <c r="Z434" i="54"/>
  <c r="AF434" i="54" s="1"/>
  <c r="Z754" i="54"/>
  <c r="AF754" i="54" s="1"/>
  <c r="AB511" i="54"/>
  <c r="AG511" i="54" s="1"/>
  <c r="AB351" i="54"/>
  <c r="AG351" i="54" s="1"/>
  <c r="AB631" i="54"/>
  <c r="AG631" i="54" s="1"/>
  <c r="R73" i="64"/>
  <c r="R70" i="64"/>
  <c r="R76" i="64"/>
  <c r="R79" i="64"/>
  <c r="R72" i="64"/>
  <c r="Z490" i="54"/>
  <c r="AF490" i="54" s="1"/>
  <c r="Z550" i="54"/>
  <c r="AF550" i="54" s="1"/>
  <c r="AJ550" i="54" s="1"/>
  <c r="S68" i="64"/>
  <c r="S66" i="64"/>
  <c r="Y66" i="64" s="1"/>
  <c r="S58" i="64"/>
  <c r="Y58" i="64" s="1"/>
  <c r="S67" i="64"/>
  <c r="Y67" i="64" s="1"/>
  <c r="S64" i="64"/>
  <c r="Y64" i="64" s="1"/>
  <c r="T56" i="64"/>
  <c r="Z56" i="64" s="1"/>
  <c r="T57" i="64"/>
  <c r="Z57" i="64" s="1"/>
  <c r="AB427" i="54"/>
  <c r="AG427" i="54" s="1"/>
  <c r="AB407" i="54"/>
  <c r="AG407" i="54" s="1"/>
  <c r="AB367" i="54"/>
  <c r="AG367" i="54" s="1"/>
  <c r="AB327" i="54"/>
  <c r="AG327" i="54" s="1"/>
  <c r="AB727" i="54"/>
  <c r="AG727" i="54" s="1"/>
  <c r="AB687" i="54"/>
  <c r="AG687" i="54" s="1"/>
  <c r="AB647" i="54"/>
  <c r="AG647" i="54" s="1"/>
  <c r="AB607" i="54"/>
  <c r="AG607" i="54" s="1"/>
  <c r="AB567" i="54"/>
  <c r="AG567" i="54" s="1"/>
  <c r="AB507" i="54"/>
  <c r="AG507" i="54" s="1"/>
  <c r="R60" i="64"/>
  <c r="X60" i="64" s="1"/>
  <c r="R66" i="64"/>
  <c r="X66" i="64" s="1"/>
  <c r="R65" i="64"/>
  <c r="X65" i="64" s="1"/>
  <c r="R64" i="64"/>
  <c r="R61" i="64"/>
  <c r="X61" i="64" s="1"/>
  <c r="R62" i="64"/>
  <c r="Z407" i="54"/>
  <c r="AF407" i="54" s="1"/>
  <c r="Z367" i="54"/>
  <c r="AF367" i="54" s="1"/>
  <c r="Z327" i="54"/>
  <c r="AF327" i="54" s="1"/>
  <c r="Z727" i="54"/>
  <c r="AF727" i="54" s="1"/>
  <c r="Z687" i="54"/>
  <c r="AF687" i="54" s="1"/>
  <c r="Z647" i="54"/>
  <c r="AF647" i="54" s="1"/>
  <c r="Z607" i="54"/>
  <c r="AF607" i="54" s="1"/>
  <c r="Z567" i="54"/>
  <c r="AF567" i="54" s="1"/>
  <c r="AB435" i="54"/>
  <c r="AG435" i="54" s="1"/>
  <c r="AB695" i="54"/>
  <c r="AG695" i="54" s="1"/>
  <c r="Z335" i="54"/>
  <c r="AF335" i="54" s="1"/>
  <c r="R103" i="64"/>
  <c r="Z594" i="54"/>
  <c r="AF594" i="54" s="1"/>
  <c r="Z634" i="54"/>
  <c r="AF634" i="54" s="1"/>
  <c r="AJ634" i="54" s="1"/>
  <c r="Z714" i="54"/>
  <c r="AF714" i="54" s="1"/>
  <c r="S102" i="64"/>
  <c r="Y102" i="64" s="1"/>
  <c r="Z452" i="54"/>
  <c r="AF452" i="54" s="1"/>
  <c r="AB531" i="54"/>
  <c r="AG531" i="54" s="1"/>
  <c r="AB751" i="54"/>
  <c r="AG751" i="54" s="1"/>
  <c r="AB591" i="54"/>
  <c r="AG591" i="54" s="1"/>
  <c r="R69" i="64"/>
  <c r="Z470" i="54"/>
  <c r="AF470" i="54" s="1"/>
  <c r="Z410" i="54"/>
  <c r="AF410" i="54" s="1"/>
  <c r="Z370" i="54"/>
  <c r="AF370" i="54" s="1"/>
  <c r="Z330" i="54"/>
  <c r="AF330" i="54" s="1"/>
  <c r="Z730" i="54"/>
  <c r="AF730" i="54" s="1"/>
  <c r="Z690" i="54"/>
  <c r="AF690" i="54" s="1"/>
  <c r="Z650" i="54"/>
  <c r="AF650" i="54" s="1"/>
  <c r="Z610" i="54"/>
  <c r="AF610" i="54" s="1"/>
  <c r="Z590" i="54"/>
  <c r="AF590" i="54" s="1"/>
  <c r="Z530" i="54"/>
  <c r="AF530" i="54" s="1"/>
  <c r="S60" i="64"/>
  <c r="Z428" i="54"/>
  <c r="AF428" i="54" s="1"/>
  <c r="Z388" i="54"/>
  <c r="AF388" i="54" s="1"/>
  <c r="Z348" i="54"/>
  <c r="AF348" i="54" s="1"/>
  <c r="Z748" i="54"/>
  <c r="AF748" i="54" s="1"/>
  <c r="Z708" i="54"/>
  <c r="AF708" i="54" s="1"/>
  <c r="Z668" i="54"/>
  <c r="AF668" i="54" s="1"/>
  <c r="Z628" i="54"/>
  <c r="AF628" i="54" s="1"/>
  <c r="Z588" i="54"/>
  <c r="AF588" i="54" s="1"/>
  <c r="Z548" i="54"/>
  <c r="AF548" i="54" s="1"/>
  <c r="Z488" i="54"/>
  <c r="AF488" i="54" s="1"/>
  <c r="T49" i="64"/>
  <c r="Z49" i="64" s="1"/>
  <c r="T55" i="64"/>
  <c r="Z55" i="64" s="1"/>
  <c r="T48" i="64"/>
  <c r="Z48" i="64" s="1"/>
  <c r="AB395" i="54"/>
  <c r="AG395" i="54" s="1"/>
  <c r="Z394" i="54"/>
  <c r="AF394" i="54" s="1"/>
  <c r="AB431" i="54"/>
  <c r="AG431" i="54" s="1"/>
  <c r="R102" i="64"/>
  <c r="X102" i="64" s="1"/>
  <c r="R74" i="64"/>
  <c r="Z448" i="54"/>
  <c r="AF448" i="54" s="1"/>
  <c r="T54" i="64"/>
  <c r="Z54" i="64" s="1"/>
  <c r="AB467" i="54"/>
  <c r="AG467" i="54" s="1"/>
  <c r="AK467" i="54" s="1"/>
  <c r="Z747" i="54"/>
  <c r="AF747" i="54" s="1"/>
  <c r="Z587" i="54"/>
  <c r="AF587" i="54" s="1"/>
  <c r="R168" i="64"/>
  <c r="X168" i="64" s="1"/>
  <c r="R165" i="64"/>
  <c r="X165" i="64" s="1"/>
  <c r="R170" i="64"/>
  <c r="X170" i="64" s="1"/>
  <c r="S160" i="64"/>
  <c r="Y160" i="64" s="1"/>
  <c r="S159" i="64"/>
  <c r="Y159" i="64" s="1"/>
  <c r="R161" i="64"/>
  <c r="X161" i="64" s="1"/>
  <c r="R158" i="64"/>
  <c r="X158" i="64" s="1"/>
  <c r="V156" i="64"/>
  <c r="U152" i="64"/>
  <c r="V153" i="64"/>
  <c r="W154" i="64"/>
  <c r="U154" i="64"/>
  <c r="X154" i="64" s="1"/>
  <c r="U155" i="64"/>
  <c r="V151" i="64"/>
  <c r="W151" i="64"/>
  <c r="V155" i="64"/>
  <c r="W155" i="64"/>
  <c r="U153" i="64"/>
  <c r="W153" i="64"/>
  <c r="U151" i="64"/>
  <c r="V154" i="64"/>
  <c r="W152" i="64"/>
  <c r="W156" i="64"/>
  <c r="V152" i="64"/>
  <c r="U156" i="64"/>
  <c r="X156" i="64" s="1"/>
  <c r="Z721" i="54"/>
  <c r="AF721" i="54" s="1"/>
  <c r="Z421" i="54"/>
  <c r="AF421" i="54" s="1"/>
  <c r="Z541" i="54"/>
  <c r="AF541" i="54" s="1"/>
  <c r="Z521" i="54"/>
  <c r="AF521" i="54" s="1"/>
  <c r="Z741" i="54"/>
  <c r="AF741" i="54" s="1"/>
  <c r="Z401" i="54"/>
  <c r="AF401" i="54" s="1"/>
  <c r="R139" i="64"/>
  <c r="X139" i="64" s="1"/>
  <c r="R140" i="64"/>
  <c r="X140" i="64" s="1"/>
  <c r="T130" i="64"/>
  <c r="R137" i="64"/>
  <c r="X137" i="64" s="1"/>
  <c r="R133" i="64"/>
  <c r="X133" i="64" s="1"/>
  <c r="W131" i="64"/>
  <c r="W128" i="64"/>
  <c r="U128" i="64"/>
  <c r="X128" i="64" s="1"/>
  <c r="U127" i="64"/>
  <c r="V131" i="64"/>
  <c r="W129" i="64"/>
  <c r="V128" i="64"/>
  <c r="W130" i="64"/>
  <c r="U132" i="64"/>
  <c r="X132" i="64" s="1"/>
  <c r="U129" i="64"/>
  <c r="X129" i="64" s="1"/>
  <c r="V127" i="64"/>
  <c r="V130" i="64"/>
  <c r="U130" i="64"/>
  <c r="U131" i="64"/>
  <c r="V132" i="64"/>
  <c r="W127" i="64"/>
  <c r="W132" i="64"/>
  <c r="V129" i="64"/>
  <c r="Z617" i="54"/>
  <c r="AF617" i="54" s="1"/>
  <c r="Z517" i="54"/>
  <c r="AF517" i="54" s="1"/>
  <c r="Z697" i="54"/>
  <c r="AF697" i="54" s="1"/>
  <c r="AJ697" i="54" s="1"/>
  <c r="AJ698" i="54" s="1"/>
  <c r="AJ699" i="54" s="1"/>
  <c r="AJ700" i="54" s="1"/>
  <c r="Z437" i="54"/>
  <c r="AF437" i="54" s="1"/>
  <c r="Z417" i="54"/>
  <c r="AF417" i="54" s="1"/>
  <c r="Z377" i="54"/>
  <c r="AF377" i="54" s="1"/>
  <c r="Z337" i="54"/>
  <c r="AF337" i="54" s="1"/>
  <c r="Z737" i="54"/>
  <c r="AF737" i="54" s="1"/>
  <c r="S82" i="64"/>
  <c r="Y82" i="64" s="1"/>
  <c r="S86" i="64"/>
  <c r="Y86" i="64" s="1"/>
  <c r="S87" i="64"/>
  <c r="Y87" i="64" s="1"/>
  <c r="T73" i="64"/>
  <c r="R89" i="64"/>
  <c r="X89" i="64" s="1"/>
  <c r="R80" i="64"/>
  <c r="X80" i="64" s="1"/>
  <c r="R83" i="64"/>
  <c r="X83" i="64" s="1"/>
  <c r="R81" i="64"/>
  <c r="X81" i="64" s="1"/>
  <c r="R90" i="64"/>
  <c r="X90" i="64" s="1"/>
  <c r="R86" i="64"/>
  <c r="X86" i="64" s="1"/>
  <c r="V69" i="64"/>
  <c r="U75" i="64"/>
  <c r="U69" i="64"/>
  <c r="X69" i="64" s="1"/>
  <c r="U70" i="64"/>
  <c r="V72" i="64"/>
  <c r="U74" i="64"/>
  <c r="X74" i="64" s="1"/>
  <c r="V75" i="64"/>
  <c r="U76" i="64"/>
  <c r="U77" i="64"/>
  <c r="W78" i="64"/>
  <c r="V74" i="64"/>
  <c r="U72" i="64"/>
  <c r="W69" i="64"/>
  <c r="V76" i="64"/>
  <c r="V77" i="64"/>
  <c r="W74" i="64"/>
  <c r="V73" i="64"/>
  <c r="U71" i="64"/>
  <c r="V79" i="64"/>
  <c r="U73" i="64"/>
  <c r="W79" i="64"/>
  <c r="W77" i="64"/>
  <c r="W73" i="64"/>
  <c r="W75" i="64"/>
  <c r="W71" i="64"/>
  <c r="W72" i="64"/>
  <c r="V78" i="64"/>
  <c r="W70" i="64"/>
  <c r="U78" i="64"/>
  <c r="V71" i="64"/>
  <c r="U79" i="64"/>
  <c r="V70" i="64"/>
  <c r="W76" i="64"/>
  <c r="S171" i="64"/>
  <c r="Y171" i="64" s="1"/>
  <c r="S170" i="64"/>
  <c r="Y170" i="64" s="1"/>
  <c r="S166" i="64"/>
  <c r="Y166" i="64" s="1"/>
  <c r="S167" i="64"/>
  <c r="Y167" i="64" s="1"/>
  <c r="T158" i="64"/>
  <c r="Z158" i="64" s="1"/>
  <c r="AB642" i="54"/>
  <c r="AG642" i="54" s="1"/>
  <c r="AB442" i="54"/>
  <c r="AG442" i="54" s="1"/>
  <c r="AB462" i="54"/>
  <c r="AG462" i="54" s="1"/>
  <c r="AB562" i="54"/>
  <c r="AG562" i="54" s="1"/>
  <c r="AB762" i="54"/>
  <c r="AG762" i="54" s="1"/>
  <c r="AB662" i="54"/>
  <c r="AG662" i="54" s="1"/>
  <c r="AB602" i="54"/>
  <c r="AG602" i="54" s="1"/>
  <c r="AB742" i="54"/>
  <c r="AG742" i="54" s="1"/>
  <c r="AB482" i="54"/>
  <c r="AG482" i="54" s="1"/>
  <c r="AB682" i="54"/>
  <c r="AG682" i="54" s="1"/>
  <c r="S141" i="64"/>
  <c r="Y141" i="64" s="1"/>
  <c r="S142" i="64"/>
  <c r="Y142" i="64" s="1"/>
  <c r="Z674" i="54"/>
  <c r="AF674" i="54" s="1"/>
  <c r="AB711" i="54"/>
  <c r="AG711" i="54" s="1"/>
  <c r="R75" i="64"/>
  <c r="X75" i="64" s="1"/>
  <c r="Z510" i="54"/>
  <c r="AF510" i="54" s="1"/>
  <c r="S59" i="64"/>
  <c r="Y59" i="64" s="1"/>
  <c r="AB487" i="54"/>
  <c r="AG487" i="54" s="1"/>
  <c r="AK487" i="54" s="1"/>
  <c r="AB347" i="54"/>
  <c r="AG347" i="54" s="1"/>
  <c r="AB707" i="54"/>
  <c r="AG707" i="54" s="1"/>
  <c r="AB627" i="54"/>
  <c r="AG627" i="54" s="1"/>
  <c r="AB547" i="54"/>
  <c r="AG547" i="54" s="1"/>
  <c r="R67" i="64"/>
  <c r="X67" i="64" s="1"/>
  <c r="R68" i="64"/>
  <c r="X68" i="64" s="1"/>
  <c r="Z347" i="54"/>
  <c r="AF347" i="54" s="1"/>
  <c r="Z627" i="54"/>
  <c r="AF627" i="54" s="1"/>
  <c r="Z527" i="54"/>
  <c r="AF527" i="54" s="1"/>
  <c r="W34" i="64"/>
  <c r="Z34" i="64" s="1"/>
  <c r="U23" i="64"/>
  <c r="X23" i="64" s="1"/>
  <c r="U27" i="64"/>
  <c r="X27" i="64" s="1"/>
  <c r="W21" i="64"/>
  <c r="Z21" i="64" s="1"/>
  <c r="V32" i="64"/>
  <c r="Y32" i="64" s="1"/>
  <c r="W31" i="64"/>
  <c r="Z31" i="64" s="1"/>
  <c r="W30" i="64"/>
  <c r="Z30" i="64" s="1"/>
  <c r="W32" i="64"/>
  <c r="Z32" i="64" s="1"/>
  <c r="W25" i="64"/>
  <c r="Z25" i="64" s="1"/>
  <c r="U29" i="64"/>
  <c r="X29" i="64" s="1"/>
  <c r="W29" i="64"/>
  <c r="Z29" i="64" s="1"/>
  <c r="U21" i="64"/>
  <c r="X21" i="64" s="1"/>
  <c r="V34" i="64"/>
  <c r="Y34" i="64" s="1"/>
  <c r="U20" i="64"/>
  <c r="X20" i="64" s="1"/>
  <c r="U25" i="64"/>
  <c r="X25" i="64" s="1"/>
  <c r="U28" i="64"/>
  <c r="X28" i="64" s="1"/>
  <c r="V25" i="64"/>
  <c r="Y25" i="64" s="1"/>
  <c r="V31" i="64"/>
  <c r="Y31" i="64" s="1"/>
  <c r="W20" i="64"/>
  <c r="Z20" i="64" s="1"/>
  <c r="W27" i="64"/>
  <c r="Z27" i="64" s="1"/>
  <c r="V22" i="64"/>
  <c r="Y22" i="64" s="1"/>
  <c r="U24" i="64"/>
  <c r="X24" i="64" s="1"/>
  <c r="V35" i="64"/>
  <c r="Y35" i="64" s="1"/>
  <c r="W33" i="64"/>
  <c r="Z33" i="64" s="1"/>
  <c r="R164" i="64"/>
  <c r="X164" i="64" s="1"/>
  <c r="R169" i="64"/>
  <c r="X169" i="64" s="1"/>
  <c r="R166" i="64"/>
  <c r="X166" i="64" s="1"/>
  <c r="S158" i="64"/>
  <c r="Y158" i="64" s="1"/>
  <c r="T154" i="64"/>
  <c r="Z154" i="64" s="1"/>
  <c r="T153" i="64"/>
  <c r="Z153" i="64" s="1"/>
  <c r="T156" i="64"/>
  <c r="Z156" i="64" s="1"/>
  <c r="R157" i="64"/>
  <c r="X157" i="64" s="1"/>
  <c r="Z661" i="54"/>
  <c r="AF661" i="54" s="1"/>
  <c r="Z641" i="54"/>
  <c r="AF641" i="54" s="1"/>
  <c r="Z461" i="54"/>
  <c r="AF461" i="54" s="1"/>
  <c r="R144" i="64"/>
  <c r="X144" i="64" s="1"/>
  <c r="S138" i="64"/>
  <c r="Y138" i="64" s="1"/>
  <c r="S136" i="64"/>
  <c r="Y136" i="64" s="1"/>
  <c r="S135" i="64"/>
  <c r="Y135" i="64" s="1"/>
  <c r="T128" i="64"/>
  <c r="Z128" i="64" s="1"/>
  <c r="T132" i="64"/>
  <c r="Z132" i="64" s="1"/>
  <c r="T129" i="64"/>
  <c r="Z129" i="64" s="1"/>
  <c r="R138" i="64"/>
  <c r="X138" i="64" s="1"/>
  <c r="Z557" i="54"/>
  <c r="AF557" i="54" s="1"/>
  <c r="Z537" i="54"/>
  <c r="AF537" i="54" s="1"/>
  <c r="AB553" i="54"/>
  <c r="AG553" i="54" s="1"/>
  <c r="AB573" i="54"/>
  <c r="AG573" i="54" s="1"/>
  <c r="AB453" i="54"/>
  <c r="AG453" i="54" s="1"/>
  <c r="AB613" i="54"/>
  <c r="AG613" i="54" s="1"/>
  <c r="AK613" i="54" s="1"/>
  <c r="AB493" i="54"/>
  <c r="AG493" i="54" s="1"/>
  <c r="AB393" i="54"/>
  <c r="AG393" i="54" s="1"/>
  <c r="AB353" i="54"/>
  <c r="AG353" i="54" s="1"/>
  <c r="AB753" i="54"/>
  <c r="AG753" i="54" s="1"/>
  <c r="AB713" i="54"/>
  <c r="AG713" i="54" s="1"/>
  <c r="AB673" i="54"/>
  <c r="AG673" i="54" s="1"/>
  <c r="AB633" i="54"/>
  <c r="AG633" i="54" s="1"/>
  <c r="AB593" i="54"/>
  <c r="AG593" i="54" s="1"/>
  <c r="R94" i="64"/>
  <c r="X94" i="64" s="1"/>
  <c r="R92" i="64"/>
  <c r="X92" i="64" s="1"/>
  <c r="R96" i="64"/>
  <c r="X96" i="64" s="1"/>
  <c r="R95" i="64"/>
  <c r="X95" i="64" s="1"/>
  <c r="S81" i="64"/>
  <c r="Y81" i="64" s="1"/>
  <c r="S89" i="64"/>
  <c r="Y89" i="64" s="1"/>
  <c r="S83" i="64"/>
  <c r="Y83" i="64" s="1"/>
  <c r="T79" i="64"/>
  <c r="Z79" i="64" s="1"/>
  <c r="T74" i="64"/>
  <c r="T70" i="64"/>
  <c r="T76" i="64"/>
  <c r="Z76" i="64" s="1"/>
  <c r="T69" i="64"/>
  <c r="Z69" i="64" s="1"/>
  <c r="R85" i="64"/>
  <c r="X85" i="64" s="1"/>
  <c r="Z449" i="54"/>
  <c r="AF449" i="54" s="1"/>
  <c r="Z429" i="54"/>
  <c r="AF429" i="54" s="1"/>
  <c r="Z469" i="54"/>
  <c r="AF469" i="54" s="1"/>
  <c r="Z389" i="54"/>
  <c r="AF389" i="54" s="1"/>
  <c r="Z349" i="54"/>
  <c r="AF349" i="54" s="1"/>
  <c r="Z749" i="54"/>
  <c r="AF749" i="54" s="1"/>
  <c r="Z709" i="54"/>
  <c r="AF709" i="54" s="1"/>
  <c r="Z669" i="54"/>
  <c r="AF669" i="54" s="1"/>
  <c r="Z629" i="54"/>
  <c r="AF629" i="54" s="1"/>
  <c r="Z589" i="54"/>
  <c r="AF589" i="54" s="1"/>
  <c r="Z549" i="54"/>
  <c r="AF549" i="54" s="1"/>
  <c r="S168" i="64"/>
  <c r="Y168" i="64" s="1"/>
  <c r="S172" i="64"/>
  <c r="Y172" i="64" s="1"/>
  <c r="S164" i="64"/>
  <c r="Y164" i="64" s="1"/>
  <c r="T162" i="64"/>
  <c r="Z162" i="64" s="1"/>
  <c r="T157" i="64"/>
  <c r="Z157" i="64" s="1"/>
  <c r="T161" i="64"/>
  <c r="Z161" i="64" s="1"/>
  <c r="S140" i="64"/>
  <c r="Y140" i="64" s="1"/>
  <c r="Z735" i="54"/>
  <c r="AF735" i="54" s="1"/>
  <c r="Z512" i="54"/>
  <c r="AF512" i="54" s="1"/>
  <c r="T96" i="64"/>
  <c r="Z96" i="64" s="1"/>
  <c r="R78" i="64"/>
  <c r="X78" i="64" s="1"/>
  <c r="AB447" i="54"/>
  <c r="AG447" i="54" s="1"/>
  <c r="R71" i="64"/>
  <c r="X71" i="64" s="1"/>
  <c r="S65" i="64"/>
  <c r="Y65" i="64" s="1"/>
  <c r="AB747" i="54"/>
  <c r="AG747" i="54" s="1"/>
  <c r="Z387" i="54"/>
  <c r="AF387" i="54" s="1"/>
  <c r="R163" i="64"/>
  <c r="X163" i="64" s="1"/>
  <c r="S157" i="64"/>
  <c r="Y157" i="64" s="1"/>
  <c r="S162" i="64"/>
  <c r="Y162" i="64" s="1"/>
  <c r="Z581" i="54"/>
  <c r="AF581" i="54" s="1"/>
  <c r="Z361" i="54"/>
  <c r="AF361" i="54" s="1"/>
  <c r="AJ361" i="54" s="1"/>
  <c r="AJ362" i="54" s="1"/>
  <c r="AJ363" i="54" s="1"/>
  <c r="AJ364" i="54" s="1"/>
  <c r="Z381" i="54"/>
  <c r="AF381" i="54" s="1"/>
  <c r="R143" i="64"/>
  <c r="X143" i="64" s="1"/>
  <c r="R142" i="64"/>
  <c r="X142" i="64" s="1"/>
  <c r="S134" i="64"/>
  <c r="Y134" i="64" s="1"/>
  <c r="R136" i="64"/>
  <c r="X136" i="64" s="1"/>
  <c r="R135" i="64"/>
  <c r="X135" i="64" s="1"/>
  <c r="AB555" i="54"/>
  <c r="AG555" i="54" s="1"/>
  <c r="T50" i="64"/>
  <c r="Z50" i="64" s="1"/>
  <c r="AB667" i="54"/>
  <c r="AG667" i="54" s="1"/>
  <c r="AB527" i="54"/>
  <c r="AG527" i="54" s="1"/>
  <c r="R58" i="64"/>
  <c r="X58" i="64" s="1"/>
  <c r="Z707" i="54"/>
  <c r="AF707" i="54" s="1"/>
  <c r="Z507" i="54"/>
  <c r="AF507" i="54" s="1"/>
  <c r="U22" i="64"/>
  <c r="X22" i="64" s="1"/>
  <c r="U33" i="64"/>
  <c r="X33" i="64" s="1"/>
  <c r="V33" i="64"/>
  <c r="Y33" i="64" s="1"/>
  <c r="U34" i="64"/>
  <c r="X34" i="64" s="1"/>
  <c r="V20" i="64"/>
  <c r="Y20" i="64" s="1"/>
  <c r="U32" i="64"/>
  <c r="X32" i="64" s="1"/>
  <c r="V21" i="64"/>
  <c r="Y21" i="64" s="1"/>
  <c r="W28" i="64"/>
  <c r="Z28" i="64" s="1"/>
  <c r="U31" i="64"/>
  <c r="X31" i="64" s="1"/>
  <c r="V29" i="64"/>
  <c r="Y29" i="64" s="1"/>
  <c r="V30" i="64"/>
  <c r="Y30" i="64" s="1"/>
  <c r="W35" i="64"/>
  <c r="Z35" i="64" s="1"/>
  <c r="R167" i="64"/>
  <c r="X167" i="64" s="1"/>
  <c r="R173" i="64"/>
  <c r="X173" i="64" s="1"/>
  <c r="S161" i="64"/>
  <c r="Y161" i="64" s="1"/>
  <c r="Z621" i="54"/>
  <c r="AF621" i="54" s="1"/>
  <c r="Z501" i="54"/>
  <c r="AF501" i="54" s="1"/>
  <c r="R141" i="64"/>
  <c r="X141" i="64" s="1"/>
  <c r="R134" i="64"/>
  <c r="X134" i="64" s="1"/>
  <c r="Z597" i="54"/>
  <c r="AF597" i="54" s="1"/>
  <c r="Z457" i="54"/>
  <c r="AF457" i="54" s="1"/>
  <c r="Z677" i="54"/>
  <c r="AF677" i="54" s="1"/>
  <c r="S90" i="64"/>
  <c r="Y90" i="64" s="1"/>
  <c r="T77" i="64"/>
  <c r="T72" i="64"/>
  <c r="Z72" i="64" s="1"/>
  <c r="T71" i="64"/>
  <c r="Z71" i="64" s="1"/>
  <c r="Z529" i="54"/>
  <c r="AF529" i="54" s="1"/>
  <c r="AJ529" i="54" s="1"/>
  <c r="AJ530" i="54" s="1"/>
  <c r="AJ531" i="54" s="1"/>
  <c r="AJ532" i="54" s="1"/>
  <c r="Z409" i="54"/>
  <c r="AF409" i="54" s="1"/>
  <c r="Z329" i="54"/>
  <c r="AF329" i="54" s="1"/>
  <c r="Z689" i="54"/>
  <c r="AF689" i="54" s="1"/>
  <c r="Z609" i="54"/>
  <c r="AF609" i="54" s="1"/>
  <c r="S169" i="64"/>
  <c r="Y169" i="64" s="1"/>
  <c r="Z427" i="54"/>
  <c r="AF427" i="54" s="1"/>
  <c r="Z667" i="54"/>
  <c r="AF667" i="54" s="1"/>
  <c r="Z467" i="54"/>
  <c r="AF467" i="54" s="1"/>
  <c r="AJ467" i="54" s="1"/>
  <c r="R171" i="64"/>
  <c r="X171" i="64" s="1"/>
  <c r="T152" i="64"/>
  <c r="Z152" i="64" s="1"/>
  <c r="R160" i="64"/>
  <c r="X160" i="64" s="1"/>
  <c r="Z681" i="54"/>
  <c r="AF681" i="54" s="1"/>
  <c r="Z441" i="54"/>
  <c r="AF441" i="54" s="1"/>
  <c r="Z561" i="54"/>
  <c r="AF561" i="54" s="1"/>
  <c r="Z481" i="54"/>
  <c r="AF481" i="54" s="1"/>
  <c r="S133" i="64"/>
  <c r="Y133" i="64" s="1"/>
  <c r="T131" i="64"/>
  <c r="Z131" i="64" s="1"/>
  <c r="Z497" i="54"/>
  <c r="AF497" i="54" s="1"/>
  <c r="Z577" i="54"/>
  <c r="AF577" i="54" s="1"/>
  <c r="Z357" i="54"/>
  <c r="AF357" i="54" s="1"/>
  <c r="Z757" i="54"/>
  <c r="AF757" i="54" s="1"/>
  <c r="AB533" i="54"/>
  <c r="AG533" i="54" s="1"/>
  <c r="AB513" i="54"/>
  <c r="AG513" i="54" s="1"/>
  <c r="AB373" i="54"/>
  <c r="AG373" i="54" s="1"/>
  <c r="AB733" i="54"/>
  <c r="AG733" i="54" s="1"/>
  <c r="AB653" i="54"/>
  <c r="AG653" i="54" s="1"/>
  <c r="S84" i="64"/>
  <c r="Y84" i="64" s="1"/>
  <c r="S88" i="64"/>
  <c r="Y88" i="64" s="1"/>
  <c r="R84" i="64"/>
  <c r="X84" i="64" s="1"/>
  <c r="R88" i="64"/>
  <c r="X88" i="64" s="1"/>
  <c r="T160" i="64"/>
  <c r="Z160" i="64" s="1"/>
  <c r="AB582" i="54"/>
  <c r="AG582" i="54" s="1"/>
  <c r="AB522" i="54"/>
  <c r="AG522" i="54" s="1"/>
  <c r="AB622" i="54"/>
  <c r="AG622" i="54" s="1"/>
  <c r="AB722" i="54"/>
  <c r="AG722" i="54" s="1"/>
  <c r="AB382" i="54"/>
  <c r="AG382" i="54" s="1"/>
  <c r="AK382" i="54" s="1"/>
  <c r="AK383" i="54" s="1"/>
  <c r="AK384" i="54" s="1"/>
  <c r="AB342" i="54"/>
  <c r="AG342" i="54" s="1"/>
  <c r="T134" i="64"/>
  <c r="Z134" i="64" s="1"/>
  <c r="AB558" i="54"/>
  <c r="AG558" i="54" s="1"/>
  <c r="AB618" i="54"/>
  <c r="AG618" i="54" s="1"/>
  <c r="AB518" i="54"/>
  <c r="AG518" i="54" s="1"/>
  <c r="AB678" i="54"/>
  <c r="AG678" i="54" s="1"/>
  <c r="AB378" i="54"/>
  <c r="AG378" i="54" s="1"/>
  <c r="S61" i="64"/>
  <c r="Y61" i="64" s="1"/>
  <c r="AB587" i="54"/>
  <c r="AG587" i="54" s="1"/>
  <c r="U35" i="64"/>
  <c r="X35" i="64" s="1"/>
  <c r="U26" i="64"/>
  <c r="X26" i="64" s="1"/>
  <c r="V28" i="64"/>
  <c r="Y28" i="64" s="1"/>
  <c r="T151" i="64"/>
  <c r="Z151" i="64" s="1"/>
  <c r="Z341" i="54"/>
  <c r="AF341" i="54" s="1"/>
  <c r="Z657" i="54"/>
  <c r="AF657" i="54" s="1"/>
  <c r="R91" i="64"/>
  <c r="X91" i="64" s="1"/>
  <c r="S80" i="64"/>
  <c r="Y80" i="64" s="1"/>
  <c r="T75" i="64"/>
  <c r="Z75" i="64" s="1"/>
  <c r="Z729" i="54"/>
  <c r="AF729" i="54" s="1"/>
  <c r="Z569" i="54"/>
  <c r="AF569" i="54" s="1"/>
  <c r="AB402" i="54"/>
  <c r="AG402" i="54" s="1"/>
  <c r="S139" i="64"/>
  <c r="Y139" i="64" s="1"/>
  <c r="T133" i="64"/>
  <c r="Z133" i="64" s="1"/>
  <c r="T137" i="64"/>
  <c r="Z137" i="64" s="1"/>
  <c r="T136" i="64"/>
  <c r="Z136" i="64" s="1"/>
  <c r="T138" i="64"/>
  <c r="Z138" i="64" s="1"/>
  <c r="AB638" i="54"/>
  <c r="AG638" i="54" s="1"/>
  <c r="AB458" i="54"/>
  <c r="AG458" i="54" s="1"/>
  <c r="AB438" i="54"/>
  <c r="AG438" i="54" s="1"/>
  <c r="AB338" i="54"/>
  <c r="AG338" i="54" s="1"/>
  <c r="AB698" i="54"/>
  <c r="AG698" i="54" s="1"/>
  <c r="S119" i="64"/>
  <c r="Y119" i="64" s="1"/>
  <c r="T111" i="64"/>
  <c r="Z111" i="64" s="1"/>
  <c r="AB514" i="54"/>
  <c r="AG514" i="54" s="1"/>
  <c r="AB574" i="54"/>
  <c r="AG574" i="54" s="1"/>
  <c r="AB534" i="54"/>
  <c r="AG534" i="54" s="1"/>
  <c r="AB474" i="54"/>
  <c r="AG474" i="54" s="1"/>
  <c r="AB634" i="54"/>
  <c r="AG634" i="54" s="1"/>
  <c r="AK634" i="54" s="1"/>
  <c r="AK635" i="54" s="1"/>
  <c r="AB394" i="54"/>
  <c r="AG394" i="54" s="1"/>
  <c r="AB354" i="54"/>
  <c r="AG354" i="54" s="1"/>
  <c r="AB754" i="54"/>
  <c r="AG754" i="54" s="1"/>
  <c r="AB714" i="54"/>
  <c r="AG714" i="54" s="1"/>
  <c r="AB654" i="54"/>
  <c r="AG654" i="54" s="1"/>
  <c r="R117" i="64"/>
  <c r="X117" i="64" s="1"/>
  <c r="U108" i="64"/>
  <c r="W106" i="64"/>
  <c r="V108" i="64"/>
  <c r="V105" i="64"/>
  <c r="V107" i="64"/>
  <c r="W107" i="64"/>
  <c r="W104" i="64"/>
  <c r="U104" i="64"/>
  <c r="V106" i="64"/>
  <c r="W105" i="64"/>
  <c r="V103" i="64"/>
  <c r="U105" i="64"/>
  <c r="W108" i="64"/>
  <c r="U103" i="64"/>
  <c r="U107" i="64"/>
  <c r="W103" i="64"/>
  <c r="V104" i="64"/>
  <c r="U106" i="64"/>
  <c r="Z513" i="54"/>
  <c r="AF513" i="54" s="1"/>
  <c r="Z573" i="54"/>
  <c r="AF573" i="54" s="1"/>
  <c r="Z433" i="54"/>
  <c r="AF433" i="54" s="1"/>
  <c r="Z393" i="54"/>
  <c r="AF393" i="54" s="1"/>
  <c r="Z353" i="54"/>
  <c r="AF353" i="54" s="1"/>
  <c r="Z593" i="54"/>
  <c r="AF593" i="54" s="1"/>
  <c r="S95" i="64"/>
  <c r="Y95" i="64" s="1"/>
  <c r="S96" i="64"/>
  <c r="Y96" i="64" s="1"/>
  <c r="S91" i="64"/>
  <c r="Y91" i="64" s="1"/>
  <c r="T83" i="64"/>
  <c r="Z83" i="64" s="1"/>
  <c r="T84" i="64"/>
  <c r="Z84" i="64" s="1"/>
  <c r="T86" i="64"/>
  <c r="Z86" i="64" s="1"/>
  <c r="T81" i="64"/>
  <c r="Z81" i="64" s="1"/>
  <c r="T82" i="64"/>
  <c r="Z82" i="64" s="1"/>
  <c r="S52" i="64"/>
  <c r="Y52" i="64" s="1"/>
  <c r="R49" i="64"/>
  <c r="X49" i="64" s="1"/>
  <c r="R55" i="64"/>
  <c r="X55" i="64" s="1"/>
  <c r="R48" i="64"/>
  <c r="X48" i="64" s="1"/>
  <c r="R56" i="64"/>
  <c r="X56" i="64" s="1"/>
  <c r="R57" i="64"/>
  <c r="X57" i="64" s="1"/>
  <c r="R50" i="64"/>
  <c r="X50" i="64" s="1"/>
  <c r="AB761" i="54"/>
  <c r="AG761" i="54" s="1"/>
  <c r="AB497" i="54"/>
  <c r="AG497" i="54" s="1"/>
  <c r="AB697" i="54"/>
  <c r="AG697" i="54" s="1"/>
  <c r="AK697" i="54" s="1"/>
  <c r="AK698" i="54" s="1"/>
  <c r="AK699" i="54" s="1"/>
  <c r="AB517" i="54"/>
  <c r="AG517" i="54" s="1"/>
  <c r="AB457" i="54"/>
  <c r="AG457" i="54" s="1"/>
  <c r="AB617" i="54"/>
  <c r="AG617" i="54" s="1"/>
  <c r="AB657" i="54"/>
  <c r="AG657" i="54" s="1"/>
  <c r="AB557" i="54"/>
  <c r="AG557" i="54" s="1"/>
  <c r="AB397" i="54"/>
  <c r="AG397" i="54" s="1"/>
  <c r="AB357" i="54"/>
  <c r="AG357" i="54" s="1"/>
  <c r="S110" i="64"/>
  <c r="Y110" i="64" s="1"/>
  <c r="S109" i="64"/>
  <c r="Y109" i="64" s="1"/>
  <c r="T105" i="64"/>
  <c r="R112" i="64"/>
  <c r="X112" i="64" s="1"/>
  <c r="R111" i="64"/>
  <c r="X111" i="64" s="1"/>
  <c r="AB509" i="54"/>
  <c r="AG509" i="54" s="1"/>
  <c r="Z468" i="54"/>
  <c r="AF468" i="54" s="1"/>
  <c r="W22" i="64"/>
  <c r="Z22" i="64" s="1"/>
  <c r="V23" i="64"/>
  <c r="Y23" i="64"/>
  <c r="W26" i="64"/>
  <c r="Z26" i="64" s="1"/>
  <c r="R159" i="64"/>
  <c r="X159" i="64" s="1"/>
  <c r="Z637" i="54"/>
  <c r="AF637" i="54" s="1"/>
  <c r="AB433" i="54"/>
  <c r="AG433" i="54" s="1"/>
  <c r="AB333" i="54"/>
  <c r="AG333" i="54" s="1"/>
  <c r="S85" i="64"/>
  <c r="Y85" i="64" s="1"/>
  <c r="R87" i="64"/>
  <c r="X87" i="64" s="1"/>
  <c r="Z509" i="54"/>
  <c r="AF509" i="54" s="1"/>
  <c r="S173" i="64"/>
  <c r="Y173" i="64" s="1"/>
  <c r="T159" i="64"/>
  <c r="Z159" i="64" s="1"/>
  <c r="AB422" i="54"/>
  <c r="AG422" i="54" s="1"/>
  <c r="T135" i="64"/>
  <c r="Z135" i="64" s="1"/>
  <c r="AB538" i="54"/>
  <c r="AG538" i="54" s="1"/>
  <c r="AB658" i="54"/>
  <c r="AG658" i="54" s="1"/>
  <c r="AB398" i="54"/>
  <c r="AG398" i="54" s="1"/>
  <c r="AB738" i="54"/>
  <c r="AG738" i="54" s="1"/>
  <c r="S118" i="64"/>
  <c r="Y118" i="64" s="1"/>
  <c r="T114" i="64"/>
  <c r="Z114" i="64" s="1"/>
  <c r="R120" i="64"/>
  <c r="X120" i="64" s="1"/>
  <c r="Z553" i="54"/>
  <c r="AF553" i="54" s="1"/>
  <c r="Z333" i="54"/>
  <c r="AF333" i="54" s="1"/>
  <c r="Z733" i="54"/>
  <c r="AF733" i="54" s="1"/>
  <c r="Z693" i="54"/>
  <c r="AF693" i="54" s="1"/>
  <c r="Z633" i="54"/>
  <c r="AF633" i="54" s="1"/>
  <c r="S94" i="64"/>
  <c r="Y94" i="64" s="1"/>
  <c r="S93" i="64"/>
  <c r="Y93" i="64" s="1"/>
  <c r="T80" i="64"/>
  <c r="Z80" i="64" s="1"/>
  <c r="AB550" i="54"/>
  <c r="AG550" i="54" s="1"/>
  <c r="AK550" i="54" s="1"/>
  <c r="AK551" i="54" s="1"/>
  <c r="AB510" i="54"/>
  <c r="AG510" i="54" s="1"/>
  <c r="AB470" i="54"/>
  <c r="AG470" i="54" s="1"/>
  <c r="AB410" i="54"/>
  <c r="AG410" i="54" s="1"/>
  <c r="AB370" i="54"/>
  <c r="AG370" i="54" s="1"/>
  <c r="AB330" i="54"/>
  <c r="AG330" i="54" s="1"/>
  <c r="AB730" i="54"/>
  <c r="AG730" i="54" s="1"/>
  <c r="AB690" i="54"/>
  <c r="AG690" i="54" s="1"/>
  <c r="AB650" i="54"/>
  <c r="AG650" i="54" s="1"/>
  <c r="AB610" i="54"/>
  <c r="AG610" i="54" s="1"/>
  <c r="AB570" i="54"/>
  <c r="AG570" i="54" s="1"/>
  <c r="AB530" i="54"/>
  <c r="AG530" i="54" s="1"/>
  <c r="S54" i="64"/>
  <c r="Y54" i="64" s="1"/>
  <c r="S53" i="64"/>
  <c r="Y53" i="64" s="1"/>
  <c r="S57" i="64"/>
  <c r="Y57" i="64" s="1"/>
  <c r="AB641" i="54"/>
  <c r="AG641" i="54" s="1"/>
  <c r="AB361" i="54"/>
  <c r="AG361" i="54" s="1"/>
  <c r="AK361" i="54" s="1"/>
  <c r="AB461" i="54"/>
  <c r="AG461" i="54" s="1"/>
  <c r="AB621" i="54"/>
  <c r="AG621" i="54" s="1"/>
  <c r="AB661" i="54"/>
  <c r="AG661" i="54" s="1"/>
  <c r="AB441" i="54"/>
  <c r="AG441" i="54" s="1"/>
  <c r="AB481" i="54"/>
  <c r="AG481" i="54" s="1"/>
  <c r="AB601" i="54"/>
  <c r="AG601" i="54" s="1"/>
  <c r="AB721" i="54"/>
  <c r="AG721" i="54" s="1"/>
  <c r="AB401" i="54"/>
  <c r="AG401" i="54" s="1"/>
  <c r="AB757" i="54"/>
  <c r="AG757" i="54" s="1"/>
  <c r="AB717" i="54"/>
  <c r="AG717" i="54" s="1"/>
  <c r="S114" i="64"/>
  <c r="Y114" i="64" s="1"/>
  <c r="T108" i="64"/>
  <c r="Z108" i="64" s="1"/>
  <c r="T107" i="64"/>
  <c r="T104" i="64"/>
  <c r="Z104" i="64" s="1"/>
  <c r="R110" i="64"/>
  <c r="X110" i="64" s="1"/>
  <c r="R114" i="64"/>
  <c r="X114" i="64" s="1"/>
  <c r="AB429" i="54"/>
  <c r="AG429" i="54" s="1"/>
  <c r="AB529" i="54"/>
  <c r="AG529" i="54" s="1"/>
  <c r="AK529" i="54" s="1"/>
  <c r="AB409" i="54"/>
  <c r="AG409" i="54" s="1"/>
  <c r="AB369" i="54"/>
  <c r="AG369" i="54" s="1"/>
  <c r="AB329" i="54"/>
  <c r="AG329" i="54" s="1"/>
  <c r="AB729" i="54"/>
  <c r="AG729" i="54" s="1"/>
  <c r="AB689" i="54"/>
  <c r="AG689" i="54" s="1"/>
  <c r="AB649" i="54"/>
  <c r="AG649" i="54" s="1"/>
  <c r="AB609" i="54"/>
  <c r="AG609" i="54" s="1"/>
  <c r="AB569" i="54"/>
  <c r="AG569" i="54" s="1"/>
  <c r="S151" i="64"/>
  <c r="Y151" i="64" s="1"/>
  <c r="S153" i="64"/>
  <c r="Y153" i="64" s="1"/>
  <c r="T148" i="64"/>
  <c r="Z148" i="64" s="1"/>
  <c r="T147" i="64"/>
  <c r="Z147" i="64" s="1"/>
  <c r="S127" i="64"/>
  <c r="Y127" i="64" s="1"/>
  <c r="T123" i="64"/>
  <c r="Z123" i="64" s="1"/>
  <c r="T126" i="64"/>
  <c r="Z126" i="64" s="1"/>
  <c r="S105" i="64"/>
  <c r="Y105" i="64" s="1"/>
  <c r="R77" i="64"/>
  <c r="X77" i="64" s="1"/>
  <c r="R63" i="64"/>
  <c r="X63" i="64" s="1"/>
  <c r="Z547" i="54"/>
  <c r="AF547" i="54" s="1"/>
  <c r="W24" i="64"/>
  <c r="Z24" i="64" s="1"/>
  <c r="V27" i="64"/>
  <c r="Y27" i="64" s="1"/>
  <c r="V24" i="64"/>
  <c r="Y24" i="64" s="1"/>
  <c r="Z601" i="54"/>
  <c r="AF601" i="54" s="1"/>
  <c r="S137" i="64"/>
  <c r="Y137" i="64" s="1"/>
  <c r="T127" i="64"/>
  <c r="Z127" i="64" s="1"/>
  <c r="R93" i="64"/>
  <c r="X93" i="64" s="1"/>
  <c r="T78" i="64"/>
  <c r="Z78" i="64" s="1"/>
  <c r="Z489" i="54"/>
  <c r="AF489" i="54" s="1"/>
  <c r="Z369" i="54"/>
  <c r="AF369" i="54" s="1"/>
  <c r="Z649" i="54"/>
  <c r="AF649" i="54" s="1"/>
  <c r="S165" i="64"/>
  <c r="Y165" i="64" s="1"/>
  <c r="S163" i="64"/>
  <c r="Y163" i="64" s="1"/>
  <c r="AB502" i="54"/>
  <c r="AG502" i="54" s="1"/>
  <c r="AB362" i="54"/>
  <c r="AG362" i="54" s="1"/>
  <c r="S143" i="64"/>
  <c r="Y143" i="64" s="1"/>
  <c r="AB598" i="54"/>
  <c r="AG598" i="54" s="1"/>
  <c r="AB478" i="54"/>
  <c r="AG478" i="54" s="1"/>
  <c r="AB578" i="54"/>
  <c r="AG578" i="54" s="1"/>
  <c r="AB758" i="54"/>
  <c r="AG758" i="54" s="1"/>
  <c r="S116" i="64"/>
  <c r="Y116" i="64" s="1"/>
  <c r="S120" i="64"/>
  <c r="Y120" i="64" s="1"/>
  <c r="S117" i="64"/>
  <c r="Y117" i="64" s="1"/>
  <c r="T110" i="64"/>
  <c r="Z110" i="64" s="1"/>
  <c r="T113" i="64"/>
  <c r="Z113" i="64" s="1"/>
  <c r="AB594" i="54"/>
  <c r="AG594" i="54" s="1"/>
  <c r="AB454" i="54"/>
  <c r="AG454" i="54" s="1"/>
  <c r="AB494" i="54"/>
  <c r="AG494" i="54" s="1"/>
  <c r="AB554" i="54"/>
  <c r="AG554" i="54" s="1"/>
  <c r="AB434" i="54"/>
  <c r="AG434" i="54" s="1"/>
  <c r="AB414" i="54"/>
  <c r="AG414" i="54" s="1"/>
  <c r="AB374" i="54"/>
  <c r="AG374" i="54" s="1"/>
  <c r="AB334" i="54"/>
  <c r="AG334" i="54" s="1"/>
  <c r="AB734" i="54"/>
  <c r="AG734" i="54" s="1"/>
  <c r="AB694" i="54"/>
  <c r="AG694" i="54" s="1"/>
  <c r="AB674" i="54"/>
  <c r="AG674" i="54" s="1"/>
  <c r="AB614" i="54"/>
  <c r="AG614" i="54" s="1"/>
  <c r="R119" i="64"/>
  <c r="X119" i="64" s="1"/>
  <c r="R116" i="64"/>
  <c r="X116" i="64" s="1"/>
  <c r="Z613" i="54"/>
  <c r="AF613" i="54" s="1"/>
  <c r="AJ613" i="54" s="1"/>
  <c r="AJ614" i="54" s="1"/>
  <c r="AJ615" i="54" s="1"/>
  <c r="Z493" i="54"/>
  <c r="AF493" i="54" s="1"/>
  <c r="Z453" i="54"/>
  <c r="AF453" i="54" s="1"/>
  <c r="Z533" i="54"/>
  <c r="AF533" i="54" s="1"/>
  <c r="Z413" i="54"/>
  <c r="AF413" i="54" s="1"/>
  <c r="Z373" i="54"/>
  <c r="AF373" i="54" s="1"/>
  <c r="S92" i="64"/>
  <c r="Y92" i="64" s="1"/>
  <c r="T89" i="64"/>
  <c r="Z89" i="64" s="1"/>
  <c r="T88" i="64"/>
  <c r="Z88" i="64" s="1"/>
  <c r="AB450" i="54"/>
  <c r="AG450" i="54" s="1"/>
  <c r="AB490" i="54"/>
  <c r="AG490" i="54" s="1"/>
  <c r="AB430" i="54"/>
  <c r="AG430" i="54" s="1"/>
  <c r="AB390" i="54"/>
  <c r="AG390" i="54" s="1"/>
  <c r="AB350" i="54"/>
  <c r="AG350" i="54" s="1"/>
  <c r="AB750" i="54"/>
  <c r="AG750" i="54" s="1"/>
  <c r="AB710" i="54"/>
  <c r="AG710" i="54" s="1"/>
  <c r="AB670" i="54"/>
  <c r="AG670" i="54" s="1"/>
  <c r="AB630" i="54"/>
  <c r="AG630" i="54" s="1"/>
  <c r="AB590" i="54"/>
  <c r="AG590" i="54" s="1"/>
  <c r="S49" i="64"/>
  <c r="Y49" i="64" s="1"/>
  <c r="S55" i="64"/>
  <c r="Y55" i="64" s="1"/>
  <c r="R52" i="64"/>
  <c r="X52" i="64" s="1"/>
  <c r="R53" i="64"/>
  <c r="X53" i="64" s="1"/>
  <c r="R54" i="64"/>
  <c r="X54" i="64" s="1"/>
  <c r="R47" i="64"/>
  <c r="X47" i="64" s="1"/>
  <c r="AB477" i="54"/>
  <c r="AG477" i="54" s="1"/>
  <c r="AB637" i="54"/>
  <c r="AG637" i="54" s="1"/>
  <c r="AB577" i="54"/>
  <c r="AG577" i="54" s="1"/>
  <c r="AB437" i="54"/>
  <c r="AG437" i="54" s="1"/>
  <c r="AB597" i="54"/>
  <c r="AG597" i="54" s="1"/>
  <c r="AB537" i="54"/>
  <c r="AG537" i="54" s="1"/>
  <c r="AB417" i="54"/>
  <c r="AG417" i="54" s="1"/>
  <c r="AB377" i="54"/>
  <c r="AG377" i="54" s="1"/>
  <c r="AB677" i="54"/>
  <c r="AG677" i="54" s="1"/>
  <c r="S112" i="64"/>
  <c r="Y112" i="64" s="1"/>
  <c r="R113" i="64"/>
  <c r="X113" i="64" s="1"/>
  <c r="S152" i="64"/>
  <c r="Y152" i="64" s="1"/>
  <c r="T149" i="64"/>
  <c r="Z149" i="64" s="1"/>
  <c r="AB500" i="54"/>
  <c r="AG500" i="54" s="1"/>
  <c r="AB540" i="54"/>
  <c r="AG540" i="54" s="1"/>
  <c r="AB580" i="54"/>
  <c r="AG580" i="54" s="1"/>
  <c r="AB440" i="54"/>
  <c r="AG440" i="54" s="1"/>
  <c r="AB460" i="54"/>
  <c r="AG460" i="54" s="1"/>
  <c r="AB680" i="54"/>
  <c r="AG680" i="54" s="1"/>
  <c r="AB720" i="54"/>
  <c r="AG720" i="54" s="1"/>
  <c r="AB760" i="54"/>
  <c r="AG760" i="54" s="1"/>
  <c r="AK760" i="54" s="1"/>
  <c r="AK761" i="54" s="1"/>
  <c r="AK762" i="54" s="1"/>
  <c r="AB620" i="54"/>
  <c r="AG620" i="54" s="1"/>
  <c r="AB400" i="54"/>
  <c r="AG400" i="54" s="1"/>
  <c r="AB360" i="54"/>
  <c r="AG360" i="54" s="1"/>
  <c r="S132" i="64"/>
  <c r="Y132" i="64" s="1"/>
  <c r="S131" i="64"/>
  <c r="Y131" i="64" s="1"/>
  <c r="S130" i="64"/>
  <c r="Y130" i="64" s="1"/>
  <c r="T122" i="64"/>
  <c r="Z122" i="64" s="1"/>
  <c r="AB536" i="54"/>
  <c r="AG536" i="54" s="1"/>
  <c r="AB436" i="54"/>
  <c r="AG436" i="54" s="1"/>
  <c r="AB516" i="54"/>
  <c r="AG516" i="54" s="1"/>
  <c r="AB476" i="54"/>
  <c r="AG476" i="54" s="1"/>
  <c r="AB576" i="54"/>
  <c r="AG576" i="54" s="1"/>
  <c r="AB556" i="54"/>
  <c r="AG556" i="54" s="1"/>
  <c r="AB396" i="54"/>
  <c r="AG396" i="54" s="1"/>
  <c r="AB356" i="54"/>
  <c r="AG356" i="54" s="1"/>
  <c r="AB756" i="54"/>
  <c r="AG756" i="54" s="1"/>
  <c r="AB696" i="54"/>
  <c r="AG696" i="54" s="1"/>
  <c r="AB656" i="54"/>
  <c r="AG656" i="54" s="1"/>
  <c r="S103" i="64"/>
  <c r="Y103" i="64" s="1"/>
  <c r="T97" i="64"/>
  <c r="Z97" i="64" s="1"/>
  <c r="AB387" i="54"/>
  <c r="AG387" i="54" s="1"/>
  <c r="R59" i="64"/>
  <c r="X59" i="64" s="1"/>
  <c r="Z447" i="54"/>
  <c r="AF447" i="54" s="1"/>
  <c r="U30" i="64"/>
  <c r="X30" i="64" s="1"/>
  <c r="W23" i="64"/>
  <c r="Z23" i="64" s="1"/>
  <c r="V26" i="64"/>
  <c r="Y26" i="64" s="1"/>
  <c r="Z425" i="54"/>
  <c r="AF425" i="54" s="1"/>
  <c r="AJ425" i="54" s="1"/>
  <c r="AJ426" i="54" s="1"/>
  <c r="AJ427" i="54" s="1"/>
  <c r="AJ428" i="54" s="1"/>
  <c r="AJ429" i="54" s="1"/>
  <c r="AJ430" i="54" s="1"/>
  <c r="R172" i="64"/>
  <c r="X172" i="64" s="1"/>
  <c r="T155" i="64"/>
  <c r="Z155" i="64" s="1"/>
  <c r="R162" i="64"/>
  <c r="X162" i="64" s="1"/>
  <c r="Z701" i="54"/>
  <c r="AF701" i="54" s="1"/>
  <c r="Z717" i="54"/>
  <c r="AF717" i="54" s="1"/>
  <c r="AB702" i="54"/>
  <c r="AG702" i="54" s="1"/>
  <c r="AB718" i="54"/>
  <c r="AG718" i="54" s="1"/>
  <c r="AK718" i="54" s="1"/>
  <c r="S115" i="64"/>
  <c r="Y115" i="64" s="1"/>
  <c r="T109" i="64"/>
  <c r="Z109" i="64" s="1"/>
  <c r="Z713" i="54"/>
  <c r="AF713" i="54" s="1"/>
  <c r="S48" i="64"/>
  <c r="Y48" i="64" s="1"/>
  <c r="S47" i="64"/>
  <c r="Y47" i="64" s="1"/>
  <c r="AB561" i="54"/>
  <c r="AG561" i="54" s="1"/>
  <c r="AB541" i="54"/>
  <c r="AG541" i="54" s="1"/>
  <c r="AB337" i="54"/>
  <c r="AG337" i="54" s="1"/>
  <c r="S113" i="64"/>
  <c r="Y113" i="64" s="1"/>
  <c r="T106" i="64"/>
  <c r="Z106" i="64" s="1"/>
  <c r="R109" i="64"/>
  <c r="X109" i="64" s="1"/>
  <c r="AB449" i="54"/>
  <c r="AG449" i="54" s="1"/>
  <c r="AB749" i="54"/>
  <c r="AG749" i="54" s="1"/>
  <c r="AB589" i="54"/>
  <c r="AG589" i="54" s="1"/>
  <c r="Z477" i="54"/>
  <c r="AF477" i="54" s="1"/>
  <c r="AB473" i="54"/>
  <c r="AG473" i="54" s="1"/>
  <c r="R82" i="64"/>
  <c r="X82" i="64" s="1"/>
  <c r="AB418" i="54"/>
  <c r="AG418" i="54" s="1"/>
  <c r="R115" i="64"/>
  <c r="X115" i="64" s="1"/>
  <c r="Z473" i="54"/>
  <c r="AF473" i="54" s="1"/>
  <c r="Z673" i="54"/>
  <c r="AF673" i="54" s="1"/>
  <c r="S50" i="64"/>
  <c r="Y50" i="64" s="1"/>
  <c r="R51" i="64"/>
  <c r="X51" i="64" s="1"/>
  <c r="AB681" i="54"/>
  <c r="AG681" i="54" s="1"/>
  <c r="AB581" i="54"/>
  <c r="AG581" i="54" s="1"/>
  <c r="AB341" i="54"/>
  <c r="AG341" i="54" s="1"/>
  <c r="AB737" i="54"/>
  <c r="AG737" i="54" s="1"/>
  <c r="AB489" i="54"/>
  <c r="AG489" i="54" s="1"/>
  <c r="AB709" i="54"/>
  <c r="AG709" i="54" s="1"/>
  <c r="AB549" i="54"/>
  <c r="AG549" i="54" s="1"/>
  <c r="S156" i="64"/>
  <c r="Y156" i="64" s="1"/>
  <c r="T146" i="64"/>
  <c r="Z146" i="64" s="1"/>
  <c r="T150" i="64"/>
  <c r="Z150" i="64" s="1"/>
  <c r="T145" i="64"/>
  <c r="Z145" i="64" s="1"/>
  <c r="S128" i="64"/>
  <c r="Y128" i="64" s="1"/>
  <c r="T125" i="64"/>
  <c r="Z125" i="64" s="1"/>
  <c r="Z761" i="54"/>
  <c r="AF761" i="54" s="1"/>
  <c r="AB413" i="54"/>
  <c r="AG413" i="54" s="1"/>
  <c r="S144" i="64"/>
  <c r="Y144" i="64" s="1"/>
  <c r="AB498" i="54"/>
  <c r="AG498" i="54" s="1"/>
  <c r="R118" i="64"/>
  <c r="X118" i="64" s="1"/>
  <c r="Z653" i="54"/>
  <c r="AF653" i="54" s="1"/>
  <c r="T87" i="64"/>
  <c r="Z87" i="64" s="1"/>
  <c r="S51" i="64"/>
  <c r="Y51" i="64" s="1"/>
  <c r="AB421" i="54"/>
  <c r="AG421" i="54" s="1"/>
  <c r="S111" i="64"/>
  <c r="Y111" i="64" s="1"/>
  <c r="T103" i="64"/>
  <c r="Z103" i="64" s="1"/>
  <c r="AB669" i="54"/>
  <c r="AG669" i="54" s="1"/>
  <c r="S154" i="64"/>
  <c r="Y154" i="64" s="1"/>
  <c r="AB520" i="54"/>
  <c r="AG520" i="54" s="1"/>
  <c r="AB640" i="54"/>
  <c r="AG640" i="54" s="1"/>
  <c r="T121" i="64"/>
  <c r="Z121" i="64" s="1"/>
  <c r="T98" i="64"/>
  <c r="Z98" i="64" s="1"/>
  <c r="T101" i="64"/>
  <c r="Z101" i="64" s="1"/>
  <c r="T102" i="64"/>
  <c r="Z102" i="64" s="1"/>
  <c r="T100" i="64"/>
  <c r="Z100" i="64" s="1"/>
  <c r="S73" i="64"/>
  <c r="Y73" i="64" s="1"/>
  <c r="S75" i="64"/>
  <c r="Y75" i="64" s="1"/>
  <c r="S70" i="64"/>
  <c r="Y70" i="64" s="1"/>
  <c r="S79" i="64"/>
  <c r="Y79" i="64" s="1"/>
  <c r="AB693" i="54"/>
  <c r="AG693" i="54" s="1"/>
  <c r="AB358" i="54"/>
  <c r="AG358" i="54" s="1"/>
  <c r="T85" i="64"/>
  <c r="Z85" i="64" s="1"/>
  <c r="S56" i="64"/>
  <c r="Y56" i="64" s="1"/>
  <c r="AB701" i="54"/>
  <c r="AG701" i="54" s="1"/>
  <c r="AB521" i="54"/>
  <c r="AG521" i="54" s="1"/>
  <c r="AB389" i="54"/>
  <c r="AG389" i="54" s="1"/>
  <c r="S155" i="64"/>
  <c r="Y155" i="64" s="1"/>
  <c r="AB560" i="54"/>
  <c r="AG560" i="54" s="1"/>
  <c r="AB480" i="54"/>
  <c r="AG480" i="54" s="1"/>
  <c r="AB420" i="54"/>
  <c r="AG420" i="54" s="1"/>
  <c r="AB740" i="54"/>
  <c r="AG740" i="54" s="1"/>
  <c r="T124" i="64"/>
  <c r="Z124" i="64" s="1"/>
  <c r="S104" i="64"/>
  <c r="Y104" i="64" s="1"/>
  <c r="S69" i="64"/>
  <c r="Y69" i="64" s="1"/>
  <c r="S72" i="64"/>
  <c r="Y72" i="64" s="1"/>
  <c r="S71" i="64"/>
  <c r="Y71" i="64" s="1"/>
  <c r="T63" i="64"/>
  <c r="Z63" i="64" s="1"/>
  <c r="T58" i="64"/>
  <c r="Z58" i="64" s="1"/>
  <c r="T65" i="64"/>
  <c r="Z65" i="64" s="1"/>
  <c r="T59" i="64"/>
  <c r="Z59" i="64" s="1"/>
  <c r="Z397" i="54"/>
  <c r="AF397" i="54" s="1"/>
  <c r="AB542" i="54"/>
  <c r="AG542" i="54" s="1"/>
  <c r="T112" i="64"/>
  <c r="Z112" i="64" s="1"/>
  <c r="Z753" i="54"/>
  <c r="AF753" i="54" s="1"/>
  <c r="AB425" i="54"/>
  <c r="AG425" i="54" s="1"/>
  <c r="AK425" i="54" s="1"/>
  <c r="AK426" i="54" s="1"/>
  <c r="AK427" i="54" s="1"/>
  <c r="AB741" i="54"/>
  <c r="AG741" i="54" s="1"/>
  <c r="AB381" i="54"/>
  <c r="AG381" i="54" s="1"/>
  <c r="AB349" i="54"/>
  <c r="AG349" i="54" s="1"/>
  <c r="AB600" i="54"/>
  <c r="AG600" i="54" s="1"/>
  <c r="AB700" i="54"/>
  <c r="AG700" i="54" s="1"/>
  <c r="AB380" i="54"/>
  <c r="AG380" i="54" s="1"/>
  <c r="S129" i="64"/>
  <c r="Y129" i="64" s="1"/>
  <c r="AB616" i="54"/>
  <c r="AG616" i="54" s="1"/>
  <c r="AB596" i="54"/>
  <c r="AG596" i="54" s="1"/>
  <c r="AB676" i="54"/>
  <c r="AG676" i="54" s="1"/>
  <c r="AK676" i="54" s="1"/>
  <c r="AB416" i="54"/>
  <c r="AG416" i="54" s="1"/>
  <c r="AB736" i="54"/>
  <c r="AG736" i="54" s="1"/>
  <c r="S76" i="64"/>
  <c r="Y76" i="64" s="1"/>
  <c r="AB532" i="54"/>
  <c r="AG532" i="54" s="1"/>
  <c r="AB512" i="54"/>
  <c r="AG512" i="54" s="1"/>
  <c r="AB592" i="54"/>
  <c r="AG592" i="54" s="1"/>
  <c r="AK592" i="54" s="1"/>
  <c r="AK593" i="54" s="1"/>
  <c r="AK594" i="54" s="1"/>
  <c r="AB472" i="54"/>
  <c r="AG472" i="54" s="1"/>
  <c r="AB412" i="54"/>
  <c r="AG412" i="54" s="1"/>
  <c r="AB372" i="54"/>
  <c r="AG372" i="54" s="1"/>
  <c r="AB332" i="54"/>
  <c r="AG332" i="54" s="1"/>
  <c r="AB732" i="54"/>
  <c r="AG732" i="54" s="1"/>
  <c r="AB692" i="54"/>
  <c r="AG692" i="54" s="1"/>
  <c r="AB652" i="54"/>
  <c r="AG652" i="54" s="1"/>
  <c r="AB632" i="54"/>
  <c r="AG632" i="54" s="1"/>
  <c r="T64" i="64"/>
  <c r="Z64" i="64" s="1"/>
  <c r="T67" i="64"/>
  <c r="Z67" i="64" s="1"/>
  <c r="AB508" i="54"/>
  <c r="AG508" i="54" s="1"/>
  <c r="AK508" i="54" s="1"/>
  <c r="AB428" i="54"/>
  <c r="AG428" i="54" s="1"/>
  <c r="AB388" i="54"/>
  <c r="AG388" i="54" s="1"/>
  <c r="AB348" i="54"/>
  <c r="AG348" i="54" s="1"/>
  <c r="AB328" i="54"/>
  <c r="AG328" i="54" s="1"/>
  <c r="AB728" i="54"/>
  <c r="AG728" i="54" s="1"/>
  <c r="AB688" i="54"/>
  <c r="AG688" i="54" s="1"/>
  <c r="AB648" i="54"/>
  <c r="AG648" i="54" s="1"/>
  <c r="AB608" i="54"/>
  <c r="AG608" i="54" s="1"/>
  <c r="AB568" i="54"/>
  <c r="AG568" i="54" s="1"/>
  <c r="AB548" i="54"/>
  <c r="AG548" i="54" s="1"/>
  <c r="AD487" i="54"/>
  <c r="AH487" i="54" s="1"/>
  <c r="AL487" i="54" s="1"/>
  <c r="AD407" i="54"/>
  <c r="AH407" i="54" s="1"/>
  <c r="AD367" i="54"/>
  <c r="AH367" i="54" s="1"/>
  <c r="AD327" i="54"/>
  <c r="AH327" i="54" s="1"/>
  <c r="AD727" i="54"/>
  <c r="AH727" i="54" s="1"/>
  <c r="AD687" i="54"/>
  <c r="AH687" i="54" s="1"/>
  <c r="AD647" i="54"/>
  <c r="AH647" i="54" s="1"/>
  <c r="AD607" i="54"/>
  <c r="AH607" i="54" s="1"/>
  <c r="AD567" i="54"/>
  <c r="AH567" i="54" s="1"/>
  <c r="AD527" i="54"/>
  <c r="AH527" i="54" s="1"/>
  <c r="AD468" i="54"/>
  <c r="AH468" i="54" s="1"/>
  <c r="AD428" i="54"/>
  <c r="AH428" i="54" s="1"/>
  <c r="AD388" i="54"/>
  <c r="AH388" i="54" s="1"/>
  <c r="AD348" i="54"/>
  <c r="AH348" i="54" s="1"/>
  <c r="AD748" i="54"/>
  <c r="AH748" i="54" s="1"/>
  <c r="AB501" i="54"/>
  <c r="AG501" i="54" s="1"/>
  <c r="AB376" i="54"/>
  <c r="AG376" i="54" s="1"/>
  <c r="S108" i="64"/>
  <c r="Y108" i="64" s="1"/>
  <c r="S78" i="64"/>
  <c r="Y78" i="64" s="1"/>
  <c r="AB432" i="54"/>
  <c r="AG432" i="54" s="1"/>
  <c r="AB752" i="54"/>
  <c r="AG752" i="54" s="1"/>
  <c r="T66" i="64"/>
  <c r="Z66" i="64" s="1"/>
  <c r="AB468" i="54"/>
  <c r="AG468" i="54"/>
  <c r="AB408" i="54"/>
  <c r="AG408" i="54" s="1"/>
  <c r="AB708" i="54"/>
  <c r="AG708" i="54" s="1"/>
  <c r="AB628" i="54"/>
  <c r="AG628" i="54" s="1"/>
  <c r="AB528" i="54"/>
  <c r="AG528" i="54" s="1"/>
  <c r="AD427" i="54"/>
  <c r="AH427" i="54" s="1"/>
  <c r="AD347" i="54"/>
  <c r="AH347" i="54" s="1"/>
  <c r="AD707" i="54"/>
  <c r="AH707" i="54" s="1"/>
  <c r="AD627" i="54"/>
  <c r="AH627" i="54" s="1"/>
  <c r="AD547" i="54"/>
  <c r="AH547" i="54" s="1"/>
  <c r="AD668" i="54"/>
  <c r="AH668" i="54" s="1"/>
  <c r="AD608" i="54"/>
  <c r="AH608" i="54" s="1"/>
  <c r="AD488" i="54"/>
  <c r="AH488" i="54" s="1"/>
  <c r="AD489" i="54"/>
  <c r="AH489" i="54" s="1"/>
  <c r="AD389" i="54"/>
  <c r="AH389" i="54" s="1"/>
  <c r="AD329" i="54"/>
  <c r="AH329" i="54" s="1"/>
  <c r="AD669" i="54"/>
  <c r="AH669" i="54" s="1"/>
  <c r="AD609" i="54"/>
  <c r="AH609" i="54" s="1"/>
  <c r="AD509" i="54"/>
  <c r="AH509" i="54" s="1"/>
  <c r="AD515" i="54"/>
  <c r="AH515" i="54" s="1"/>
  <c r="AD575" i="54"/>
  <c r="AH575" i="54" s="1"/>
  <c r="AD615" i="54"/>
  <c r="AH615" i="54" s="1"/>
  <c r="AD655" i="54"/>
  <c r="AH655" i="54" s="1"/>
  <c r="AL655" i="54" s="1"/>
  <c r="AD475" i="54"/>
  <c r="AH475" i="54" s="1"/>
  <c r="AD415" i="54"/>
  <c r="AH415" i="54" s="1"/>
  <c r="AD375" i="54"/>
  <c r="AH375" i="54" s="1"/>
  <c r="AD335" i="54"/>
  <c r="AH335" i="54" s="1"/>
  <c r="AD735" i="54"/>
  <c r="AH735" i="54" s="1"/>
  <c r="AD695" i="54"/>
  <c r="AH695" i="54" s="1"/>
  <c r="AD677" i="54"/>
  <c r="AH677" i="54" s="1"/>
  <c r="AD761" i="54"/>
  <c r="AH761" i="54" s="1"/>
  <c r="T90" i="64"/>
  <c r="Z90" i="64" s="1"/>
  <c r="AB456" i="54"/>
  <c r="AG456" i="54" s="1"/>
  <c r="AB336" i="54"/>
  <c r="AG336" i="54" s="1"/>
  <c r="S107" i="64"/>
  <c r="Y107" i="64" s="1"/>
  <c r="S74" i="64"/>
  <c r="Y74" i="64" s="1"/>
  <c r="AB452" i="54"/>
  <c r="AG452" i="54" s="1"/>
  <c r="AB392" i="54"/>
  <c r="AG392" i="54" s="1"/>
  <c r="AB712" i="54"/>
  <c r="AG712" i="54" s="1"/>
  <c r="T68" i="64"/>
  <c r="Z68" i="64" s="1"/>
  <c r="T60" i="64"/>
  <c r="Z60" i="64" s="1"/>
  <c r="AD508" i="54"/>
  <c r="AH508" i="54" s="1"/>
  <c r="AL508" i="54" s="1"/>
  <c r="AD408" i="54"/>
  <c r="AH408" i="54" s="1"/>
  <c r="AD328" i="54"/>
  <c r="AH328" i="54" s="1"/>
  <c r="AD708" i="54"/>
  <c r="AH708" i="54" s="1"/>
  <c r="AD648" i="54"/>
  <c r="AH648" i="54" s="1"/>
  <c r="AD528" i="54"/>
  <c r="AH528" i="54" s="1"/>
  <c r="AD529" i="54"/>
  <c r="AH529" i="54" s="1"/>
  <c r="AL529" i="54" s="1"/>
  <c r="AD369" i="54"/>
  <c r="AH369" i="54" s="1"/>
  <c r="AD709" i="54"/>
  <c r="AH709" i="54" s="1"/>
  <c r="AD649" i="54"/>
  <c r="AH649" i="54" s="1"/>
  <c r="AD569" i="54"/>
  <c r="AH569" i="54" s="1"/>
  <c r="AD470" i="54"/>
  <c r="AH470" i="54" s="1"/>
  <c r="AD550" i="54"/>
  <c r="AH550" i="54" s="1"/>
  <c r="AL550" i="54" s="1"/>
  <c r="AD430" i="54"/>
  <c r="AH430" i="54" s="1"/>
  <c r="AD410" i="54"/>
  <c r="AH410" i="54" s="1"/>
  <c r="AD370" i="54"/>
  <c r="AH370" i="54" s="1"/>
  <c r="AD330" i="54"/>
  <c r="AH330" i="54" s="1"/>
  <c r="AD730" i="54"/>
  <c r="AH730" i="54" s="1"/>
  <c r="AD690" i="54"/>
  <c r="AH690" i="54" s="1"/>
  <c r="AD650" i="54"/>
  <c r="AH650" i="54" s="1"/>
  <c r="AD610" i="54"/>
  <c r="AH610" i="54" s="1"/>
  <c r="AD590" i="54"/>
  <c r="AH590" i="54" s="1"/>
  <c r="AD530" i="54"/>
  <c r="AH530" i="54" s="1"/>
  <c r="AD511" i="54"/>
  <c r="AH511" i="54" s="1"/>
  <c r="AD571" i="54"/>
  <c r="AH571" i="54" s="1"/>
  <c r="AL571" i="54" s="1"/>
  <c r="AD491" i="54"/>
  <c r="AH491" i="54" s="1"/>
  <c r="AD451" i="54"/>
  <c r="AH451" i="54" s="1"/>
  <c r="AD391" i="54"/>
  <c r="AH391" i="54" s="1"/>
  <c r="AD351" i="54"/>
  <c r="AH351" i="54" s="1"/>
  <c r="AD751" i="54"/>
  <c r="AH751" i="54" s="1"/>
  <c r="AD711" i="54"/>
  <c r="AH711" i="54" s="1"/>
  <c r="AD671" i="54"/>
  <c r="AH671" i="54" s="1"/>
  <c r="AD631" i="54"/>
  <c r="AH631" i="54" s="1"/>
  <c r="AD591" i="54"/>
  <c r="AH591" i="54" s="1"/>
  <c r="AD452" i="54"/>
  <c r="AH452" i="54" s="1"/>
  <c r="AD512" i="54"/>
  <c r="AH512" i="54" s="1"/>
  <c r="AD492" i="54"/>
  <c r="AH492" i="54" s="1"/>
  <c r="AD472" i="54"/>
  <c r="AH472" i="54" s="1"/>
  <c r="AD392" i="54"/>
  <c r="AH392" i="54" s="1"/>
  <c r="AD352" i="54"/>
  <c r="AH352" i="54" s="1"/>
  <c r="AD752" i="54"/>
  <c r="AH752" i="54" s="1"/>
  <c r="AD712" i="54"/>
  <c r="AH712" i="54" s="1"/>
  <c r="AD672" i="54"/>
  <c r="AH672" i="54" s="1"/>
  <c r="AD632" i="54"/>
  <c r="AH632" i="54" s="1"/>
  <c r="AD572" i="54"/>
  <c r="AH572" i="54" s="1"/>
  <c r="AD553" i="54"/>
  <c r="AH553" i="54" s="1"/>
  <c r="AD433" i="54"/>
  <c r="AH433" i="54" s="1"/>
  <c r="AD453" i="54"/>
  <c r="AH453" i="54" s="1"/>
  <c r="AD613" i="54"/>
  <c r="AH613" i="54" s="1"/>
  <c r="AL613" i="54" s="1"/>
  <c r="AD573" i="54"/>
  <c r="AH573" i="54" s="1"/>
  <c r="AD393" i="54"/>
  <c r="AH393" i="54" s="1"/>
  <c r="AD353" i="54"/>
  <c r="AH353" i="54" s="1"/>
  <c r="AD753" i="54"/>
  <c r="AH753" i="54" s="1"/>
  <c r="AD713" i="54"/>
  <c r="AH713" i="54" s="1"/>
  <c r="AD673" i="54"/>
  <c r="AH673" i="54" s="1"/>
  <c r="AD633" i="54"/>
  <c r="AH633" i="54" s="1"/>
  <c r="AD534" i="54"/>
  <c r="AH534" i="54" s="1"/>
  <c r="AD474" i="54"/>
  <c r="AH474" i="54" s="1"/>
  <c r="AD514" i="54"/>
  <c r="AH514" i="54" s="1"/>
  <c r="AD494" i="54"/>
  <c r="AH494" i="54" s="1"/>
  <c r="AD554" i="54"/>
  <c r="AH554" i="54" s="1"/>
  <c r="AD394" i="54"/>
  <c r="AH394" i="54" s="1"/>
  <c r="AD354" i="54"/>
  <c r="AH354" i="54" s="1"/>
  <c r="AD754" i="54"/>
  <c r="AH754" i="54" s="1"/>
  <c r="AD714" i="54"/>
  <c r="AH714" i="54" s="1"/>
  <c r="AD674" i="54"/>
  <c r="AH674" i="54" s="1"/>
  <c r="AD635" i="54"/>
  <c r="AH635" i="54" s="1"/>
  <c r="AD676" i="54"/>
  <c r="AH676" i="54" s="1"/>
  <c r="AL676" i="54" s="1"/>
  <c r="AL677" i="54" s="1"/>
  <c r="AD496" i="54"/>
  <c r="AH496" i="54" s="1"/>
  <c r="AD556" i="54"/>
  <c r="AH556" i="54" s="1"/>
  <c r="AD436" i="54"/>
  <c r="AH436" i="54" s="1"/>
  <c r="AD536" i="54"/>
  <c r="AH536" i="54" s="1"/>
  <c r="AD596" i="54"/>
  <c r="AH596" i="54" s="1"/>
  <c r="AD416" i="54"/>
  <c r="AH416" i="54" s="1"/>
  <c r="AD376" i="54"/>
  <c r="AH376" i="54" s="1"/>
  <c r="AD336" i="54"/>
  <c r="AH336" i="54" s="1"/>
  <c r="AD736" i="54"/>
  <c r="AH736" i="54" s="1"/>
  <c r="AD716" i="54"/>
  <c r="AH716" i="54" s="1"/>
  <c r="AD537" i="54"/>
  <c r="AH537" i="54" s="1"/>
  <c r="AD577" i="54"/>
  <c r="AH577" i="54" s="1"/>
  <c r="AD617" i="54"/>
  <c r="AH617" i="54" s="1"/>
  <c r="AD557" i="54"/>
  <c r="AH557" i="54" s="1"/>
  <c r="AD437" i="54"/>
  <c r="AH437" i="54" s="1"/>
  <c r="AD497" i="54"/>
  <c r="AH497" i="54" s="1"/>
  <c r="AD417" i="54"/>
  <c r="AH417" i="54" s="1"/>
  <c r="AD377" i="54"/>
  <c r="AH377" i="54" s="1"/>
  <c r="AD337" i="54"/>
  <c r="AH337" i="54" s="1"/>
  <c r="AD717" i="54"/>
  <c r="AH717" i="54" s="1"/>
  <c r="AD658" i="54"/>
  <c r="AH658" i="54" s="1"/>
  <c r="AD538" i="54"/>
  <c r="AH538" i="54" s="1"/>
  <c r="AD638" i="54"/>
  <c r="AH638" i="54" s="1"/>
  <c r="AD478" i="54"/>
  <c r="AH478" i="54" s="1"/>
  <c r="AD438" i="54"/>
  <c r="AH438" i="54" s="1"/>
  <c r="AD498" i="54"/>
  <c r="AH498" i="54" s="1"/>
  <c r="AD678" i="54"/>
  <c r="AH678" i="54" s="1"/>
  <c r="AD418" i="54"/>
  <c r="AH418" i="54" s="1"/>
  <c r="AD378" i="54"/>
  <c r="AH378" i="54" s="1"/>
  <c r="AD338" i="54"/>
  <c r="AH338" i="54" s="1"/>
  <c r="AD758" i="54"/>
  <c r="AH758" i="54" s="1"/>
  <c r="AD698" i="54"/>
  <c r="AH698" i="54" s="1"/>
  <c r="AD479" i="54"/>
  <c r="AH479" i="54" s="1"/>
  <c r="AD599" i="54"/>
  <c r="AH599" i="54" s="1"/>
  <c r="AD559" i="54"/>
  <c r="AH559" i="54" s="1"/>
  <c r="AD739" i="54"/>
  <c r="AH739" i="54" s="1"/>
  <c r="AL739" i="54" s="1"/>
  <c r="AD519" i="54"/>
  <c r="AH519" i="54" s="1"/>
  <c r="AD499" i="54"/>
  <c r="AH499" i="54" s="1"/>
  <c r="AD579" i="54"/>
  <c r="AH579" i="54" s="1"/>
  <c r="AD639" i="54"/>
  <c r="AH639" i="54" s="1"/>
  <c r="AD619" i="54"/>
  <c r="AH619" i="54" s="1"/>
  <c r="AD379" i="54"/>
  <c r="AH379" i="54" s="1"/>
  <c r="AD759" i="54"/>
  <c r="AH759" i="54" s="1"/>
  <c r="AD340" i="54"/>
  <c r="AH340" i="54" s="1"/>
  <c r="AL340" i="54" s="1"/>
  <c r="AD700" i="54"/>
  <c r="AH700" i="54" s="1"/>
  <c r="AD500" i="54"/>
  <c r="AH500" i="54" s="1"/>
  <c r="AD660" i="54"/>
  <c r="AH660" i="54" s="1"/>
  <c r="AD620" i="54"/>
  <c r="AH620" i="54" s="1"/>
  <c r="AD600" i="54"/>
  <c r="AH600" i="54" s="1"/>
  <c r="AD560" i="54"/>
  <c r="AH560" i="54" s="1"/>
  <c r="AD520" i="54"/>
  <c r="AH520" i="54" s="1"/>
  <c r="AD420" i="54"/>
  <c r="AH420" i="54" s="1"/>
  <c r="AD360" i="54"/>
  <c r="AH360" i="54" s="1"/>
  <c r="AD740" i="54"/>
  <c r="AH740" i="54" s="1"/>
  <c r="AD581" i="54"/>
  <c r="AH581" i="54" s="1"/>
  <c r="AD541" i="54"/>
  <c r="AH541" i="54" s="1"/>
  <c r="AD621" i="54"/>
  <c r="AH621" i="54" s="1"/>
  <c r="AD481" i="54"/>
  <c r="AH481" i="54" s="1"/>
  <c r="AD601" i="54"/>
  <c r="AH601" i="54" s="1"/>
  <c r="AD661" i="54"/>
  <c r="AH661" i="54" s="1"/>
  <c r="AD741" i="54"/>
  <c r="AH741" i="54" s="1"/>
  <c r="AD701" i="54"/>
  <c r="AH701" i="54" s="1"/>
  <c r="AD521" i="54"/>
  <c r="AH521" i="54" s="1"/>
  <c r="AD381" i="54"/>
  <c r="AH381" i="54" s="1"/>
  <c r="AD342" i="54"/>
  <c r="AH342" i="54" s="1"/>
  <c r="AD442" i="54"/>
  <c r="AH442" i="54" s="1"/>
  <c r="AD422" i="54"/>
  <c r="AH422" i="54" s="1"/>
  <c r="AD502" i="54"/>
  <c r="AH502" i="54" s="1"/>
  <c r="AD682" i="54"/>
  <c r="AH682" i="54" s="1"/>
  <c r="AD382" i="54"/>
  <c r="AH382" i="54" s="1"/>
  <c r="AL382" i="54" s="1"/>
  <c r="AD402" i="54"/>
  <c r="AH402" i="54" s="1"/>
  <c r="AD542" i="54"/>
  <c r="AH542" i="54" s="1"/>
  <c r="AD582" i="54"/>
  <c r="AH582" i="54" s="1"/>
  <c r="AD462" i="54"/>
  <c r="AH462" i="54" s="1"/>
  <c r="AB469" i="54"/>
  <c r="AG469" i="54" s="1"/>
  <c r="AB340" i="54"/>
  <c r="AG340" i="54" s="1"/>
  <c r="AK340" i="54" s="1"/>
  <c r="AB636" i="54"/>
  <c r="AG636" i="54" s="1"/>
  <c r="AB716" i="54"/>
  <c r="AG716" i="54" s="1"/>
  <c r="S106" i="64"/>
  <c r="Y106" i="64" s="1"/>
  <c r="S77" i="64"/>
  <c r="Y77" i="64" s="1"/>
  <c r="AB552" i="54"/>
  <c r="AG552" i="54" s="1"/>
  <c r="AB352" i="54"/>
  <c r="AG352" i="54" s="1"/>
  <c r="AB672" i="54"/>
  <c r="AG672" i="54" s="1"/>
  <c r="AB448" i="54"/>
  <c r="AG448" i="54" s="1"/>
  <c r="AB368" i="54"/>
  <c r="AG368" i="54" s="1"/>
  <c r="AB748" i="54"/>
  <c r="AG748" i="54" s="1"/>
  <c r="AB668" i="54"/>
  <c r="AG668" i="54" s="1"/>
  <c r="AB588" i="54"/>
  <c r="AG588" i="54" s="1"/>
  <c r="AB488" i="54"/>
  <c r="AG488" i="54" s="1"/>
  <c r="AD447" i="54"/>
  <c r="AH447" i="54" s="1"/>
  <c r="AD387" i="54"/>
  <c r="AH387" i="54" s="1"/>
  <c r="AD747" i="54"/>
  <c r="AH747" i="54" s="1"/>
  <c r="AD667" i="54"/>
  <c r="AH667" i="54" s="1"/>
  <c r="AD587" i="54"/>
  <c r="AH587" i="54" s="1"/>
  <c r="AD507" i="54"/>
  <c r="AH507" i="54" s="1"/>
  <c r="AD688" i="54"/>
  <c r="AH688" i="54" s="1"/>
  <c r="AD588" i="54"/>
  <c r="AH588" i="54" s="1"/>
  <c r="AD548" i="54"/>
  <c r="AH548" i="54" s="1"/>
  <c r="AD429" i="54"/>
  <c r="AH429" i="54" s="1"/>
  <c r="AD409" i="54"/>
  <c r="AH409" i="54" s="1"/>
  <c r="AD749" i="54"/>
  <c r="AH749" i="54" s="1"/>
  <c r="AD689" i="54"/>
  <c r="AH689" i="54" s="1"/>
  <c r="AD589" i="54"/>
  <c r="AH589" i="54" s="1"/>
  <c r="AD490" i="54"/>
  <c r="AH490" i="54" s="1"/>
  <c r="AD450" i="54"/>
  <c r="AH450" i="54" s="1"/>
  <c r="AD510" i="54"/>
  <c r="AH510" i="54" s="1"/>
  <c r="AD390" i="54"/>
  <c r="AH390" i="54" s="1"/>
  <c r="AD350" i="54"/>
  <c r="AH350" i="54" s="1"/>
  <c r="AD750" i="54"/>
  <c r="AH750" i="54" s="1"/>
  <c r="AD710" i="54"/>
  <c r="AH710" i="54" s="1"/>
  <c r="AD670" i="54"/>
  <c r="AH670" i="54" s="1"/>
  <c r="AD630" i="54"/>
  <c r="AH630" i="54" s="1"/>
  <c r="AD570" i="54"/>
  <c r="AH570" i="54" s="1"/>
  <c r="AD431" i="54"/>
  <c r="AH431" i="54" s="1"/>
  <c r="AD531" i="54"/>
  <c r="AH531" i="54" s="1"/>
  <c r="AD471" i="54"/>
  <c r="AH471" i="54" s="1"/>
  <c r="AD411" i="54"/>
  <c r="AH411" i="54" s="1"/>
  <c r="AD371" i="54"/>
  <c r="AH371" i="54" s="1"/>
  <c r="AD331" i="54"/>
  <c r="AH331" i="54" s="1"/>
  <c r="AD731" i="54"/>
  <c r="AH731" i="54" s="1"/>
  <c r="AD691" i="54"/>
  <c r="AH691" i="54" s="1"/>
  <c r="AD651" i="54"/>
  <c r="AH651" i="54" s="1"/>
  <c r="AD611" i="54"/>
  <c r="AH611" i="54" s="1"/>
  <c r="AD593" i="54"/>
  <c r="AH593" i="54" s="1"/>
  <c r="AD634" i="54"/>
  <c r="AH634" i="54" s="1"/>
  <c r="AL634" i="54" s="1"/>
  <c r="AD454" i="54"/>
  <c r="AH454" i="54" s="1"/>
  <c r="AD594" i="54"/>
  <c r="AH594" i="54" s="1"/>
  <c r="AD574" i="54"/>
  <c r="AH574" i="54" s="1"/>
  <c r="AD434" i="54"/>
  <c r="AH434" i="54" s="1"/>
  <c r="AD414" i="54"/>
  <c r="AH414" i="54" s="1"/>
  <c r="AD374" i="54"/>
  <c r="AH374" i="54" s="1"/>
  <c r="AD334" i="54"/>
  <c r="AH334" i="54" s="1"/>
  <c r="AD734" i="54"/>
  <c r="AH734" i="54" s="1"/>
  <c r="AD694" i="54"/>
  <c r="AH694" i="54" s="1"/>
  <c r="AD654" i="54"/>
  <c r="AH654" i="54" s="1"/>
  <c r="AD614" i="54"/>
  <c r="AH614" i="54" s="1"/>
  <c r="AD595" i="54"/>
  <c r="AH595" i="54" s="1"/>
  <c r="AD535" i="54"/>
  <c r="AH535" i="54" s="1"/>
  <c r="AD495" i="54"/>
  <c r="AH495" i="54" s="1"/>
  <c r="AD455" i="54"/>
  <c r="AH455" i="54" s="1"/>
  <c r="AD555" i="54"/>
  <c r="AH555" i="54" s="1"/>
  <c r="AD435" i="54"/>
  <c r="AH435" i="54" s="1"/>
  <c r="AD395" i="54"/>
  <c r="AH395" i="54" s="1"/>
  <c r="AD355" i="54"/>
  <c r="AH355" i="54" s="1"/>
  <c r="AD755" i="54"/>
  <c r="AH755" i="54" s="1"/>
  <c r="AD715" i="54"/>
  <c r="AH715" i="54" s="1"/>
  <c r="AD675" i="54"/>
  <c r="AH675" i="54" s="1"/>
  <c r="AD558" i="54"/>
  <c r="AH558" i="54" s="1"/>
  <c r="AD518" i="54"/>
  <c r="AH518" i="54" s="1"/>
  <c r="AD578" i="54"/>
  <c r="AH578" i="54" s="1"/>
  <c r="AD458" i="54"/>
  <c r="AH458" i="54" s="1"/>
  <c r="AD598" i="54"/>
  <c r="AH598" i="54" s="1"/>
  <c r="AD718" i="54"/>
  <c r="AH718" i="54" s="1"/>
  <c r="AL718" i="54" s="1"/>
  <c r="AD618" i="54"/>
  <c r="AH618" i="54" s="1"/>
  <c r="AD398" i="54"/>
  <c r="AH398" i="54" s="1"/>
  <c r="AD358" i="54"/>
  <c r="AH358" i="54" s="1"/>
  <c r="AD738" i="54"/>
  <c r="AH738" i="54" s="1"/>
  <c r="AD539" i="54"/>
  <c r="AH539" i="54" s="1"/>
  <c r="AD439" i="54"/>
  <c r="AH439" i="54" s="1"/>
  <c r="AD659" i="54"/>
  <c r="AH659" i="54" s="1"/>
  <c r="AD459" i="54"/>
  <c r="AH459" i="54" s="1"/>
  <c r="AD419" i="54"/>
  <c r="AH419" i="54" s="1"/>
  <c r="AD679" i="54"/>
  <c r="AH679" i="54" s="1"/>
  <c r="AD699" i="54"/>
  <c r="AH699" i="54" s="1"/>
  <c r="AD339" i="54"/>
  <c r="AH339" i="54" s="1"/>
  <c r="AD399" i="54"/>
  <c r="AH399" i="54" s="1"/>
  <c r="AD359" i="54"/>
  <c r="AH359" i="54" s="1"/>
  <c r="Z485" i="54"/>
  <c r="AF485" i="54" s="1"/>
  <c r="AB629" i="54"/>
  <c r="AG629" i="54" s="1"/>
  <c r="AB660" i="54"/>
  <c r="AG660" i="54" s="1"/>
  <c r="AB496" i="54"/>
  <c r="AG496" i="54" s="1"/>
  <c r="T99" i="64"/>
  <c r="Z99" i="64" s="1"/>
  <c r="AB492" i="54"/>
  <c r="AG492" i="54" s="1"/>
  <c r="AB325" i="54"/>
  <c r="AG325" i="54" s="1"/>
  <c r="AK325" i="54" s="1"/>
  <c r="AK326" i="54" s="1"/>
  <c r="AK327" i="54" s="1"/>
  <c r="AK328" i="54" s="1"/>
  <c r="AK329" i="54" s="1"/>
  <c r="AK330" i="54" s="1"/>
  <c r="AB612" i="54"/>
  <c r="AG612" i="54" s="1"/>
  <c r="AB572" i="54"/>
  <c r="AG572" i="54" s="1"/>
  <c r="T62" i="64"/>
  <c r="Z62" i="64" s="1"/>
  <c r="T61" i="64"/>
  <c r="Z61" i="64" s="1"/>
  <c r="AD425" i="54"/>
  <c r="AH425" i="54" s="1"/>
  <c r="AL425" i="54" s="1"/>
  <c r="AL426" i="54" s="1"/>
  <c r="AL427" i="54" s="1"/>
  <c r="AL428" i="54" s="1"/>
  <c r="AD467" i="54"/>
  <c r="AH467" i="54" s="1"/>
  <c r="AL467" i="54" s="1"/>
  <c r="AD448" i="54"/>
  <c r="AH448" i="54" s="1"/>
  <c r="AD368" i="54"/>
  <c r="AH368" i="54" s="1"/>
  <c r="AD728" i="54"/>
  <c r="AH728" i="54" s="1"/>
  <c r="AD628" i="54"/>
  <c r="AH628" i="54" s="1"/>
  <c r="AD568" i="54"/>
  <c r="AH568" i="54" s="1"/>
  <c r="AD469" i="54"/>
  <c r="AH469" i="54" s="1"/>
  <c r="AD449" i="54"/>
  <c r="AH449" i="54" s="1"/>
  <c r="AD349" i="54"/>
  <c r="AH349" i="54" s="1"/>
  <c r="AD729" i="54"/>
  <c r="AH729" i="54" s="1"/>
  <c r="AD629" i="54"/>
  <c r="AH629" i="54" s="1"/>
  <c r="AD549" i="54"/>
  <c r="AH549" i="54" s="1"/>
  <c r="Z325" i="54"/>
  <c r="AF325" i="54" s="1"/>
  <c r="AJ325" i="54" s="1"/>
  <c r="AJ326" i="54" s="1"/>
  <c r="AD551" i="54"/>
  <c r="AH551" i="54" s="1"/>
  <c r="AD532" i="54"/>
  <c r="AH532" i="54" s="1"/>
  <c r="AD432" i="54"/>
  <c r="AH432" i="54" s="1"/>
  <c r="AD592" i="54"/>
  <c r="AH592" i="54" s="1"/>
  <c r="AL592" i="54" s="1"/>
  <c r="AD552" i="54"/>
  <c r="AH552" i="54" s="1"/>
  <c r="AD412" i="54"/>
  <c r="AH412" i="54" s="1"/>
  <c r="AD372" i="54"/>
  <c r="AH372" i="54" s="1"/>
  <c r="AD332" i="54"/>
  <c r="AH332" i="54" s="1"/>
  <c r="AD732" i="54"/>
  <c r="AH732" i="54" s="1"/>
  <c r="AD692" i="54"/>
  <c r="AH692" i="54" s="1"/>
  <c r="AD652" i="54"/>
  <c r="AH652" i="54" s="1"/>
  <c r="AD612" i="54"/>
  <c r="AH612" i="54" s="1"/>
  <c r="AD473" i="54"/>
  <c r="AH473" i="54" s="1"/>
  <c r="AD533" i="54"/>
  <c r="AH533" i="54" s="1"/>
  <c r="AD493" i="54"/>
  <c r="AH493" i="54" s="1"/>
  <c r="AD513" i="54"/>
  <c r="AH513" i="54" s="1"/>
  <c r="AD413" i="54"/>
  <c r="AH413" i="54" s="1"/>
  <c r="AD373" i="54"/>
  <c r="AH373" i="54" s="1"/>
  <c r="AD333" i="54"/>
  <c r="AH333" i="54" s="1"/>
  <c r="AD733" i="54"/>
  <c r="AH733" i="54" s="1"/>
  <c r="AD693" i="54"/>
  <c r="AH693" i="54" s="1"/>
  <c r="AD653" i="54"/>
  <c r="AH653" i="54" s="1"/>
  <c r="AD576" i="54"/>
  <c r="AH576" i="54" s="1"/>
  <c r="AD456" i="54"/>
  <c r="AH456" i="54" s="1"/>
  <c r="AD756" i="54"/>
  <c r="AH756" i="54" s="1"/>
  <c r="AD656" i="54"/>
  <c r="AH656" i="54" s="1"/>
  <c r="AD657" i="54"/>
  <c r="AH657" i="54" s="1"/>
  <c r="AD397" i="54"/>
  <c r="AH397" i="54" s="1"/>
  <c r="AD760" i="54"/>
  <c r="AH760" i="54" s="1"/>
  <c r="AL760" i="54" s="1"/>
  <c r="AL761" i="54" s="1"/>
  <c r="AD640" i="54"/>
  <c r="AH640" i="54" s="1"/>
  <c r="AD460" i="54"/>
  <c r="AH460" i="54" s="1"/>
  <c r="AD461" i="54"/>
  <c r="AH461" i="54" s="1"/>
  <c r="AD441" i="54"/>
  <c r="AH441" i="54" s="1"/>
  <c r="AD562" i="54"/>
  <c r="AH562" i="54" s="1"/>
  <c r="AD482" i="54"/>
  <c r="AH482" i="54" s="1"/>
  <c r="AD642" i="54"/>
  <c r="AH642" i="54" s="1"/>
  <c r="Z465" i="54"/>
  <c r="AF465" i="54" s="1"/>
  <c r="Z505" i="54"/>
  <c r="AF505" i="54" s="1"/>
  <c r="AD603" i="54"/>
  <c r="AH603" i="54" s="1"/>
  <c r="AD663" i="54"/>
  <c r="AH663" i="54" s="1"/>
  <c r="AD483" i="54"/>
  <c r="AH483" i="54" s="1"/>
  <c r="AD623" i="54"/>
  <c r="AH623" i="54" s="1"/>
  <c r="AD423" i="54"/>
  <c r="AH423" i="54" s="1"/>
  <c r="AD723" i="54"/>
  <c r="AH723" i="54" s="1"/>
  <c r="AD743" i="54"/>
  <c r="AH743" i="54" s="1"/>
  <c r="AD443" i="54"/>
  <c r="AH443" i="54" s="1"/>
  <c r="AD383" i="54"/>
  <c r="AH383" i="54" s="1"/>
  <c r="AD636" i="54"/>
  <c r="AH636" i="54" s="1"/>
  <c r="AD516" i="54"/>
  <c r="AH516" i="54" s="1"/>
  <c r="AD696" i="54"/>
  <c r="AH696" i="54" s="1"/>
  <c r="AD637" i="54"/>
  <c r="AH637" i="54" s="1"/>
  <c r="AD457" i="54"/>
  <c r="AH457" i="54" s="1"/>
  <c r="AD357" i="54"/>
  <c r="AH357" i="54" s="1"/>
  <c r="AD720" i="54"/>
  <c r="AH720" i="54" s="1"/>
  <c r="AD480" i="54"/>
  <c r="AH480" i="54" s="1"/>
  <c r="AD400" i="54"/>
  <c r="AH400" i="54" s="1"/>
  <c r="AD561" i="54"/>
  <c r="AH561" i="54" s="1"/>
  <c r="AD421" i="54"/>
  <c r="AH421" i="54" s="1"/>
  <c r="AD641" i="54"/>
  <c r="AH641" i="54" s="1"/>
  <c r="AD341" i="54"/>
  <c r="AH341" i="54" s="1"/>
  <c r="AD762" i="54"/>
  <c r="AH762" i="54" s="1"/>
  <c r="AD522" i="54"/>
  <c r="AH522" i="54" s="1"/>
  <c r="AD362" i="54"/>
  <c r="AH362" i="54" s="1"/>
  <c r="Z525" i="54"/>
  <c r="AF525" i="54" s="1"/>
  <c r="AD545" i="54"/>
  <c r="AH545" i="54" s="1"/>
  <c r="AD503" i="54"/>
  <c r="AH503" i="54" s="1"/>
  <c r="AD463" i="54"/>
  <c r="AH463" i="54" s="1"/>
  <c r="AD563" i="54"/>
  <c r="AH563" i="54" s="1"/>
  <c r="AD476" i="54"/>
  <c r="AH476" i="54" s="1"/>
  <c r="AD396" i="54"/>
  <c r="AH396" i="54" s="1"/>
  <c r="AD517" i="54"/>
  <c r="AH517" i="54" s="1"/>
  <c r="AD477" i="54"/>
  <c r="AH477" i="54" s="1"/>
  <c r="AD757" i="54"/>
  <c r="AH757" i="54" s="1"/>
  <c r="AD440" i="54"/>
  <c r="AH440" i="54" s="1"/>
  <c r="AD580" i="54"/>
  <c r="AH580" i="54" s="1"/>
  <c r="AD380" i="54"/>
  <c r="AH380" i="54" s="1"/>
  <c r="AD681" i="54"/>
  <c r="AH681" i="54" s="1"/>
  <c r="AD361" i="54"/>
  <c r="AH361" i="54" s="1"/>
  <c r="AL361" i="54" s="1"/>
  <c r="AD401" i="54"/>
  <c r="AH401" i="54" s="1"/>
  <c r="AD702" i="54"/>
  <c r="AH702" i="54" s="1"/>
  <c r="AD622" i="54"/>
  <c r="AH622" i="54" s="1"/>
  <c r="AD602" i="54"/>
  <c r="AH602" i="54" s="1"/>
  <c r="AD625" i="54"/>
  <c r="AH625" i="54" s="1"/>
  <c r="AD543" i="54"/>
  <c r="AH543" i="54" s="1"/>
  <c r="AD363" i="54"/>
  <c r="AH363" i="54" s="1"/>
  <c r="AD683" i="54"/>
  <c r="AH683" i="54" s="1"/>
  <c r="AD523" i="54"/>
  <c r="AH523" i="54" s="1"/>
  <c r="AD583" i="54"/>
  <c r="AH583" i="54" s="1"/>
  <c r="AD703" i="54"/>
  <c r="AH703" i="54" s="1"/>
  <c r="AD343" i="54"/>
  <c r="AH343" i="54" s="1"/>
  <c r="O69" i="53"/>
  <c r="U69" i="53" s="1"/>
  <c r="U80" i="53" s="1"/>
  <c r="B4" i="57" s="1"/>
  <c r="P69" i="53"/>
  <c r="P79" i="53" s="1"/>
  <c r="N69" i="53"/>
  <c r="AD616" i="54"/>
  <c r="AH616" i="54" s="1"/>
  <c r="AD356" i="54"/>
  <c r="AH356" i="54" s="1"/>
  <c r="AD697" i="54"/>
  <c r="AH697" i="54" s="1"/>
  <c r="AL697" i="54" s="1"/>
  <c r="AD597" i="54"/>
  <c r="AH597" i="54" s="1"/>
  <c r="AD737" i="54"/>
  <c r="AH737" i="54" s="1"/>
  <c r="AD719" i="54"/>
  <c r="AH719" i="54" s="1"/>
  <c r="AD680" i="54"/>
  <c r="AH680" i="54" s="1"/>
  <c r="AD540" i="54"/>
  <c r="AH540" i="54" s="1"/>
  <c r="AD501" i="54"/>
  <c r="AH501" i="54" s="1"/>
  <c r="AD721" i="54"/>
  <c r="AH721" i="54" s="1"/>
  <c r="AD325" i="54"/>
  <c r="AH325" i="54" s="1"/>
  <c r="AL325" i="54" s="1"/>
  <c r="AL326" i="54" s="1"/>
  <c r="AD742" i="54"/>
  <c r="AH742" i="54" s="1"/>
  <c r="AD662" i="54"/>
  <c r="AH662" i="54" s="1"/>
  <c r="AD722" i="54"/>
  <c r="AH722" i="54" s="1"/>
  <c r="Z645" i="54"/>
  <c r="AF645" i="54" s="1"/>
  <c r="Z665" i="54"/>
  <c r="AF665" i="54" s="1"/>
  <c r="Z685" i="54"/>
  <c r="AF685" i="54" s="1"/>
  <c r="Z365" i="54"/>
  <c r="AF365" i="54" s="1"/>
  <c r="Z565" i="54"/>
  <c r="AF565" i="54" s="1"/>
  <c r="Z705" i="54"/>
  <c r="AF705" i="54" s="1"/>
  <c r="Z585" i="54"/>
  <c r="AF585" i="54" s="1"/>
  <c r="Z745" i="54"/>
  <c r="AF745" i="54" s="1"/>
  <c r="Z345" i="54"/>
  <c r="AF345" i="54" s="1"/>
  <c r="Z605" i="54"/>
  <c r="AF605" i="54" s="1"/>
  <c r="Z545" i="54"/>
  <c r="AF545" i="54" s="1"/>
  <c r="Z625" i="54"/>
  <c r="AF625" i="54" s="1"/>
  <c r="Z725" i="54"/>
  <c r="AF725" i="54" s="1"/>
  <c r="Z385" i="54"/>
  <c r="AF385" i="54" s="1"/>
  <c r="AD725" i="54"/>
  <c r="AH725" i="54" s="1"/>
  <c r="AB525" i="54"/>
  <c r="AG525" i="54" s="1"/>
  <c r="AB705" i="54"/>
  <c r="AG705" i="54" s="1"/>
  <c r="AB545" i="54"/>
  <c r="AG545" i="54" s="1"/>
  <c r="AB725" i="54"/>
  <c r="AG725" i="54" s="1"/>
  <c r="AD705" i="54"/>
  <c r="AH705" i="54" s="1"/>
  <c r="AB605" i="54"/>
  <c r="AG605" i="54" s="1"/>
  <c r="AD345" i="54"/>
  <c r="AH345" i="54" s="1"/>
  <c r="AB625" i="54"/>
  <c r="AG625" i="54" s="1"/>
  <c r="AD665" i="54"/>
  <c r="AH665" i="54" s="1"/>
  <c r="AB665" i="54"/>
  <c r="AG665" i="54" s="1"/>
  <c r="AD585" i="54"/>
  <c r="AH585" i="54" s="1"/>
  <c r="AB565" i="54"/>
  <c r="AG565" i="54" s="1"/>
  <c r="AD645" i="54"/>
  <c r="AH645" i="54" s="1"/>
  <c r="AD565" i="54"/>
  <c r="AH565" i="54" s="1"/>
  <c r="AB585" i="54"/>
  <c r="AG585" i="54" s="1"/>
  <c r="AD505" i="54"/>
  <c r="AH505" i="54" s="1"/>
  <c r="AD465" i="54"/>
  <c r="AH465" i="54" s="1"/>
  <c r="AB485" i="54"/>
  <c r="AG485" i="54" s="1"/>
  <c r="AB365" i="54"/>
  <c r="AG365" i="54" s="1"/>
  <c r="AB345" i="54"/>
  <c r="AG345" i="54" s="1"/>
  <c r="AB645" i="54"/>
  <c r="AG645" i="54" s="1"/>
  <c r="AD525" i="54"/>
  <c r="AH525" i="54" s="1"/>
  <c r="AB685" i="54"/>
  <c r="AG685" i="54" s="1"/>
  <c r="AD685" i="54"/>
  <c r="AH685" i="54" s="1"/>
  <c r="AB745" i="54"/>
  <c r="AG745" i="54" s="1"/>
  <c r="AD485" i="54"/>
  <c r="AH485" i="54" s="1"/>
  <c r="AD605" i="54"/>
  <c r="AH605" i="54" s="1"/>
  <c r="AB505" i="54"/>
  <c r="AG505" i="54" s="1"/>
  <c r="AD745" i="54"/>
  <c r="AH745" i="54" s="1"/>
  <c r="AB465" i="54"/>
  <c r="AG465" i="54" s="1"/>
  <c r="AB385" i="54"/>
  <c r="AG385" i="54" s="1"/>
  <c r="AD385" i="54"/>
  <c r="AH385" i="54" s="1"/>
  <c r="AD403" i="54"/>
  <c r="AH403" i="54" s="1"/>
  <c r="AL403" i="54" s="1"/>
  <c r="AL404" i="54" s="1"/>
  <c r="AD643" i="54"/>
  <c r="AH643" i="54" s="1"/>
  <c r="AD763" i="54"/>
  <c r="AH763" i="54" s="1"/>
  <c r="AD365" i="54"/>
  <c r="AH365" i="54" s="1"/>
  <c r="Z405" i="54"/>
  <c r="AF405" i="54" s="1"/>
  <c r="AD405" i="54"/>
  <c r="AH405" i="54" s="1"/>
  <c r="AD445" i="54"/>
  <c r="AH445" i="54" s="1"/>
  <c r="AL445" i="54" s="1"/>
  <c r="AL446" i="54" s="1"/>
  <c r="AL447" i="54" s="1"/>
  <c r="AB445" i="54"/>
  <c r="AG445" i="54" s="1"/>
  <c r="AK445" i="54" s="1"/>
  <c r="AK446" i="54" s="1"/>
  <c r="AK447" i="54" s="1"/>
  <c r="AK448" i="54" s="1"/>
  <c r="AK449" i="54" s="1"/>
  <c r="AK450" i="54" s="1"/>
  <c r="AK451" i="54" s="1"/>
  <c r="AK452" i="54" s="1"/>
  <c r="AK453" i="54" s="1"/>
  <c r="AK454" i="54" s="1"/>
  <c r="AK455" i="54" s="1"/>
  <c r="AK456" i="54" s="1"/>
  <c r="AK457" i="54" s="1"/>
  <c r="AK458" i="54" s="1"/>
  <c r="AK459" i="54" s="1"/>
  <c r="AK460" i="54" s="1"/>
  <c r="AK461" i="54" s="1"/>
  <c r="AK462" i="54" s="1"/>
  <c r="AK463" i="54" s="1"/>
  <c r="AK464" i="54" s="1"/>
  <c r="Z445" i="54"/>
  <c r="AF445" i="54" s="1"/>
  <c r="AJ445" i="54" s="1"/>
  <c r="AJ446" i="54" s="1"/>
  <c r="AJ447" i="54" s="1"/>
  <c r="M43" i="53"/>
  <c r="N43" i="53" s="1"/>
  <c r="AB405" i="54"/>
  <c r="AG405" i="54" s="1"/>
  <c r="Y121" i="64" l="1"/>
  <c r="AK595" i="54"/>
  <c r="AK530" i="54"/>
  <c r="AK531" i="54" s="1"/>
  <c r="AJ635" i="54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K596" i="54"/>
  <c r="AK597" i="54" s="1"/>
  <c r="AK598" i="54" s="1"/>
  <c r="AK599" i="54" s="1"/>
  <c r="AK600" i="54" s="1"/>
  <c r="AK601" i="54" s="1"/>
  <c r="AK602" i="54" s="1"/>
  <c r="AK603" i="54" s="1"/>
  <c r="AK604" i="54" s="1"/>
  <c r="AK605" i="54" s="1"/>
  <c r="AK606" i="54" s="1"/>
  <c r="AK607" i="54" s="1"/>
  <c r="AK608" i="54" s="1"/>
  <c r="AK609" i="54" s="1"/>
  <c r="AK610" i="54" s="1"/>
  <c r="AK611" i="54" s="1"/>
  <c r="AK612" i="54" s="1"/>
  <c r="AK428" i="54"/>
  <c r="AK429" i="54" s="1"/>
  <c r="AK430" i="54" s="1"/>
  <c r="AK431" i="54" s="1"/>
  <c r="AK432" i="54" s="1"/>
  <c r="AK433" i="54" s="1"/>
  <c r="AK434" i="54" s="1"/>
  <c r="AK435" i="54" s="1"/>
  <c r="AK436" i="54" s="1"/>
  <c r="AK437" i="54" s="1"/>
  <c r="AK438" i="54" s="1"/>
  <c r="AK439" i="54" s="1"/>
  <c r="AK440" i="54" s="1"/>
  <c r="AK441" i="54" s="1"/>
  <c r="AK442" i="54" s="1"/>
  <c r="AK443" i="54" s="1"/>
  <c r="AK444" i="54" s="1"/>
  <c r="AK763" i="54"/>
  <c r="AK764" i="54" s="1"/>
  <c r="AK765" i="54" s="1"/>
  <c r="AK766" i="54" s="1"/>
  <c r="AK767" i="54" s="1"/>
  <c r="AK768" i="54" s="1"/>
  <c r="AK769" i="54" s="1"/>
  <c r="AK770" i="54" s="1"/>
  <c r="AK771" i="54" s="1"/>
  <c r="AK772" i="54" s="1"/>
  <c r="AK773" i="54" s="1"/>
  <c r="AK774" i="54" s="1"/>
  <c r="AK775" i="54" s="1"/>
  <c r="AK776" i="54" s="1"/>
  <c r="AK777" i="54" s="1"/>
  <c r="AK778" i="54" s="1"/>
  <c r="AK779" i="54" s="1"/>
  <c r="AK780" i="54" s="1"/>
  <c r="AK331" i="54"/>
  <c r="AK332" i="54" s="1"/>
  <c r="AK333" i="54" s="1"/>
  <c r="AK334" i="54" s="1"/>
  <c r="AK335" i="54" s="1"/>
  <c r="AK336" i="54" s="1"/>
  <c r="AK337" i="54" s="1"/>
  <c r="AK338" i="54" s="1"/>
  <c r="AK339" i="54" s="1"/>
  <c r="AJ448" i="54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L327" i="54"/>
  <c r="AL328" i="54" s="1"/>
  <c r="AL329" i="54" s="1"/>
  <c r="AL330" i="54" s="1"/>
  <c r="AL331" i="54" s="1"/>
  <c r="AL332" i="54" s="1"/>
  <c r="AL333" i="54" s="1"/>
  <c r="AL334" i="54" s="1"/>
  <c r="AL335" i="54" s="1"/>
  <c r="AL336" i="54" s="1"/>
  <c r="AL337" i="54" s="1"/>
  <c r="AL338" i="54" s="1"/>
  <c r="AL339" i="54" s="1"/>
  <c r="AL698" i="54"/>
  <c r="AL699" i="54" s="1"/>
  <c r="AL700" i="54" s="1"/>
  <c r="AL701" i="54" s="1"/>
  <c r="AL702" i="54" s="1"/>
  <c r="AL593" i="54"/>
  <c r="AJ327" i="54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J339" i="54" s="1"/>
  <c r="AL468" i="54"/>
  <c r="AL469" i="54" s="1"/>
  <c r="AL470" i="54" s="1"/>
  <c r="AL471" i="54" s="1"/>
  <c r="AL472" i="54" s="1"/>
  <c r="AK509" i="54"/>
  <c r="AK510" i="54" s="1"/>
  <c r="AK511" i="54" s="1"/>
  <c r="AJ431" i="54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J616" i="54"/>
  <c r="AJ617" i="54" s="1"/>
  <c r="AJ618" i="54" s="1"/>
  <c r="AJ619" i="54" s="1"/>
  <c r="AJ620" i="54" s="1"/>
  <c r="AJ621" i="54" s="1"/>
  <c r="AJ622" i="54" s="1"/>
  <c r="AJ623" i="54" s="1"/>
  <c r="AJ624" i="54" s="1"/>
  <c r="AK362" i="54"/>
  <c r="AK363" i="54" s="1"/>
  <c r="AK364" i="54" s="1"/>
  <c r="AK365" i="54" s="1"/>
  <c r="AK366" i="54" s="1"/>
  <c r="AK367" i="54" s="1"/>
  <c r="AK368" i="54" s="1"/>
  <c r="AK369" i="54" s="1"/>
  <c r="AK370" i="54" s="1"/>
  <c r="AK371" i="54" s="1"/>
  <c r="AK372" i="54" s="1"/>
  <c r="AK373" i="54" s="1"/>
  <c r="AK374" i="54" s="1"/>
  <c r="AK375" i="54" s="1"/>
  <c r="AK376" i="54" s="1"/>
  <c r="AK377" i="54" s="1"/>
  <c r="AK378" i="54" s="1"/>
  <c r="AK379" i="54" s="1"/>
  <c r="AK380" i="54" s="1"/>
  <c r="AK381" i="54" s="1"/>
  <c r="AL448" i="54"/>
  <c r="AL449" i="54" s="1"/>
  <c r="AL450" i="54" s="1"/>
  <c r="AL451" i="54" s="1"/>
  <c r="AL452" i="54" s="1"/>
  <c r="AL453" i="54" s="1"/>
  <c r="AL454" i="54" s="1"/>
  <c r="AL455" i="54" s="1"/>
  <c r="AL456" i="54" s="1"/>
  <c r="AL457" i="54" s="1"/>
  <c r="AL458" i="54" s="1"/>
  <c r="AL459" i="54" s="1"/>
  <c r="AL460" i="54" s="1"/>
  <c r="AL461" i="54" s="1"/>
  <c r="AL462" i="54" s="1"/>
  <c r="AL463" i="54" s="1"/>
  <c r="AL464" i="54" s="1"/>
  <c r="AL465" i="54" s="1"/>
  <c r="AL362" i="54"/>
  <c r="AL363" i="54" s="1"/>
  <c r="AL364" i="54" s="1"/>
  <c r="AL365" i="54" s="1"/>
  <c r="AL366" i="54" s="1"/>
  <c r="AL367" i="54" s="1"/>
  <c r="AL368" i="54" s="1"/>
  <c r="AL369" i="54" s="1"/>
  <c r="AL370" i="54" s="1"/>
  <c r="AL371" i="54" s="1"/>
  <c r="AL372" i="54" s="1"/>
  <c r="AL373" i="54" s="1"/>
  <c r="AL374" i="54" s="1"/>
  <c r="AL375" i="54" s="1"/>
  <c r="AL376" i="54" s="1"/>
  <c r="AL377" i="54" s="1"/>
  <c r="AL378" i="54" s="1"/>
  <c r="AL379" i="54" s="1"/>
  <c r="AL380" i="54" s="1"/>
  <c r="AL381" i="54" s="1"/>
  <c r="AK341" i="54"/>
  <c r="AK342" i="54" s="1"/>
  <c r="AK343" i="54" s="1"/>
  <c r="AK344" i="54" s="1"/>
  <c r="AK345" i="54" s="1"/>
  <c r="AK346" i="54" s="1"/>
  <c r="AK347" i="54" s="1"/>
  <c r="AK348" i="54" s="1"/>
  <c r="AK349" i="54" s="1"/>
  <c r="AK350" i="54" s="1"/>
  <c r="AK351" i="54" s="1"/>
  <c r="AK352" i="54" s="1"/>
  <c r="AK353" i="54" s="1"/>
  <c r="AK354" i="54" s="1"/>
  <c r="AK355" i="54" s="1"/>
  <c r="AK356" i="54" s="1"/>
  <c r="AK357" i="54" s="1"/>
  <c r="AK358" i="54" s="1"/>
  <c r="AK359" i="54" s="1"/>
  <c r="AK360" i="54" s="1"/>
  <c r="AL341" i="54"/>
  <c r="AL342" i="54" s="1"/>
  <c r="AL343" i="54" s="1"/>
  <c r="AL344" i="54" s="1"/>
  <c r="AL345" i="54" s="1"/>
  <c r="AL346" i="54" s="1"/>
  <c r="AL347" i="54" s="1"/>
  <c r="AL348" i="54" s="1"/>
  <c r="AL349" i="54" s="1"/>
  <c r="AL350" i="54" s="1"/>
  <c r="AL351" i="54" s="1"/>
  <c r="AL352" i="54" s="1"/>
  <c r="AL353" i="54" s="1"/>
  <c r="AL354" i="54" s="1"/>
  <c r="AL355" i="54" s="1"/>
  <c r="AL356" i="54" s="1"/>
  <c r="AL357" i="54" s="1"/>
  <c r="AL358" i="54" s="1"/>
  <c r="AL359" i="54" s="1"/>
  <c r="AL360" i="54" s="1"/>
  <c r="AL740" i="54"/>
  <c r="AL741" i="54" s="1"/>
  <c r="AL742" i="54" s="1"/>
  <c r="AL743" i="54" s="1"/>
  <c r="AL744" i="54" s="1"/>
  <c r="AL745" i="54" s="1"/>
  <c r="AL746" i="54" s="1"/>
  <c r="AL747" i="54" s="1"/>
  <c r="AL748" i="54" s="1"/>
  <c r="AL749" i="54" s="1"/>
  <c r="AL750" i="54" s="1"/>
  <c r="AL751" i="54" s="1"/>
  <c r="AL752" i="54" s="1"/>
  <c r="AL753" i="54" s="1"/>
  <c r="AL754" i="54" s="1"/>
  <c r="AL755" i="54" s="1"/>
  <c r="AL756" i="54" s="1"/>
  <c r="AL757" i="54" s="1"/>
  <c r="AL758" i="54" s="1"/>
  <c r="AL759" i="54" s="1"/>
  <c r="AL678" i="54"/>
  <c r="AL679" i="54" s="1"/>
  <c r="AL680" i="54" s="1"/>
  <c r="AL681" i="54" s="1"/>
  <c r="AL682" i="54" s="1"/>
  <c r="AL683" i="54" s="1"/>
  <c r="AL684" i="54" s="1"/>
  <c r="AL685" i="54" s="1"/>
  <c r="AL686" i="54" s="1"/>
  <c r="AL687" i="54" s="1"/>
  <c r="AL688" i="54" s="1"/>
  <c r="AL689" i="54" s="1"/>
  <c r="AL690" i="54" s="1"/>
  <c r="AL691" i="54" s="1"/>
  <c r="AL692" i="54" s="1"/>
  <c r="AL693" i="54" s="1"/>
  <c r="AL694" i="54" s="1"/>
  <c r="AL695" i="54" s="1"/>
  <c r="AL696" i="54" s="1"/>
  <c r="AL509" i="54"/>
  <c r="AL510" i="54" s="1"/>
  <c r="AL511" i="54" s="1"/>
  <c r="AL512" i="54" s="1"/>
  <c r="AL513" i="54" s="1"/>
  <c r="AL514" i="54" s="1"/>
  <c r="AL515" i="54" s="1"/>
  <c r="AL516" i="54" s="1"/>
  <c r="AL517" i="54" s="1"/>
  <c r="AL518" i="54" s="1"/>
  <c r="AL519" i="54" s="1"/>
  <c r="AL520" i="54" s="1"/>
  <c r="AL521" i="54" s="1"/>
  <c r="AL522" i="54" s="1"/>
  <c r="AL523" i="54" s="1"/>
  <c r="AL524" i="54" s="1"/>
  <c r="AL525" i="54" s="1"/>
  <c r="AL526" i="54" s="1"/>
  <c r="AL527" i="54" s="1"/>
  <c r="AL528" i="54" s="1"/>
  <c r="AL488" i="54"/>
  <c r="AL489" i="54" s="1"/>
  <c r="AL490" i="54" s="1"/>
  <c r="AL491" i="54" s="1"/>
  <c r="AL492" i="54" s="1"/>
  <c r="AL493" i="54" s="1"/>
  <c r="AL494" i="54" s="1"/>
  <c r="AL495" i="54" s="1"/>
  <c r="AL496" i="54" s="1"/>
  <c r="AL497" i="54" s="1"/>
  <c r="AL498" i="54" s="1"/>
  <c r="AL499" i="54" s="1"/>
  <c r="AL500" i="54" s="1"/>
  <c r="AL501" i="54" s="1"/>
  <c r="AL502" i="54" s="1"/>
  <c r="AL503" i="54" s="1"/>
  <c r="AL504" i="54" s="1"/>
  <c r="AL505" i="54" s="1"/>
  <c r="AL506" i="54" s="1"/>
  <c r="AL507" i="54" s="1"/>
  <c r="AK512" i="54"/>
  <c r="AK513" i="54" s="1"/>
  <c r="AK514" i="54" s="1"/>
  <c r="AK515" i="54" s="1"/>
  <c r="AK516" i="54" s="1"/>
  <c r="AK517" i="54" s="1"/>
  <c r="AK518" i="54" s="1"/>
  <c r="AK519" i="54" s="1"/>
  <c r="AK520" i="54" s="1"/>
  <c r="AK521" i="54" s="1"/>
  <c r="AK522" i="54" s="1"/>
  <c r="AK523" i="54" s="1"/>
  <c r="AK524" i="54" s="1"/>
  <c r="AK525" i="54" s="1"/>
  <c r="AK526" i="54" s="1"/>
  <c r="AK527" i="54" s="1"/>
  <c r="AK528" i="54" s="1"/>
  <c r="AJ365" i="54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Z74" i="64"/>
  <c r="AJ701" i="54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Y60" i="64"/>
  <c r="X62" i="64"/>
  <c r="AJ551" i="54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488" i="54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K572" i="54"/>
  <c r="AK573" i="54" s="1"/>
  <c r="AK574" i="54" s="1"/>
  <c r="AK575" i="54" s="1"/>
  <c r="AK576" i="54" s="1"/>
  <c r="AK577" i="54" s="1"/>
  <c r="AK578" i="54" s="1"/>
  <c r="AK579" i="54" s="1"/>
  <c r="AK580" i="54" s="1"/>
  <c r="AK581" i="54" s="1"/>
  <c r="AK582" i="54" s="1"/>
  <c r="AK583" i="54" s="1"/>
  <c r="AK584" i="54" s="1"/>
  <c r="AK585" i="54" s="1"/>
  <c r="AK586" i="54" s="1"/>
  <c r="AK587" i="54" s="1"/>
  <c r="AK588" i="54" s="1"/>
  <c r="AK589" i="54" s="1"/>
  <c r="AK590" i="54" s="1"/>
  <c r="AK591" i="54" s="1"/>
  <c r="AJ677" i="54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740" i="54"/>
  <c r="AJ741" i="54" s="1"/>
  <c r="AJ742" i="54" s="1"/>
  <c r="AJ743" i="54" s="1"/>
  <c r="AJ744" i="54" s="1"/>
  <c r="AJ745" i="54" s="1"/>
  <c r="AJ746" i="54" s="1"/>
  <c r="AJ747" i="54" s="1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J341" i="54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J360" i="54" s="1"/>
  <c r="AK552" i="54"/>
  <c r="AK553" i="54" s="1"/>
  <c r="AK554" i="54" s="1"/>
  <c r="AK555" i="54" s="1"/>
  <c r="AK556" i="54" s="1"/>
  <c r="AK557" i="54" s="1"/>
  <c r="AK558" i="54" s="1"/>
  <c r="AK559" i="54" s="1"/>
  <c r="AK560" i="54" s="1"/>
  <c r="AK561" i="54" s="1"/>
  <c r="AK562" i="54" s="1"/>
  <c r="AK563" i="54" s="1"/>
  <c r="AK564" i="54" s="1"/>
  <c r="AK565" i="54" s="1"/>
  <c r="AK566" i="54" s="1"/>
  <c r="AK567" i="54" s="1"/>
  <c r="AK568" i="54" s="1"/>
  <c r="AK569" i="54" s="1"/>
  <c r="AK570" i="54" s="1"/>
  <c r="AK636" i="54"/>
  <c r="AK637" i="54" s="1"/>
  <c r="AK638" i="54" s="1"/>
  <c r="AK639" i="54" s="1"/>
  <c r="AK640" i="54" s="1"/>
  <c r="AK641" i="54" s="1"/>
  <c r="AK642" i="54" s="1"/>
  <c r="AK643" i="54" s="1"/>
  <c r="AK644" i="54" s="1"/>
  <c r="AK645" i="54" s="1"/>
  <c r="AK646" i="54" s="1"/>
  <c r="AK647" i="54" s="1"/>
  <c r="AK648" i="54" s="1"/>
  <c r="AK649" i="54" s="1"/>
  <c r="AK650" i="54" s="1"/>
  <c r="AK651" i="54" s="1"/>
  <c r="AK652" i="54" s="1"/>
  <c r="AK653" i="54" s="1"/>
  <c r="AK654" i="54" s="1"/>
  <c r="AK614" i="54"/>
  <c r="AK615" i="54" s="1"/>
  <c r="AK616" i="54" s="1"/>
  <c r="AK617" i="54" s="1"/>
  <c r="AK618" i="54" s="1"/>
  <c r="AK619" i="54" s="1"/>
  <c r="AK620" i="54" s="1"/>
  <c r="AK621" i="54" s="1"/>
  <c r="AK622" i="54" s="1"/>
  <c r="AK623" i="54" s="1"/>
  <c r="AK624" i="54" s="1"/>
  <c r="AK625" i="54" s="1"/>
  <c r="AK626" i="54" s="1"/>
  <c r="AK627" i="54" s="1"/>
  <c r="AK628" i="54" s="1"/>
  <c r="AK629" i="54" s="1"/>
  <c r="AK630" i="54" s="1"/>
  <c r="AK631" i="54" s="1"/>
  <c r="AK632" i="54" s="1"/>
  <c r="AK633" i="54" s="1"/>
  <c r="AK488" i="54"/>
  <c r="AK489" i="54" s="1"/>
  <c r="AK490" i="54" s="1"/>
  <c r="AK491" i="54" s="1"/>
  <c r="AK492" i="54" s="1"/>
  <c r="AK493" i="54" s="1"/>
  <c r="AK494" i="54" s="1"/>
  <c r="AK495" i="54" s="1"/>
  <c r="AK496" i="54" s="1"/>
  <c r="AK497" i="54" s="1"/>
  <c r="AK498" i="54" s="1"/>
  <c r="AK499" i="54" s="1"/>
  <c r="AK500" i="54" s="1"/>
  <c r="AK501" i="54" s="1"/>
  <c r="AK502" i="54" s="1"/>
  <c r="AK503" i="54" s="1"/>
  <c r="AK504" i="54" s="1"/>
  <c r="AK505" i="54" s="1"/>
  <c r="AK506" i="54" s="1"/>
  <c r="AK507" i="54" s="1"/>
  <c r="AK405" i="54"/>
  <c r="AK406" i="54" s="1"/>
  <c r="AK407" i="54" s="1"/>
  <c r="AK408" i="54" s="1"/>
  <c r="AK409" i="54" s="1"/>
  <c r="AK410" i="54" s="1"/>
  <c r="AK411" i="54" s="1"/>
  <c r="AK412" i="54" s="1"/>
  <c r="AK413" i="54" s="1"/>
  <c r="AK414" i="54" s="1"/>
  <c r="AK415" i="54" s="1"/>
  <c r="AK416" i="54" s="1"/>
  <c r="AK417" i="54" s="1"/>
  <c r="AK418" i="54" s="1"/>
  <c r="AK419" i="54" s="1"/>
  <c r="AK420" i="54" s="1"/>
  <c r="AK421" i="54" s="1"/>
  <c r="AK422" i="54" s="1"/>
  <c r="AK423" i="54" s="1"/>
  <c r="AJ405" i="54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L762" i="54"/>
  <c r="AL763" i="54" s="1"/>
  <c r="AL764" i="54" s="1"/>
  <c r="AL765" i="54" s="1"/>
  <c r="AL766" i="54" s="1"/>
  <c r="AL767" i="54" s="1"/>
  <c r="AL768" i="54" s="1"/>
  <c r="AL769" i="54" s="1"/>
  <c r="AL770" i="54" s="1"/>
  <c r="AL771" i="54" s="1"/>
  <c r="AL772" i="54" s="1"/>
  <c r="AL773" i="54" s="1"/>
  <c r="AL774" i="54" s="1"/>
  <c r="AL775" i="54" s="1"/>
  <c r="AL776" i="54" s="1"/>
  <c r="AL777" i="54" s="1"/>
  <c r="AL778" i="54" s="1"/>
  <c r="AL779" i="54" s="1"/>
  <c r="AL780" i="54" s="1"/>
  <c r="AJ465" i="54"/>
  <c r="AL405" i="54"/>
  <c r="AL406" i="54" s="1"/>
  <c r="AL407" i="54" s="1"/>
  <c r="AL408" i="54" s="1"/>
  <c r="AL409" i="54" s="1"/>
  <c r="AL410" i="54" s="1"/>
  <c r="AL411" i="54" s="1"/>
  <c r="AL412" i="54" s="1"/>
  <c r="AL413" i="54" s="1"/>
  <c r="AL414" i="54" s="1"/>
  <c r="AL415" i="54" s="1"/>
  <c r="AL416" i="54" s="1"/>
  <c r="AL417" i="54" s="1"/>
  <c r="AL418" i="54" s="1"/>
  <c r="AL419" i="54" s="1"/>
  <c r="AL420" i="54" s="1"/>
  <c r="AL421" i="54" s="1"/>
  <c r="AL422" i="54" s="1"/>
  <c r="AL423" i="54" s="1"/>
  <c r="AL703" i="54"/>
  <c r="AL704" i="54" s="1"/>
  <c r="AL705" i="54" s="1"/>
  <c r="AL706" i="54" s="1"/>
  <c r="AL707" i="54" s="1"/>
  <c r="AL708" i="54" s="1"/>
  <c r="AL709" i="54" s="1"/>
  <c r="AL710" i="54" s="1"/>
  <c r="AL711" i="54" s="1"/>
  <c r="AL712" i="54" s="1"/>
  <c r="AL713" i="54" s="1"/>
  <c r="AL714" i="54" s="1"/>
  <c r="AL715" i="54" s="1"/>
  <c r="AL716" i="54" s="1"/>
  <c r="AL717" i="54" s="1"/>
  <c r="AL594" i="54"/>
  <c r="AL595" i="54" s="1"/>
  <c r="AL596" i="54" s="1"/>
  <c r="AL597" i="54" s="1"/>
  <c r="AL598" i="54" s="1"/>
  <c r="AL599" i="54" s="1"/>
  <c r="AL600" i="54" s="1"/>
  <c r="AL601" i="54" s="1"/>
  <c r="AL602" i="54" s="1"/>
  <c r="AL603" i="54" s="1"/>
  <c r="AL604" i="54" s="1"/>
  <c r="AL605" i="54" s="1"/>
  <c r="AL606" i="54" s="1"/>
  <c r="AL607" i="54" s="1"/>
  <c r="AL608" i="54" s="1"/>
  <c r="AL609" i="54" s="1"/>
  <c r="AL610" i="54" s="1"/>
  <c r="AL611" i="54" s="1"/>
  <c r="AL612" i="54" s="1"/>
  <c r="AL473" i="54"/>
  <c r="AL474" i="54" s="1"/>
  <c r="AL475" i="54" s="1"/>
  <c r="AL476" i="54" s="1"/>
  <c r="AL477" i="54" s="1"/>
  <c r="AL478" i="54" s="1"/>
  <c r="AL479" i="54" s="1"/>
  <c r="AL480" i="54" s="1"/>
  <c r="AL481" i="54" s="1"/>
  <c r="AL482" i="54" s="1"/>
  <c r="AL483" i="54" s="1"/>
  <c r="AL484" i="54" s="1"/>
  <c r="AL485" i="54" s="1"/>
  <c r="AL486" i="54" s="1"/>
  <c r="AL383" i="54"/>
  <c r="AL384" i="54" s="1"/>
  <c r="AL385" i="54" s="1"/>
  <c r="AL386" i="54" s="1"/>
  <c r="AL387" i="54" s="1"/>
  <c r="AL388" i="54" s="1"/>
  <c r="AL389" i="54" s="1"/>
  <c r="AL390" i="54" s="1"/>
  <c r="AL391" i="54" s="1"/>
  <c r="AL392" i="54" s="1"/>
  <c r="AL393" i="54" s="1"/>
  <c r="AL394" i="54" s="1"/>
  <c r="AL395" i="54" s="1"/>
  <c r="AL396" i="54" s="1"/>
  <c r="AL397" i="54" s="1"/>
  <c r="AL398" i="54" s="1"/>
  <c r="AL399" i="54" s="1"/>
  <c r="AL400" i="54" s="1"/>
  <c r="AL401" i="54" s="1"/>
  <c r="AL402" i="54" s="1"/>
  <c r="AL530" i="54"/>
  <c r="AL531" i="54" s="1"/>
  <c r="AL532" i="54" s="1"/>
  <c r="AL533" i="54" s="1"/>
  <c r="AL534" i="54" s="1"/>
  <c r="AL535" i="54" s="1"/>
  <c r="AL536" i="54" s="1"/>
  <c r="AL537" i="54" s="1"/>
  <c r="AL538" i="54" s="1"/>
  <c r="AL539" i="54" s="1"/>
  <c r="AL540" i="54" s="1"/>
  <c r="AL541" i="54" s="1"/>
  <c r="AL542" i="54" s="1"/>
  <c r="AL543" i="54" s="1"/>
  <c r="AL544" i="54" s="1"/>
  <c r="AL545" i="54" s="1"/>
  <c r="AL546" i="54" s="1"/>
  <c r="AL547" i="54" s="1"/>
  <c r="AL548" i="54" s="1"/>
  <c r="AL549" i="54" s="1"/>
  <c r="AJ625" i="54"/>
  <c r="AJ626" i="54" s="1"/>
  <c r="AJ627" i="54" s="1"/>
  <c r="AJ628" i="54" s="1"/>
  <c r="AJ629" i="54" s="1"/>
  <c r="AJ630" i="54" s="1"/>
  <c r="AJ631" i="54" s="1"/>
  <c r="AJ632" i="54" s="1"/>
  <c r="AJ633" i="54" s="1"/>
  <c r="AK700" i="54"/>
  <c r="AK701" i="54" s="1"/>
  <c r="AK702" i="54" s="1"/>
  <c r="AK703" i="54" s="1"/>
  <c r="AK704" i="54" s="1"/>
  <c r="AK705" i="54" s="1"/>
  <c r="AK706" i="54" s="1"/>
  <c r="AK707" i="54" s="1"/>
  <c r="AK708" i="54" s="1"/>
  <c r="AK709" i="54" s="1"/>
  <c r="AK710" i="54" s="1"/>
  <c r="AK711" i="54" s="1"/>
  <c r="AK712" i="54" s="1"/>
  <c r="AK713" i="54" s="1"/>
  <c r="AK714" i="54" s="1"/>
  <c r="AK715" i="54" s="1"/>
  <c r="AK716" i="54" s="1"/>
  <c r="AK717" i="54" s="1"/>
  <c r="X64" i="64"/>
  <c r="AJ573" i="54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K656" i="54"/>
  <c r="AK657" i="54" s="1"/>
  <c r="AK658" i="54" s="1"/>
  <c r="AK659" i="54" s="1"/>
  <c r="AK660" i="54" s="1"/>
  <c r="AK661" i="54" s="1"/>
  <c r="AK662" i="54" s="1"/>
  <c r="AK663" i="54" s="1"/>
  <c r="AK664" i="54" s="1"/>
  <c r="AK665" i="54" s="1"/>
  <c r="AK666" i="54" s="1"/>
  <c r="AK667" i="54" s="1"/>
  <c r="AK668" i="54" s="1"/>
  <c r="AK669" i="54" s="1"/>
  <c r="AK670" i="54" s="1"/>
  <c r="AK671" i="54" s="1"/>
  <c r="AK672" i="54" s="1"/>
  <c r="AK673" i="54" s="1"/>
  <c r="AK674" i="54" s="1"/>
  <c r="AK675" i="54" s="1"/>
  <c r="AJ593" i="54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K740" i="54"/>
  <c r="AK741" i="54" s="1"/>
  <c r="AK742" i="54" s="1"/>
  <c r="AK743" i="54" s="1"/>
  <c r="AK744" i="54" s="1"/>
  <c r="AK745" i="54" s="1"/>
  <c r="AK746" i="54" s="1"/>
  <c r="AK747" i="54" s="1"/>
  <c r="AK748" i="54" s="1"/>
  <c r="AK749" i="54" s="1"/>
  <c r="AK750" i="54" s="1"/>
  <c r="AK751" i="54" s="1"/>
  <c r="AK752" i="54" s="1"/>
  <c r="AK753" i="54" s="1"/>
  <c r="AK754" i="54" s="1"/>
  <c r="AK755" i="54" s="1"/>
  <c r="AK756" i="54" s="1"/>
  <c r="AK757" i="54" s="1"/>
  <c r="AK758" i="54" s="1"/>
  <c r="AK759" i="54" s="1"/>
  <c r="AJ761" i="54"/>
  <c r="AJ762" i="54" s="1"/>
  <c r="AJ763" i="54" s="1"/>
  <c r="AJ764" i="54" s="1"/>
  <c r="AJ765" i="54" s="1"/>
  <c r="AJ766" i="54" s="1"/>
  <c r="AJ767" i="54" s="1"/>
  <c r="AJ768" i="54" s="1"/>
  <c r="AJ769" i="54" s="1"/>
  <c r="AJ770" i="54" s="1"/>
  <c r="AJ771" i="54" s="1"/>
  <c r="AJ772" i="54" s="1"/>
  <c r="AJ773" i="54" s="1"/>
  <c r="AJ774" i="54" s="1"/>
  <c r="AJ775" i="54" s="1"/>
  <c r="AJ776" i="54" s="1"/>
  <c r="AJ777" i="54" s="1"/>
  <c r="AJ778" i="54" s="1"/>
  <c r="AJ779" i="54" s="1"/>
  <c r="AJ780" i="54" s="1"/>
  <c r="AJ383" i="54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K465" i="54"/>
  <c r="AL429" i="54"/>
  <c r="AL430" i="54" s="1"/>
  <c r="AL431" i="54" s="1"/>
  <c r="AL432" i="54" s="1"/>
  <c r="AL433" i="54" s="1"/>
  <c r="AL434" i="54" s="1"/>
  <c r="AL435" i="54" s="1"/>
  <c r="AL436" i="54" s="1"/>
  <c r="AL437" i="54" s="1"/>
  <c r="AL438" i="54" s="1"/>
  <c r="AL439" i="54" s="1"/>
  <c r="AL440" i="54" s="1"/>
  <c r="AL441" i="54" s="1"/>
  <c r="AL442" i="54" s="1"/>
  <c r="AL443" i="54" s="1"/>
  <c r="AL444" i="54" s="1"/>
  <c r="AL719" i="54"/>
  <c r="AL720" i="54" s="1"/>
  <c r="AL721" i="54" s="1"/>
  <c r="AL722" i="54" s="1"/>
  <c r="AL723" i="54" s="1"/>
  <c r="AL724" i="54" s="1"/>
  <c r="AL725" i="54" s="1"/>
  <c r="AL726" i="54" s="1"/>
  <c r="AL727" i="54" s="1"/>
  <c r="AL728" i="54" s="1"/>
  <c r="AL729" i="54" s="1"/>
  <c r="AL730" i="54" s="1"/>
  <c r="AL731" i="54" s="1"/>
  <c r="AL732" i="54" s="1"/>
  <c r="AL733" i="54" s="1"/>
  <c r="AL734" i="54" s="1"/>
  <c r="AL735" i="54" s="1"/>
  <c r="AL736" i="54" s="1"/>
  <c r="AL737" i="54" s="1"/>
  <c r="AL738" i="54" s="1"/>
  <c r="AL635" i="54"/>
  <c r="AL636" i="54" s="1"/>
  <c r="AL637" i="54" s="1"/>
  <c r="AL638" i="54" s="1"/>
  <c r="AL639" i="54" s="1"/>
  <c r="AL640" i="54" s="1"/>
  <c r="AL641" i="54" s="1"/>
  <c r="AL642" i="54" s="1"/>
  <c r="AL643" i="54" s="1"/>
  <c r="AL644" i="54" s="1"/>
  <c r="AL645" i="54" s="1"/>
  <c r="AL646" i="54" s="1"/>
  <c r="AL647" i="54" s="1"/>
  <c r="AL648" i="54" s="1"/>
  <c r="AL649" i="54" s="1"/>
  <c r="AL650" i="54" s="1"/>
  <c r="AL651" i="54" s="1"/>
  <c r="AL652" i="54" s="1"/>
  <c r="AL653" i="54" s="1"/>
  <c r="AL654" i="54" s="1"/>
  <c r="AL614" i="54"/>
  <c r="AL615" i="54" s="1"/>
  <c r="AL616" i="54" s="1"/>
  <c r="AL617" i="54" s="1"/>
  <c r="AL618" i="54" s="1"/>
  <c r="AL619" i="54" s="1"/>
  <c r="AL620" i="54" s="1"/>
  <c r="AL621" i="54" s="1"/>
  <c r="AL622" i="54" s="1"/>
  <c r="AL623" i="54" s="1"/>
  <c r="AL624" i="54" s="1"/>
  <c r="AL625" i="54" s="1"/>
  <c r="AL626" i="54" s="1"/>
  <c r="AL627" i="54" s="1"/>
  <c r="AL628" i="54" s="1"/>
  <c r="AL629" i="54" s="1"/>
  <c r="AL630" i="54" s="1"/>
  <c r="AL631" i="54" s="1"/>
  <c r="AL632" i="54" s="1"/>
  <c r="AL633" i="54" s="1"/>
  <c r="AL572" i="54"/>
  <c r="AL573" i="54" s="1"/>
  <c r="AL574" i="54" s="1"/>
  <c r="AL575" i="54" s="1"/>
  <c r="AL576" i="54" s="1"/>
  <c r="AL577" i="54" s="1"/>
  <c r="AL578" i="54" s="1"/>
  <c r="AL579" i="54" s="1"/>
  <c r="AL580" i="54" s="1"/>
  <c r="AL581" i="54" s="1"/>
  <c r="AL582" i="54" s="1"/>
  <c r="AL583" i="54" s="1"/>
  <c r="AL584" i="54" s="1"/>
  <c r="AL585" i="54" s="1"/>
  <c r="AL586" i="54" s="1"/>
  <c r="AL587" i="54" s="1"/>
  <c r="AL588" i="54" s="1"/>
  <c r="AL589" i="54" s="1"/>
  <c r="AL590" i="54" s="1"/>
  <c r="AL591" i="54" s="1"/>
  <c r="AL551" i="54"/>
  <c r="AL552" i="54" s="1"/>
  <c r="AL553" i="54" s="1"/>
  <c r="AL554" i="54" s="1"/>
  <c r="AL555" i="54" s="1"/>
  <c r="AL556" i="54" s="1"/>
  <c r="AL557" i="54" s="1"/>
  <c r="AL558" i="54" s="1"/>
  <c r="AL559" i="54" s="1"/>
  <c r="AL560" i="54" s="1"/>
  <c r="AL561" i="54" s="1"/>
  <c r="AL562" i="54" s="1"/>
  <c r="AL563" i="54" s="1"/>
  <c r="AL564" i="54" s="1"/>
  <c r="AL565" i="54" s="1"/>
  <c r="AL566" i="54" s="1"/>
  <c r="AL567" i="54" s="1"/>
  <c r="AL568" i="54" s="1"/>
  <c r="AL569" i="54" s="1"/>
  <c r="AL570" i="54" s="1"/>
  <c r="AL656" i="54"/>
  <c r="AL657" i="54" s="1"/>
  <c r="AL658" i="54" s="1"/>
  <c r="AL659" i="54" s="1"/>
  <c r="AL660" i="54" s="1"/>
  <c r="AL661" i="54" s="1"/>
  <c r="AL662" i="54" s="1"/>
  <c r="AL663" i="54" s="1"/>
  <c r="AL664" i="54" s="1"/>
  <c r="AL665" i="54" s="1"/>
  <c r="AL666" i="54" s="1"/>
  <c r="AL667" i="54" s="1"/>
  <c r="AL668" i="54" s="1"/>
  <c r="AL669" i="54" s="1"/>
  <c r="AL670" i="54" s="1"/>
  <c r="AL671" i="54" s="1"/>
  <c r="AL672" i="54" s="1"/>
  <c r="AL673" i="54" s="1"/>
  <c r="AL674" i="54" s="1"/>
  <c r="AL675" i="54" s="1"/>
  <c r="AK677" i="54"/>
  <c r="AK678" i="54" s="1"/>
  <c r="AK679" i="54" s="1"/>
  <c r="AK680" i="54" s="1"/>
  <c r="AK681" i="54" s="1"/>
  <c r="AK682" i="54" s="1"/>
  <c r="AK683" i="54" s="1"/>
  <c r="AK684" i="54" s="1"/>
  <c r="AK685" i="54" s="1"/>
  <c r="AK686" i="54" s="1"/>
  <c r="AK687" i="54" s="1"/>
  <c r="AK688" i="54" s="1"/>
  <c r="AK689" i="54" s="1"/>
  <c r="AK690" i="54" s="1"/>
  <c r="AK691" i="54" s="1"/>
  <c r="AK692" i="54" s="1"/>
  <c r="AK693" i="54" s="1"/>
  <c r="AK694" i="54" s="1"/>
  <c r="AK695" i="54" s="1"/>
  <c r="AK696" i="54" s="1"/>
  <c r="AK719" i="54"/>
  <c r="AK720" i="54" s="1"/>
  <c r="AK721" i="54" s="1"/>
  <c r="AK722" i="54" s="1"/>
  <c r="AK723" i="54" s="1"/>
  <c r="AK724" i="54" s="1"/>
  <c r="AK725" i="54" s="1"/>
  <c r="AK726" i="54" s="1"/>
  <c r="AK727" i="54" s="1"/>
  <c r="AK728" i="54" s="1"/>
  <c r="AK729" i="54" s="1"/>
  <c r="AK730" i="54" s="1"/>
  <c r="AK731" i="54" s="1"/>
  <c r="AK732" i="54" s="1"/>
  <c r="AK733" i="54" s="1"/>
  <c r="AK734" i="54" s="1"/>
  <c r="AK735" i="54" s="1"/>
  <c r="AK736" i="54" s="1"/>
  <c r="AK737" i="54" s="1"/>
  <c r="AK738" i="54" s="1"/>
  <c r="AK532" i="54"/>
  <c r="AK533" i="54" s="1"/>
  <c r="AK534" i="54" s="1"/>
  <c r="AK535" i="54" s="1"/>
  <c r="AK536" i="54" s="1"/>
  <c r="AK537" i="54" s="1"/>
  <c r="AK538" i="54" s="1"/>
  <c r="AK539" i="54" s="1"/>
  <c r="AK540" i="54" s="1"/>
  <c r="AK541" i="54" s="1"/>
  <c r="AK542" i="54" s="1"/>
  <c r="AK543" i="54" s="1"/>
  <c r="AK544" i="54" s="1"/>
  <c r="AK545" i="54" s="1"/>
  <c r="AK546" i="54" s="1"/>
  <c r="AK547" i="54" s="1"/>
  <c r="AK548" i="54" s="1"/>
  <c r="AK549" i="54" s="1"/>
  <c r="AK385" i="54"/>
  <c r="AK386" i="54" s="1"/>
  <c r="AK387" i="54" s="1"/>
  <c r="AK388" i="54" s="1"/>
  <c r="AK389" i="54" s="1"/>
  <c r="AK390" i="54" s="1"/>
  <c r="AK391" i="54" s="1"/>
  <c r="AK392" i="54" s="1"/>
  <c r="AK393" i="54" s="1"/>
  <c r="AK394" i="54" s="1"/>
  <c r="AK395" i="54" s="1"/>
  <c r="AK396" i="54" s="1"/>
  <c r="AK397" i="54" s="1"/>
  <c r="AK398" i="54" s="1"/>
  <c r="AK399" i="54" s="1"/>
  <c r="AK400" i="54" s="1"/>
  <c r="AK401" i="54" s="1"/>
  <c r="AK402" i="54" s="1"/>
  <c r="AJ468" i="54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533" i="54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K468" i="54"/>
  <c r="AK469" i="54" s="1"/>
  <c r="AK470" i="54" s="1"/>
  <c r="AK471" i="54" s="1"/>
  <c r="AK472" i="54" s="1"/>
  <c r="AK473" i="54" s="1"/>
  <c r="AK474" i="54" s="1"/>
  <c r="AK475" i="54" s="1"/>
  <c r="AK476" i="54" s="1"/>
  <c r="AK477" i="54" s="1"/>
  <c r="AK478" i="54" s="1"/>
  <c r="AK479" i="54" s="1"/>
  <c r="AK480" i="54" s="1"/>
  <c r="AK481" i="54" s="1"/>
  <c r="AK482" i="54" s="1"/>
  <c r="AK483" i="54" s="1"/>
  <c r="AK484" i="54" s="1"/>
  <c r="AK485" i="54" s="1"/>
  <c r="AK486" i="54" s="1"/>
  <c r="Y68" i="64"/>
  <c r="AJ509" i="54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657" i="54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721" i="54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Z163" i="64"/>
  <c r="X155" i="64"/>
  <c r="Z172" i="64"/>
  <c r="Z116" i="64"/>
  <c r="Y147" i="64"/>
  <c r="Z130" i="64"/>
  <c r="Y97" i="64"/>
  <c r="O63" i="53"/>
  <c r="Y123" i="64"/>
  <c r="Z105" i="64"/>
  <c r="Y62" i="64"/>
  <c r="Z77" i="64"/>
  <c r="Z70" i="64"/>
  <c r="Z53" i="64"/>
  <c r="Z107" i="64"/>
  <c r="X79" i="64"/>
  <c r="Z166" i="64"/>
  <c r="Z171" i="64"/>
  <c r="Z52" i="64"/>
  <c r="Z142" i="64"/>
  <c r="Y148" i="64"/>
  <c r="Y145" i="64"/>
  <c r="Z170" i="64"/>
  <c r="Z73" i="64"/>
  <c r="Z47" i="64"/>
  <c r="Z51" i="64"/>
  <c r="Y63" i="64"/>
  <c r="X152" i="64"/>
  <c r="Y99" i="64"/>
  <c r="O79" i="53"/>
  <c r="N79" i="53"/>
  <c r="T69" i="53"/>
  <c r="T80" i="53" s="1"/>
  <c r="A4" i="57" s="1"/>
  <c r="V69" i="53"/>
  <c r="V80" i="53" s="1"/>
  <c r="C4" i="57" s="1"/>
  <c r="X103" i="64"/>
  <c r="X76" i="64"/>
  <c r="X70" i="64"/>
  <c r="X106" i="64"/>
  <c r="X72" i="64"/>
  <c r="X73" i="64"/>
  <c r="X104" i="64"/>
  <c r="X105" i="64"/>
  <c r="X153" i="64"/>
  <c r="X108" i="64"/>
  <c r="X130" i="64"/>
  <c r="X131" i="64"/>
  <c r="X107" i="64"/>
  <c r="X151" i="64"/>
  <c r="X127" i="64"/>
  <c r="K20" i="57" l="1"/>
  <c r="K23" i="57"/>
  <c r="M27" i="57"/>
  <c r="K27" i="57"/>
  <c r="I10" i="57"/>
  <c r="K14" i="57"/>
  <c r="M16" i="57"/>
  <c r="K22" i="57"/>
  <c r="K19" i="57"/>
  <c r="M29" i="57"/>
  <c r="I20" i="57"/>
  <c r="I22" i="57"/>
  <c r="M11" i="57"/>
  <c r="I13" i="57"/>
  <c r="M17" i="57"/>
  <c r="K15" i="57"/>
  <c r="K26" i="57"/>
  <c r="I11" i="57"/>
  <c r="I24" i="57"/>
  <c r="M23" i="57"/>
  <c r="M14" i="57"/>
  <c r="K25" i="57"/>
  <c r="I18" i="57"/>
  <c r="I23" i="57"/>
  <c r="M12" i="57"/>
  <c r="M21" i="57"/>
  <c r="I29" i="57"/>
  <c r="M15" i="57"/>
  <c r="M20" i="57"/>
  <c r="M18" i="57"/>
  <c r="M9" i="57"/>
  <c r="K16" i="57"/>
  <c r="I12" i="57"/>
  <c r="I15" i="57"/>
  <c r="I9" i="57"/>
  <c r="I27" i="57"/>
  <c r="M24" i="57"/>
  <c r="M10" i="57"/>
  <c r="K21" i="57"/>
  <c r="K18" i="57"/>
  <c r="K10" i="57"/>
  <c r="I25" i="57"/>
  <c r="I28" i="57"/>
  <c r="I16" i="57"/>
  <c r="M25" i="57"/>
  <c r="K24" i="57"/>
  <c r="M13" i="57"/>
  <c r="I17" i="57"/>
  <c r="K17" i="57"/>
  <c r="K12" i="57"/>
  <c r="I14" i="57"/>
  <c r="K13" i="57"/>
  <c r="M26" i="57"/>
  <c r="M28" i="57"/>
  <c r="K11" i="57"/>
  <c r="I21" i="57"/>
  <c r="K29" i="57"/>
  <c r="K9" i="57"/>
  <c r="I26" i="57"/>
  <c r="I19" i="57"/>
  <c r="M19" i="57"/>
  <c r="K28" i="57"/>
  <c r="M22" i="57"/>
</calcChain>
</file>

<file path=xl/sharedStrings.xml><?xml version="1.0" encoding="utf-8"?>
<sst xmlns="http://schemas.openxmlformats.org/spreadsheetml/2006/main" count="8640" uniqueCount="839">
  <si>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</si>
  <si>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</si>
  <si>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</si>
  <si>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</si>
  <si>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</si>
  <si>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</si>
  <si>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</si>
  <si>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</si>
  <si>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</si>
  <si>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</si>
  <si>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</si>
  <si>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</si>
  <si>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</si>
  <si>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</si>
  <si>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</si>
  <si>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</si>
  <si>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</si>
  <si>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</si>
  <si>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</si>
  <si>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</si>
  <si>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</si>
  <si>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</si>
  <si>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</si>
  <si>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</si>
  <si>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</si>
  <si>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</si>
  <si>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</si>
  <si>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</si>
  <si>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</si>
  <si>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</si>
  <si>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</si>
  <si>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</si>
  <si>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</si>
  <si>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</si>
  <si>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</si>
  <si>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</si>
  <si>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</si>
  <si>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</si>
  <si>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</si>
  <si>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</si>
  <si>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</si>
  <si>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</si>
  <si>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</si>
  <si>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</si>
  <si>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</si>
  <si>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</si>
  <si>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</si>
  <si>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</si>
  <si>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</si>
  <si>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</si>
  <si>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</si>
  <si>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</si>
  <si>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</si>
  <si>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</si>
  <si>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</si>
  <si>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</si>
  <si>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</si>
  <si>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</si>
  <si>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</si>
  <si>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</si>
  <si>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</si>
  <si>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</si>
  <si>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</si>
  <si>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</si>
  <si>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</si>
  <si>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</si>
  <si>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</si>
  <si>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</si>
  <si>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</si>
  <si>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</si>
  <si>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</si>
  <si>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</si>
  <si>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</si>
  <si>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</si>
  <si>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</si>
  <si>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</si>
  <si>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</si>
  <si>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</si>
  <si>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</si>
  <si>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</si>
  <si>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</si>
  <si>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</si>
  <si>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</si>
  <si>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</si>
  <si>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</si>
  <si>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</si>
  <si>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</si>
  <si>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</si>
  <si>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</si>
  <si>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</si>
  <si>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</si>
  <si>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</si>
  <si>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</si>
  <si>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</si>
  <si>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</si>
  <si>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</si>
  <si>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</si>
  <si>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</si>
  <si>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</si>
  <si>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</si>
  <si>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</si>
  <si>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</si>
  <si>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</si>
  <si>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</si>
  <si>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</si>
  <si>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</si>
  <si>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</si>
  <si>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</si>
  <si>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</si>
  <si>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</si>
  <si>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</si>
  <si>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</si>
  <si>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</si>
  <si>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</si>
  <si>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</si>
  <si>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</si>
  <si>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</si>
  <si>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</si>
  <si>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</si>
  <si>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</si>
  <si>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</si>
  <si>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</si>
  <si>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</si>
  <si>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</si>
  <si>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</si>
  <si>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</si>
  <si>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</si>
  <si>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</si>
  <si>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</si>
  <si>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</si>
  <si>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</si>
  <si>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</si>
  <si>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</si>
  <si>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</si>
  <si>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</si>
  <si>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</si>
  <si>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</si>
  <si>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</si>
  <si>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</si>
  <si>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</si>
  <si>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</si>
  <si>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</si>
  <si>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</si>
  <si>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</si>
  <si>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</si>
  <si>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</si>
  <si>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</si>
  <si>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</si>
  <si>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</si>
  <si>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</si>
  <si>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</si>
  <si>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</si>
  <si>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</si>
  <si>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</si>
  <si>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</si>
  <si>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</si>
  <si>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</si>
  <si>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</si>
  <si>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</si>
  <si>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</si>
  <si>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</si>
  <si>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</si>
  <si>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</si>
  <si>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</si>
  <si>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</si>
  <si>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</si>
  <si>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</si>
  <si>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</si>
  <si>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</si>
  <si>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</si>
  <si>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</si>
  <si>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</si>
  <si>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</si>
  <si>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</si>
  <si>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</si>
  <si>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</si>
  <si>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</si>
  <si>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</si>
  <si>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</si>
  <si>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</si>
  <si>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</si>
  <si>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</si>
  <si>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</si>
  <si>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</si>
  <si>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</si>
  <si>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</si>
  <si>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</si>
  <si>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</si>
  <si>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</si>
  <si>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</si>
  <si>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</si>
  <si>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</si>
  <si>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</si>
  <si>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</si>
  <si>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</si>
  <si>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</si>
  <si>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</si>
  <si>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</si>
  <si>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</si>
  <si>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</si>
  <si>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</si>
  <si>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</si>
  <si>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</si>
  <si>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</si>
  <si>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</si>
  <si>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</si>
  <si>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</si>
  <si>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</si>
  <si>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</si>
  <si>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</si>
  <si>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</si>
  <si>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</si>
  <si>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神器阶段升级</t>
    <phoneticPr fontId="2" type="noConversion"/>
  </si>
  <si>
    <t>神器阶段升级填表</t>
    <phoneticPr fontId="2" type="noConversion"/>
  </si>
  <si>
    <t>Prop.Id</t>
    <phoneticPr fontId="2" type="noConversion"/>
  </si>
  <si>
    <t>神器碎片</t>
    <phoneticPr fontId="2" type="noConversion"/>
  </si>
  <si>
    <t>碎片位</t>
    <phoneticPr fontId="2" type="noConversion"/>
  </si>
  <si>
    <t>RowId</t>
    <phoneticPr fontId="2" type="noConversion"/>
  </si>
  <si>
    <t>位置1</t>
    <phoneticPr fontId="2" type="noConversion"/>
  </si>
  <si>
    <t>位置2</t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</si>
  <si>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</si>
  <si>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</si>
  <si>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</si>
  <si>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</si>
  <si>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</si>
  <si>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</si>
  <si>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</si>
  <si>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</si>
  <si>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</si>
  <si>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</si>
  <si>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</si>
  <si>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</si>
  <si>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</si>
  <si>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</si>
  <si>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</si>
  <si>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</si>
  <si>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</si>
  <si>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</si>
  <si>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</si>
  <si>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</si>
  <si>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</si>
  <si>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</si>
  <si>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</si>
  <si>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</si>
  <si>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</si>
  <si>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</si>
  <si>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</si>
  <si>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</si>
  <si>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</si>
  <si>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</si>
  <si>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</si>
  <si>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</si>
  <si>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</si>
  <si>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</si>
  <si>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</si>
  <si>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</si>
  <si>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</si>
  <si>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</si>
  <si>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</si>
  <si>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</si>
  <si>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</si>
  <si>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</si>
  <si>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</si>
  <si>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</si>
  <si>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</si>
  <si>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</si>
  <si>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</si>
  <si>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</si>
  <si>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</si>
  <si>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</si>
  <si>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</si>
  <si>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</si>
  <si>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</si>
  <si>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</si>
  <si>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R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</si>
  <si>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</si>
  <si>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</si>
  <si>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</si>
  <si>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暴击</t>
    <phoneticPr fontId="2" type="noConversion"/>
  </si>
  <si>
    <t>效果命中</t>
    <phoneticPr fontId="2" type="noConversion"/>
  </si>
  <si>
    <t>爆伤</t>
    <phoneticPr fontId="2" type="noConversion"/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</si>
  <si>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</si>
  <si>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</si>
  <si>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</si>
  <si>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</si>
  <si>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</si>
  <si>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</si>
  <si>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</si>
  <si>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</si>
  <si>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</si>
  <si>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</si>
  <si>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</si>
  <si>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</si>
  <si>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</si>
  <si>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</si>
  <si>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</si>
  <si>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</si>
  <si>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</si>
  <si>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</si>
  <si>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</si>
  <si>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</si>
  <si>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</si>
  <si>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</si>
  <si>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</si>
  <si>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</si>
  <si>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</si>
  <si>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</si>
  <si>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</si>
  <si>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</si>
  <si>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</si>
  <si>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</si>
  <si>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</si>
  <si>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</si>
  <si>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</si>
  <si>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</si>
  <si>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</si>
  <si>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</si>
  <si>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</si>
  <si>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</si>
  <si>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</si>
  <si>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</si>
  <si>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</si>
  <si>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</si>
  <si>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</si>
  <si>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</si>
  <si>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</si>
  <si>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</si>
  <si>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</si>
  <si>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</si>
  <si>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</si>
  <si>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</si>
  <si>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</si>
  <si>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</si>
  <si>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</si>
  <si>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</si>
  <si>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</si>
  <si>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</si>
  <si>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</si>
  <si>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</si>
  <si>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</si>
  <si>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</si>
  <si>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</si>
  <si>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</si>
  <si>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</si>
  <si>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</si>
  <si>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</si>
  <si>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</si>
  <si>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</si>
  <si>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</si>
  <si>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</si>
  <si>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</si>
  <si>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</si>
  <si>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</si>
  <si>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</si>
  <si>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</si>
  <si>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</si>
  <si>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</si>
  <si>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</si>
  <si>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</si>
  <si>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</si>
  <si>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</si>
  <si>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</si>
  <si>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</si>
  <si>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</si>
  <si>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</si>
  <si>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</si>
  <si>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</si>
  <si>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</si>
  <si>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</si>
  <si>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</si>
  <si>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</si>
  <si>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</si>
  <si>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</si>
  <si>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</si>
  <si>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</si>
  <si>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</si>
  <si>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</si>
  <si>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</si>
  <si>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</si>
  <si>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</si>
  <si>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</si>
  <si>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</si>
  <si>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</si>
  <si>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</si>
  <si>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</si>
  <si>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</si>
  <si>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</si>
  <si>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</si>
  <si>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</si>
  <si>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</si>
  <si>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</si>
  <si>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</si>
  <si>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</si>
  <si>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</si>
  <si>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</si>
  <si>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</si>
  <si>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</si>
  <si>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</si>
  <si>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</si>
  <si>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</si>
  <si>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</si>
  <si>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</si>
  <si>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</si>
  <si>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</si>
  <si>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</si>
  <si>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</si>
  <si>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</si>
  <si>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</si>
  <si>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</si>
  <si>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</si>
  <si>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</si>
  <si>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</si>
  <si>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</si>
  <si>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</si>
  <si>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</si>
  <si>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</si>
  <si>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</si>
  <si>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</si>
  <si>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</si>
  <si>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</si>
  <si>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</si>
  <si>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</si>
  <si>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</si>
  <si>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</si>
  <si>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</si>
  <si>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</si>
  <si>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</si>
  <si>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</si>
  <si>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</si>
  <si>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</si>
  <si>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</si>
  <si>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</si>
  <si>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</si>
  <si>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</si>
  <si>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</si>
  <si>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</si>
  <si>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</si>
  <si>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</si>
  <si>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</si>
  <si>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</si>
  <si>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</si>
  <si>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</si>
  <si>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</si>
  <si>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</si>
  <si>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</si>
  <si>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</si>
  <si>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</si>
  <si>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</si>
  <si>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</si>
  <si>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</si>
  <si>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</si>
  <si>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</si>
  <si>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</si>
  <si>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</si>
  <si>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</si>
  <si>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</si>
  <si>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</si>
  <si>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</si>
  <si>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</si>
  <si>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</si>
  <si>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</si>
  <si>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</si>
  <si>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</si>
  <si>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</si>
  <si>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</si>
  <si>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</si>
  <si>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</si>
  <si>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</si>
  <si>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</si>
  <si>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</si>
  <si>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</si>
  <si>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</si>
  <si>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</si>
  <si>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</si>
  <si>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</si>
  <si>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</si>
  <si>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</si>
  <si>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</si>
  <si>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</si>
  <si>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</si>
  <si>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</si>
  <si>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</si>
  <si>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</si>
  <si>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</si>
  <si>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</si>
  <si>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</si>
  <si>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</si>
  <si>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</si>
  <si>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</si>
  <si>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</si>
  <si>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</si>
  <si>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</si>
  <si>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</si>
  <si>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</si>
  <si>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</si>
  <si>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</si>
  <si>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</si>
  <si>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</si>
  <si>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</si>
  <si>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</si>
  <si>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</si>
  <si>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</si>
  <si>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</si>
  <si>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</si>
  <si>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</si>
  <si>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</si>
  <si>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</si>
  <si>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</si>
  <si>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</si>
  <si>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</si>
  <si>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</si>
  <si>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</si>
  <si>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</si>
  <si>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</si>
  <si>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</si>
  <si>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</si>
  <si>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</si>
  <si>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</si>
  <si>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</si>
  <si>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</si>
  <si>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</si>
  <si>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</si>
  <si>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</si>
  <si>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</si>
  <si>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</si>
  <si>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</si>
  <si>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</si>
  <si>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</si>
  <si>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</si>
  <si>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</si>
  <si>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</si>
  <si>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</si>
  <si>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</si>
  <si>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</si>
  <si>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</si>
  <si>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</si>
  <si>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</si>
  <si>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</si>
  <si>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</si>
  <si>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</si>
  <si>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</si>
  <si>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</si>
  <si>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</si>
  <si>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</si>
  <si>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</si>
  <si>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</si>
  <si>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</si>
  <si>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</si>
  <si>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</si>
  <si>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</si>
  <si>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</si>
  <si>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</si>
  <si>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</si>
  <si>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</si>
  <si>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</si>
  <si>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</si>
  <si>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</si>
  <si>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</si>
  <si>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</si>
  <si>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</si>
  <si>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</si>
  <si>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</si>
  <si>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</si>
  <si>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</si>
  <si>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普攻</t>
  </si>
  <si>
    <t>大招</t>
  </si>
  <si>
    <t>可选插槽-阴</t>
  </si>
  <si>
    <t>可选插槽-阳</t>
  </si>
  <si>
    <t>攻击附带拖刀，并回复1点红水晶，概率（受效果命中影响）使目标倒地
追击：如果目标浮空，则再进行一次普攻</t>
  </si>
  <si>
    <t>伤害，每层拖刀伤害提升25%。</t>
  </si>
  <si>
    <t>追击：如果目标倒地，则追打，造成浮空。
连击：造成伤害，每层拖刀，暴击提升10%。</t>
  </si>
  <si>
    <t>主动：伤害，回复1点红水晶。
连击：每拥有1层拖刀，回复1点红水晶</t>
  </si>
  <si>
    <t>普攻附带破甲，并回复1点黄水晶，使目标附带标记，概率(受效果命中影响) 使目标击退
追击：如果目标倒地，则再进行一次普攻</t>
  </si>
  <si>
    <t>伤害，如果暴击，则造成生命最大值的伤害，标记层数越多，百分比值越大。必然使目标小浮空</t>
  </si>
  <si>
    <t>追击：如果目标小浮空，追击使目标倒地。
被动：每多1点黄水晶，大招暴击率提升1%</t>
  </si>
  <si>
    <t>主动：伤害，回复1点黄水晶
追击：如果目标被击退，则使目标倒地</t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</si>
  <si>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</si>
  <si>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</si>
  <si>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</si>
  <si>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</si>
  <si>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</si>
  <si>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</si>
  <si>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</si>
  <si>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</si>
  <si>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</si>
  <si>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</si>
  <si>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</si>
  <si>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</si>
  <si>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</si>
  <si>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</si>
  <si>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</si>
  <si>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</si>
  <si>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</si>
  <si>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</si>
  <si>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</si>
  <si>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</si>
  <si>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</si>
  <si>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</si>
  <si>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</si>
  <si>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</si>
  <si>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</si>
  <si>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</si>
  <si>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</si>
  <si>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</si>
  <si>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</si>
  <si>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</si>
  <si>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</si>
  <si>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</si>
  <si>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</si>
  <si>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</si>
  <si>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</si>
  <si>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</si>
  <si>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</si>
  <si>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</si>
  <si>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</si>
  <si>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</si>
  <si>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</si>
  <si>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</si>
  <si>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</si>
  <si>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</si>
  <si>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</si>
  <si>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</si>
  <si>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</si>
  <si>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</si>
  <si>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</si>
  <si>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</si>
  <si>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</si>
  <si>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</si>
  <si>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</si>
  <si>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</si>
  <si>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</si>
  <si>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</si>
  <si>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</si>
  <si>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</si>
  <si>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</si>
  <si>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</si>
  <si>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</si>
  <si>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</si>
  <si>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</si>
  <si>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</si>
  <si>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</si>
  <si>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</si>
  <si>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</si>
  <si>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</si>
  <si>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</si>
  <si>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</si>
  <si>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</si>
  <si>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</si>
  <si>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</si>
  <si>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</si>
  <si>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</si>
  <si>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</si>
  <si>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</si>
  <si>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</si>
  <si>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</si>
  <si>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</si>
  <si>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</si>
  <si>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</si>
  <si>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</si>
  <si>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</si>
  <si>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</si>
  <si>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</si>
  <si>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</si>
  <si>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</si>
  <si>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</si>
  <si>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</si>
  <si>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</si>
  <si>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</si>
  <si>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</si>
  <si>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</si>
  <si>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</si>
  <si>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</si>
  <si>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</si>
  <si>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</si>
  <si>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</si>
  <si>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</si>
  <si>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</si>
  <si>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</si>
  <si>
    <t>UR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</si>
  <si>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</si>
  <si>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</si>
  <si>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</si>
  <si>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</si>
  <si>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</si>
  <si>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</si>
  <si>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</si>
  <si>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</si>
  <si>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</si>
  <si>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#note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</si>
  <si>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</si>
  <si>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</si>
  <si>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</si>
  <si>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Qua</t>
    <phoneticPr fontId="2" type="noConversion"/>
  </si>
  <si>
    <t>UR</t>
    <phoneticPr fontId="2" type="noConversion"/>
  </si>
  <si>
    <t>装备Id</t>
    <phoneticPr fontId="2" type="noConversion"/>
  </si>
  <si>
    <t>装备名</t>
    <phoneticPr fontId="2" type="noConversion"/>
  </si>
  <si>
    <t>品质</t>
    <phoneticPr fontId="2" type="noConversion"/>
  </si>
  <si>
    <t>类型</t>
    <phoneticPr fontId="2" type="noConversion"/>
  </si>
  <si>
    <t>RowId</t>
    <phoneticPr fontId="2" type="noConversion"/>
  </si>
  <si>
    <t>等级段Id</t>
    <phoneticPr fontId="2" type="noConversion"/>
  </si>
  <si>
    <t>等级段</t>
    <phoneticPr fontId="2" type="noConversion"/>
  </si>
  <si>
    <t>品质Id</t>
    <phoneticPr fontId="2" type="noConversion"/>
  </si>
  <si>
    <t>套装Id</t>
    <phoneticPr fontId="2" type="noConversion"/>
  </si>
  <si>
    <t>Type</t>
    <phoneticPr fontId="2" type="noConversion"/>
  </si>
  <si>
    <t>Pos1</t>
    <phoneticPr fontId="2" type="noConversion"/>
  </si>
  <si>
    <t>Pos2</t>
  </si>
  <si>
    <t>Pos3</t>
  </si>
  <si>
    <t>Pos4</t>
  </si>
  <si>
    <t>Pos5</t>
  </si>
  <si>
    <t>Pos6</t>
  </si>
  <si>
    <t>Pos7</t>
  </si>
  <si>
    <t>Pos8</t>
  </si>
  <si>
    <t>件数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</si>
  <si>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</si>
  <si>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</si>
  <si>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</si>
  <si>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</si>
  <si>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</si>
  <si>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</si>
  <si>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</si>
  <si>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</si>
  <si>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BaseId</t>
    <phoneticPr fontId="2" type="noConversion"/>
  </si>
  <si>
    <t>SuitLoc</t>
    <phoneticPr fontId="2" type="noConversion"/>
  </si>
  <si>
    <t>Sum</t>
    <phoneticPr fontId="2" type="noConversion"/>
  </si>
  <si>
    <t>Loc</t>
    <phoneticPr fontId="2" type="noConversion"/>
  </si>
  <si>
    <t>RowId</t>
    <phoneticPr fontId="2" type="noConversion"/>
  </si>
  <si>
    <t>Pos</t>
    <phoneticPr fontId="2" type="noConversion"/>
  </si>
  <si>
    <t>等级Id</t>
    <phoneticPr fontId="2" type="noConversion"/>
  </si>
  <si>
    <t>SuitLoc</t>
    <phoneticPr fontId="2" type="noConversion"/>
  </si>
  <si>
    <t>紫</t>
    <phoneticPr fontId="2" type="noConversion"/>
  </si>
  <si>
    <t>NickName</t>
    <phoneticPr fontId="2" type="noConversion"/>
  </si>
  <si>
    <t>20级寄灵人绿色</t>
    <phoneticPr fontId="2" type="noConversion"/>
  </si>
  <si>
    <t>20级守护灵绿色</t>
    <phoneticPr fontId="2" type="noConversion"/>
  </si>
  <si>
    <t>20级寄灵人蓝色</t>
    <phoneticPr fontId="2" type="noConversion"/>
  </si>
  <si>
    <t>20级守护灵蓝色</t>
    <phoneticPr fontId="2" type="noConversion"/>
  </si>
  <si>
    <t>20级寄灵人紫色</t>
    <phoneticPr fontId="2" type="noConversion"/>
  </si>
  <si>
    <t>20级守护灵紫色</t>
    <phoneticPr fontId="2" type="noConversion"/>
  </si>
  <si>
    <t>20级寄灵人橙色</t>
    <phoneticPr fontId="2" type="noConversion"/>
  </si>
  <si>
    <t>20级守护灵橙色</t>
    <phoneticPr fontId="2" type="noConversion"/>
  </si>
  <si>
    <t>20级寄灵人橙色套1</t>
    <phoneticPr fontId="2" type="noConversion"/>
  </si>
  <si>
    <t>20级守护灵橙色套1</t>
    <phoneticPr fontId="2" type="noConversion"/>
  </si>
  <si>
    <t>40级寄灵人绿色</t>
    <phoneticPr fontId="2" type="noConversion"/>
  </si>
  <si>
    <t>40级守护灵绿色</t>
    <phoneticPr fontId="2" type="noConversion"/>
  </si>
  <si>
    <t>40级寄灵人蓝色</t>
    <phoneticPr fontId="2" type="noConversion"/>
  </si>
  <si>
    <t>40级守护灵蓝色</t>
    <phoneticPr fontId="2" type="noConversion"/>
  </si>
  <si>
    <t>40级寄灵人紫色</t>
    <phoneticPr fontId="2" type="noConversion"/>
  </si>
  <si>
    <t>40级守护灵紫色</t>
    <phoneticPr fontId="2" type="noConversion"/>
  </si>
  <si>
    <t>40级寄灵人橙色</t>
    <phoneticPr fontId="2" type="noConversion"/>
  </si>
  <si>
    <t>40级守护灵橙色</t>
    <phoneticPr fontId="2" type="noConversion"/>
  </si>
  <si>
    <t>40级寄灵人橙色套1</t>
    <phoneticPr fontId="2" type="noConversion"/>
  </si>
  <si>
    <t>40级守护灵橙色套1</t>
    <phoneticPr fontId="2" type="noConversion"/>
  </si>
  <si>
    <t>40级寄灵人橙色套2</t>
    <phoneticPr fontId="2" type="noConversion"/>
  </si>
  <si>
    <t>40级守护灵橙色套2</t>
    <phoneticPr fontId="2" type="noConversion"/>
  </si>
  <si>
    <t>60级寄灵人绿色</t>
    <phoneticPr fontId="2" type="noConversion"/>
  </si>
  <si>
    <t>60级守护灵绿色</t>
    <phoneticPr fontId="2" type="noConversion"/>
  </si>
  <si>
    <t>60级寄灵人蓝色</t>
    <phoneticPr fontId="2" type="noConversion"/>
  </si>
  <si>
    <t>60级守护灵蓝色</t>
    <phoneticPr fontId="2" type="noConversion"/>
  </si>
  <si>
    <t>60级寄灵人紫色</t>
    <phoneticPr fontId="2" type="noConversion"/>
  </si>
  <si>
    <t>60级守护灵紫色</t>
    <phoneticPr fontId="2" type="noConversion"/>
  </si>
  <si>
    <t>60级寄灵人橙色</t>
    <phoneticPr fontId="2" type="noConversion"/>
  </si>
  <si>
    <t>60级守护灵橙色</t>
    <phoneticPr fontId="2" type="noConversion"/>
  </si>
  <si>
    <t>60级寄灵人橙色套1</t>
    <phoneticPr fontId="2" type="noConversion"/>
  </si>
  <si>
    <t>60级守护灵橙色套1</t>
    <phoneticPr fontId="2" type="noConversion"/>
  </si>
  <si>
    <t>60级寄灵人橙色套2</t>
    <phoneticPr fontId="2" type="noConversion"/>
  </si>
  <si>
    <t>60级守护灵橙色套2</t>
    <phoneticPr fontId="2" type="noConversion"/>
  </si>
  <si>
    <t>80级寄灵人绿色</t>
    <phoneticPr fontId="2" type="noConversion"/>
  </si>
  <si>
    <t>80级守护灵绿色</t>
    <phoneticPr fontId="2" type="noConversion"/>
  </si>
  <si>
    <t>80级寄灵人蓝色</t>
    <phoneticPr fontId="2" type="noConversion"/>
  </si>
  <si>
    <t>80级守护灵蓝色</t>
    <phoneticPr fontId="2" type="noConversion"/>
  </si>
  <si>
    <t>80级寄灵人紫色</t>
    <phoneticPr fontId="2" type="noConversion"/>
  </si>
  <si>
    <t>80级守护灵紫色</t>
    <phoneticPr fontId="2" type="noConversion"/>
  </si>
  <si>
    <t>80级寄灵人橙色</t>
    <phoneticPr fontId="2" type="noConversion"/>
  </si>
  <si>
    <t>80级守护灵橙色</t>
    <phoneticPr fontId="2" type="noConversion"/>
  </si>
  <si>
    <t>80级寄灵人橙色套1</t>
    <phoneticPr fontId="2" type="noConversion"/>
  </si>
  <si>
    <t>80级守护灵橙色套1</t>
    <phoneticPr fontId="2" type="noConversion"/>
  </si>
  <si>
    <t>80级寄灵人橙色套2</t>
    <phoneticPr fontId="2" type="noConversion"/>
  </si>
  <si>
    <t>80级守护灵橙色套2</t>
    <phoneticPr fontId="2" type="noConversion"/>
  </si>
  <si>
    <t>80级寄灵人橙色套3</t>
    <phoneticPr fontId="2" type="noConversion"/>
  </si>
  <si>
    <t>80级守护灵橙色套3</t>
    <phoneticPr fontId="2" type="noConversion"/>
  </si>
  <si>
    <t>100级寄灵人绿色</t>
  </si>
  <si>
    <t>100级守护灵绿色</t>
  </si>
  <si>
    <t>100级寄灵人蓝色</t>
  </si>
  <si>
    <t>100级守护灵蓝色</t>
  </si>
  <si>
    <t>100级寄灵人紫色</t>
  </si>
  <si>
    <t>100级守护灵紫色</t>
  </si>
  <si>
    <t>100级寄灵人橙色</t>
  </si>
  <si>
    <t>100级守护灵橙色</t>
  </si>
  <si>
    <t>100级寄灵人橙色套1</t>
  </si>
  <si>
    <t>100级守护灵橙色套1</t>
  </si>
  <si>
    <t>100级寄灵人橙色套2</t>
  </si>
  <si>
    <t>100级守护灵橙色套2</t>
  </si>
  <si>
    <t>100级寄灵人橙色套3</t>
  </si>
  <si>
    <t>100级守护灵橙色套3</t>
  </si>
  <si>
    <t>120级寄灵人绿色</t>
  </si>
  <si>
    <t>120级守护灵绿色</t>
  </si>
  <si>
    <t>120级寄灵人蓝色</t>
  </si>
  <si>
    <t>120级守护灵蓝色</t>
  </si>
  <si>
    <t>120级寄灵人紫色</t>
  </si>
  <si>
    <t>120级守护灵紫色</t>
  </si>
  <si>
    <t>120级寄灵人橙色</t>
  </si>
  <si>
    <t>120级守护灵橙色</t>
  </si>
  <si>
    <t>120级寄灵人橙色套1</t>
  </si>
  <si>
    <t>120级守护灵橙色套1</t>
  </si>
  <si>
    <t>120级寄灵人橙色套2</t>
  </si>
  <si>
    <t>120级守护灵橙色套2</t>
  </si>
  <si>
    <t>120级寄灵人橙色套3</t>
  </si>
  <si>
    <t>120级守护灵橙色套3</t>
  </si>
  <si>
    <t>等级段</t>
    <phoneticPr fontId="2" type="noConversion"/>
  </si>
  <si>
    <t>攻Up</t>
    <phoneticPr fontId="2" type="noConversion"/>
  </si>
  <si>
    <t>血Up</t>
    <phoneticPr fontId="2" type="noConversion"/>
  </si>
  <si>
    <t>防Up</t>
    <phoneticPr fontId="2" type="noConversion"/>
  </si>
  <si>
    <t>Type</t>
    <phoneticPr fontId="2" type="noConversion"/>
  </si>
  <si>
    <t>属性增益</t>
    <phoneticPr fontId="2" type="noConversion"/>
  </si>
  <si>
    <t>突破</t>
    <phoneticPr fontId="2" type="noConversion"/>
  </si>
  <si>
    <t>等级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</si>
  <si>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</si>
  <si>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</si>
  <si>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</si>
  <si>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头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</si>
  <si>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</si>
  <si>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</si>
  <si>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</si>
  <si>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</si>
  <si>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</si>
  <si>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装备</t>
    <phoneticPr fontId="2" type="noConversion"/>
  </si>
  <si>
    <t>攻</t>
    <phoneticPr fontId="2" type="noConversion"/>
  </si>
  <si>
    <t>防</t>
    <phoneticPr fontId="2" type="noConversion"/>
  </si>
  <si>
    <t>血</t>
    <phoneticPr fontId="2" type="noConversion"/>
  </si>
  <si>
    <t>装备位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</si>
  <si>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</si>
  <si>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</si>
  <si>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</si>
  <si>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品质</t>
    <phoneticPr fontId="2" type="noConversion"/>
  </si>
  <si>
    <t>属性</t>
    <phoneticPr fontId="2" type="noConversion"/>
  </si>
  <si>
    <t>品质Id</t>
    <phoneticPr fontId="2" type="noConversion"/>
  </si>
  <si>
    <t>绿</t>
    <phoneticPr fontId="2" type="noConversion"/>
  </si>
  <si>
    <t>蓝</t>
    <phoneticPr fontId="2" type="noConversion"/>
  </si>
  <si>
    <t>橙</t>
    <phoneticPr fontId="2" type="noConversion"/>
  </si>
  <si>
    <t>属性增益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</si>
</sst>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10" fontId="0" fillId="0" borderId="0" xfId="0" applyNumberFormat="1"/>
    <xf numFmtId="0" fontId="0" fillId="0" borderId="0" xfId="0" applyFill="1" applyBorder="1"/>
    <xf numFmtId="0" fontId="7" fillId="0" borderId="22" xfId="4" applyFill="1" applyBorder="1">
      <alignment vertical="top" wrapText="1"/>
    </xf>
    <xf numFmtId="0" fontId="7" fillId="0" borderId="4" xfId="4" applyNumberFormat="1">
      <alignment vertical="top" wrapText="1"/>
    </xf>
    <xf numFmtId="176" fontId="1" fillId="7" borderId="4" xfId="7" applyNumberFormat="1">
      <alignment horizontal="center" vertical="center" wrapText="1"/>
    </xf>
    <xf numFmtId="0" fontId="0" fillId="0" borderId="0" xfId="0"/>
    <xf numFmtId="176" fontId="7" fillId="0" borderId="4" xfId="4" applyNumberForma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3" t="s">
        <v>275</v>
      </c>
      <c r="C2" s="44"/>
      <c r="D2" s="44"/>
      <c r="E2" s="45"/>
    </row>
    <row r="3" spans="2:5" ht="35.1" customHeight="1" x14ac:dyDescent="0.2">
      <c r="B3" s="2" t="s">
        <v>0</v>
      </c>
      <c r="C3" s="3" t="s">
        <v>11</v>
      </c>
      <c r="D3" s="46" t="s">
        <v>1</v>
      </c>
      <c r="E3" s="48" t="s">
        <v>276</v>
      </c>
    </row>
    <row r="4" spans="2:5" ht="35.1" customHeight="1" x14ac:dyDescent="0.2">
      <c r="B4" s="2" t="s">
        <v>2</v>
      </c>
      <c r="C4" s="3" t="s">
        <v>12</v>
      </c>
      <c r="D4" s="47"/>
      <c r="E4" s="49"/>
    </row>
    <row r="5" spans="2:5" ht="35.1" customHeight="1" x14ac:dyDescent="0.2">
      <c r="B5" s="4" t="s">
        <v>3</v>
      </c>
      <c r="C5" s="50" t="s">
        <v>277</v>
      </c>
      <c r="D5" s="51"/>
      <c r="E5" s="52"/>
    </row>
    <row r="6" spans="2:5" ht="18" x14ac:dyDescent="0.2">
      <c r="B6" s="53" t="s">
        <v>4</v>
      </c>
      <c r="C6" s="54"/>
      <c r="D6" s="54"/>
      <c r="E6" s="55"/>
    </row>
    <row r="7" spans="2:5" ht="18" x14ac:dyDescent="0.2">
      <c r="B7" s="5" t="s">
        <v>5</v>
      </c>
      <c r="C7" s="6" t="s">
        <v>6</v>
      </c>
      <c r="D7" s="41" t="s">
        <v>7</v>
      </c>
      <c r="E7" s="42"/>
    </row>
    <row r="8" spans="2:5" x14ac:dyDescent="0.2">
      <c r="B8" s="7">
        <v>43525</v>
      </c>
      <c r="C8" s="8" t="s">
        <v>10</v>
      </c>
      <c r="D8" s="56" t="s">
        <v>8</v>
      </c>
      <c r="E8" s="57"/>
    </row>
    <row r="9" spans="2:5" x14ac:dyDescent="0.2">
      <c r="B9" s="7"/>
      <c r="C9" s="8"/>
      <c r="D9" s="56"/>
      <c r="E9" s="57"/>
    </row>
    <row r="10" spans="2:5" x14ac:dyDescent="0.2">
      <c r="B10" s="9"/>
      <c r="C10" s="8"/>
      <c r="D10" s="56"/>
      <c r="E10" s="57"/>
    </row>
    <row r="11" spans="2:5" x14ac:dyDescent="0.2">
      <c r="B11" s="9"/>
      <c r="C11" s="8"/>
      <c r="D11" s="56"/>
      <c r="E11" s="57"/>
    </row>
    <row r="12" spans="2:5" x14ac:dyDescent="0.2">
      <c r="B12" s="9"/>
      <c r="C12" s="8"/>
      <c r="D12" s="56"/>
      <c r="E12" s="57"/>
    </row>
    <row r="13" spans="2:5" x14ac:dyDescent="0.2">
      <c r="B13" s="9"/>
      <c r="C13" s="8"/>
      <c r="D13" s="56"/>
      <c r="E13" s="57"/>
    </row>
    <row r="14" spans="2:5" x14ac:dyDescent="0.2">
      <c r="B14" s="9"/>
      <c r="C14" s="8"/>
      <c r="D14" s="56"/>
      <c r="E14" s="57"/>
    </row>
    <row r="15" spans="2:5" x14ac:dyDescent="0.2">
      <c r="B15" s="9"/>
      <c r="C15" s="8"/>
      <c r="D15" s="56"/>
      <c r="E15" s="57"/>
    </row>
    <row r="16" spans="2:5" x14ac:dyDescent="0.2">
      <c r="B16" s="9"/>
      <c r="C16" s="8"/>
      <c r="D16" s="56"/>
      <c r="E16" s="57"/>
    </row>
    <row r="17" spans="2:5" x14ac:dyDescent="0.2">
      <c r="B17" s="9"/>
      <c r="C17" s="8"/>
      <c r="D17" s="56"/>
      <c r="E17" s="57"/>
    </row>
    <row r="18" spans="2:5" x14ac:dyDescent="0.2">
      <c r="B18" s="9"/>
      <c r="C18" s="8"/>
      <c r="D18" s="56"/>
      <c r="E18" s="57"/>
    </row>
    <row r="19" spans="2:5" x14ac:dyDescent="0.2">
      <c r="B19" s="9"/>
      <c r="C19" s="8"/>
      <c r="D19" s="56"/>
      <c r="E19" s="57"/>
    </row>
    <row r="20" spans="2:5" x14ac:dyDescent="0.2">
      <c r="B20" s="9"/>
      <c r="C20" s="8"/>
      <c r="D20" s="56"/>
      <c r="E20" s="57"/>
    </row>
    <row r="21" spans="2:5" x14ac:dyDescent="0.2">
      <c r="B21" s="9"/>
      <c r="C21" s="8"/>
      <c r="D21" s="56"/>
      <c r="E21" s="57"/>
    </row>
    <row r="22" spans="2:5" x14ac:dyDescent="0.2">
      <c r="B22" s="9"/>
      <c r="C22" s="8"/>
      <c r="D22" s="56"/>
      <c r="E22" s="57"/>
    </row>
    <row r="23" spans="2:5" x14ac:dyDescent="0.2">
      <c r="B23" s="9"/>
      <c r="C23" s="8"/>
      <c r="D23" s="56"/>
      <c r="E23" s="57"/>
    </row>
    <row r="24" spans="2:5" x14ac:dyDescent="0.2">
      <c r="B24" s="9"/>
      <c r="C24" s="8"/>
      <c r="D24" s="56"/>
      <c r="E24" s="57"/>
    </row>
    <row r="25" spans="2:5" x14ac:dyDescent="0.2">
      <c r="B25" s="9"/>
      <c r="C25" s="8"/>
      <c r="D25" s="56"/>
      <c r="E25" s="57"/>
    </row>
    <row r="26" spans="2:5" x14ac:dyDescent="0.2">
      <c r="B26" s="9"/>
      <c r="C26" s="8"/>
      <c r="D26" s="56"/>
      <c r="E26" s="57"/>
    </row>
    <row r="27" spans="2:5" x14ac:dyDescent="0.2">
      <c r="B27" s="9"/>
      <c r="C27" s="8"/>
      <c r="D27" s="56"/>
      <c r="E27" s="57"/>
    </row>
    <row r="28" spans="2:5" ht="18" thickBot="1" x14ac:dyDescent="0.25">
      <c r="B28" s="10"/>
      <c r="C28" s="11"/>
      <c r="D28" s="58"/>
      <c r="E28" s="59"/>
    </row>
    <row r="30" spans="2:5" x14ac:dyDescent="0.2">
      <c r="B30" s="60" t="s">
        <v>9</v>
      </c>
      <c r="C30" s="60"/>
      <c r="D30" s="60"/>
      <c r="E30" s="6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73"/>
  <sheetViews>
    <sheetView workbookViewId="0">
      <selection activeCell="M7" sqref="M7"/>
    </sheetView>
  </sheetViews>
  <sheetFormatPr defaultRowHeight="14.25" x14ac:dyDescent="0.2"/>
  <cols>
    <col min="3" max="3" width="10.625" style="22" customWidth="1"/>
  </cols>
  <sheetData>
    <row r="2" spans="1:26" s="22" customFormat="1" ht="20.25" x14ac:dyDescent="0.2">
      <c r="A2" s="62" t="s">
        <v>686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O2" s="62" t="s">
        <v>132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6.5" x14ac:dyDescent="0.2">
      <c r="A3" s="17" t="s">
        <v>681</v>
      </c>
      <c r="B3" s="15">
        <v>3</v>
      </c>
      <c r="C3" s="17" t="s">
        <v>122</v>
      </c>
      <c r="D3" s="15">
        <v>1</v>
      </c>
      <c r="O3" s="17" t="s">
        <v>681</v>
      </c>
      <c r="P3" s="15">
        <v>3</v>
      </c>
      <c r="Q3" s="17" t="s">
        <v>122</v>
      </c>
      <c r="R3" s="15">
        <v>1</v>
      </c>
      <c r="S3" s="22"/>
      <c r="T3" s="22"/>
      <c r="U3" s="22"/>
      <c r="V3" s="22"/>
      <c r="W3" s="22"/>
      <c r="X3" s="22"/>
      <c r="Y3" s="22"/>
      <c r="Z3" s="22"/>
    </row>
    <row r="4" spans="1:26" ht="17.25" x14ac:dyDescent="0.2">
      <c r="A4" s="13" t="s">
        <v>679</v>
      </c>
      <c r="B4" s="13" t="s">
        <v>680</v>
      </c>
      <c r="C4" s="13" t="s">
        <v>687</v>
      </c>
      <c r="D4" s="13" t="s">
        <v>115</v>
      </c>
      <c r="E4" s="13" t="s">
        <v>116</v>
      </c>
      <c r="F4" s="13" t="s">
        <v>114</v>
      </c>
      <c r="G4" s="13" t="s">
        <v>682</v>
      </c>
      <c r="H4" s="13" t="s">
        <v>112</v>
      </c>
      <c r="I4" s="13" t="s">
        <v>685</v>
      </c>
      <c r="J4" s="13" t="s">
        <v>683</v>
      </c>
      <c r="K4" s="13" t="s">
        <v>684</v>
      </c>
      <c r="L4" s="13" t="s">
        <v>57</v>
      </c>
      <c r="O4" s="13" t="s">
        <v>679</v>
      </c>
      <c r="P4" s="13" t="s">
        <v>680</v>
      </c>
      <c r="Q4" s="13" t="s">
        <v>687</v>
      </c>
      <c r="R4" s="13" t="s">
        <v>115</v>
      </c>
      <c r="S4" s="13" t="s">
        <v>116</v>
      </c>
      <c r="T4" s="13" t="s">
        <v>114</v>
      </c>
      <c r="U4" s="13" t="s">
        <v>682</v>
      </c>
      <c r="V4" s="13" t="s">
        <v>112</v>
      </c>
      <c r="W4" s="13" t="s">
        <v>685</v>
      </c>
      <c r="X4" s="13" t="s">
        <v>683</v>
      </c>
      <c r="Y4" s="13" t="s">
        <v>684</v>
      </c>
      <c r="Z4" s="13" t="s">
        <v>57</v>
      </c>
    </row>
    <row r="5" spans="1:26" ht="16.5" x14ac:dyDescent="0.2">
      <c r="A5" s="15">
        <v>1</v>
      </c>
      <c r="B5" s="15">
        <v>1</v>
      </c>
      <c r="C5" s="16">
        <f>INDEX(新属性投放!$L$6:$L$10,属性汇总!$B$3)*INDEX(新属性投放!$Q$6:$Q$10,属性汇总!$D$3)</f>
        <v>1.1499999999999999</v>
      </c>
      <c r="D5" s="16">
        <f>INDEX(新属性投放!J$14:J$34,属性汇总!$B5)*$C5</f>
        <v>23</v>
      </c>
      <c r="E5" s="16">
        <f>INDEX(新属性投放!K$14:K$34,属性汇总!$B5)*$C5</f>
        <v>0</v>
      </c>
      <c r="F5" s="16">
        <f>INDEX(新属性投放!L$14:L$34,属性汇总!$B5)*$C5</f>
        <v>114.99999999999999</v>
      </c>
      <c r="G5" s="16">
        <f>INDEX(新属性投放!D$14:D$34,属性汇总!$B5)*$C5</f>
        <v>3.4499999999999997</v>
      </c>
      <c r="H5" s="16">
        <f>INDEX(新属性投放!E$14:E$34,属性汇总!$B5)*$C5</f>
        <v>1.7249999999999999</v>
      </c>
      <c r="I5" s="16">
        <f>INDEX(新属性投放!F$14:F$34,属性汇总!$B5)*$C5</f>
        <v>10.35</v>
      </c>
      <c r="J5" s="16">
        <f>ROUND(D5+($A5-INDEX(新属性投放!$B$14:$B$34,属性汇总!$B5))*属性汇总!G5,0)</f>
        <v>23</v>
      </c>
      <c r="K5" s="16">
        <f>ROUND(E5+($A5-INDEX(新属性投放!$B$14:$B$34,属性汇总!$B5))*属性汇总!H5,0)</f>
        <v>0</v>
      </c>
      <c r="L5" s="16">
        <f>ROUND(F5+($A5-INDEX(新属性投放!$B$14:$B$34,属性汇总!$B5))*属性汇总!I5,0)</f>
        <v>115</v>
      </c>
      <c r="O5" s="15">
        <v>1</v>
      </c>
      <c r="P5" s="15">
        <v>1</v>
      </c>
      <c r="Q5" s="16">
        <f>INDEX(新属性投放!$L$6:$L$10,$P$3)*INDEX(新属性投放!$Q$6:$Q$10,$R$3)</f>
        <v>1.1499999999999999</v>
      </c>
      <c r="R5" s="16">
        <f>INDEX(新属性投放!J$42:J$62,属性汇总!$P5)*$Q5</f>
        <v>80.5</v>
      </c>
      <c r="S5" s="16">
        <f>INDEX(新属性投放!K$42:K$62,属性汇总!$P5)*$Q5</f>
        <v>23</v>
      </c>
      <c r="T5" s="16">
        <f>INDEX(新属性投放!L$42:L$62,属性汇总!$P5)*$Q5</f>
        <v>172.5</v>
      </c>
      <c r="U5" s="16">
        <f>INDEX(新属性投放!$D$42:$D$62,属性汇总!$P5)*$Q5</f>
        <v>3.4499999999999997</v>
      </c>
      <c r="V5" s="16">
        <f>INDEX(新属性投放!$D$42:$D$62,属性汇总!$P5)*$Q5</f>
        <v>3.4499999999999997</v>
      </c>
      <c r="W5" s="16">
        <f>INDEX(新属性投放!$D$42:$D$62,属性汇总!$P5)*$Q5</f>
        <v>3.4499999999999997</v>
      </c>
      <c r="X5" s="16">
        <f>ROUND(R5+($O5-INDEX(新属性投放!$B$14:$B$34,属性汇总!$P5))*属性汇总!U5,0)</f>
        <v>81</v>
      </c>
      <c r="Y5" s="16">
        <f>ROUND(S5+($O5-INDEX(新属性投放!$B$14:$B$34,属性汇总!$P5))*属性汇总!V5,0)</f>
        <v>23</v>
      </c>
      <c r="Z5" s="16">
        <f>ROUND(T5+($O5-INDEX(新属性投放!$B$14:$B$34,属性汇总!$P5))*属性汇总!W5,0)</f>
        <v>173</v>
      </c>
    </row>
    <row r="6" spans="1:26" ht="16.5" x14ac:dyDescent="0.2">
      <c r="A6" s="15">
        <v>2</v>
      </c>
      <c r="B6" s="15">
        <v>1</v>
      </c>
      <c r="C6" s="16">
        <f>INDEX(新属性投放!$L$6:$L$10,属性汇总!$B$3)*INDEX(新属性投放!$Q$6:$Q$10,属性汇总!$D$3)</f>
        <v>1.1499999999999999</v>
      </c>
      <c r="D6" s="16">
        <f>INDEX(新属性投放!J$14:J$34,属性汇总!$B6)*$C6</f>
        <v>23</v>
      </c>
      <c r="E6" s="16">
        <f>INDEX(新属性投放!K$14:K$34,属性汇总!$B6)*$C6</f>
        <v>0</v>
      </c>
      <c r="F6" s="16">
        <f>INDEX(新属性投放!L$14:L$34,属性汇总!$B6)*$C6</f>
        <v>114.99999999999999</v>
      </c>
      <c r="G6" s="16">
        <f>INDEX(新属性投放!D$14:D$34,属性汇总!$B6)*$C6</f>
        <v>3.4499999999999997</v>
      </c>
      <c r="H6" s="16">
        <f>INDEX(新属性投放!E$14:E$34,属性汇总!$B6)*$C6</f>
        <v>1.7249999999999999</v>
      </c>
      <c r="I6" s="16">
        <f>INDEX(新属性投放!F$14:F$34,属性汇总!$B6)*$C6</f>
        <v>10.35</v>
      </c>
      <c r="J6" s="16">
        <f>ROUND(D6+($A6-INDEX(新属性投放!$B$14:$B$34,属性汇总!$B6))*属性汇总!G6,0)</f>
        <v>26</v>
      </c>
      <c r="K6" s="16">
        <f>ROUND(E6+($A6-INDEX(新属性投放!$B$14:$B$34,属性汇总!$B6))*属性汇总!H6,0)</f>
        <v>2</v>
      </c>
      <c r="L6" s="16">
        <f>ROUND(F6+($A6-INDEX(新属性投放!$B$14:$B$34,属性汇总!$B6))*属性汇总!I6,0)</f>
        <v>125</v>
      </c>
      <c r="O6" s="15">
        <v>2</v>
      </c>
      <c r="P6" s="15">
        <v>1</v>
      </c>
      <c r="Q6" s="16">
        <f>INDEX(新属性投放!$L$6:$L$10,$P$3)*INDEX(新属性投放!$Q$6:$Q$10,$R$3)</f>
        <v>1.1499999999999999</v>
      </c>
      <c r="R6" s="16">
        <f>INDEX(新属性投放!J$42:J$62,属性汇总!$P6)*$Q6</f>
        <v>80.5</v>
      </c>
      <c r="S6" s="16">
        <f>INDEX(新属性投放!K$42:K$62,属性汇总!$P6)*$Q6</f>
        <v>23</v>
      </c>
      <c r="T6" s="16">
        <f>INDEX(新属性投放!L$42:L$62,属性汇总!$P6)*$Q6</f>
        <v>172.5</v>
      </c>
      <c r="U6" s="16">
        <f>INDEX(新属性投放!$D$42:$D$62,属性汇总!$P6)*$Q6</f>
        <v>3.4499999999999997</v>
      </c>
      <c r="V6" s="16">
        <f>INDEX(新属性投放!$D$42:$D$62,属性汇总!$P6)*$Q6</f>
        <v>3.4499999999999997</v>
      </c>
      <c r="W6" s="16">
        <f>INDEX(新属性投放!$D$42:$D$62,属性汇总!$P6)*$Q6</f>
        <v>3.4499999999999997</v>
      </c>
      <c r="X6" s="16">
        <f>ROUND(R6+($O6-INDEX(新属性投放!$B$14:$B$34,属性汇总!$P6))*属性汇总!U6,0)</f>
        <v>84</v>
      </c>
      <c r="Y6" s="16">
        <f>ROUND(S6+($O6-INDEX(新属性投放!$B$14:$B$34,属性汇总!$P6))*属性汇总!V6,0)</f>
        <v>26</v>
      </c>
      <c r="Z6" s="16">
        <f>ROUND(T6+($O6-INDEX(新属性投放!$B$14:$B$34,属性汇总!$P6))*属性汇总!W6,0)</f>
        <v>176</v>
      </c>
    </row>
    <row r="7" spans="1:26" ht="16.5" x14ac:dyDescent="0.2">
      <c r="A7" s="15">
        <v>3</v>
      </c>
      <c r="B7" s="15">
        <v>1</v>
      </c>
      <c r="C7" s="16">
        <f>INDEX(新属性投放!$L$6:$L$10,属性汇总!$B$3)*INDEX(新属性投放!$Q$6:$Q$10,属性汇总!$D$3)</f>
        <v>1.1499999999999999</v>
      </c>
      <c r="D7" s="16">
        <f>INDEX(新属性投放!J$14:J$34,属性汇总!$B7)*$C7</f>
        <v>23</v>
      </c>
      <c r="E7" s="16">
        <f>INDEX(新属性投放!K$14:K$34,属性汇总!$B7)*$C7</f>
        <v>0</v>
      </c>
      <c r="F7" s="16">
        <f>INDEX(新属性投放!L$14:L$34,属性汇总!$B7)*$C7</f>
        <v>114.99999999999999</v>
      </c>
      <c r="G7" s="16">
        <f>INDEX(新属性投放!D$14:D$34,属性汇总!$B7)*$C7</f>
        <v>3.4499999999999997</v>
      </c>
      <c r="H7" s="16">
        <f>INDEX(新属性投放!E$14:E$34,属性汇总!$B7)*$C7</f>
        <v>1.7249999999999999</v>
      </c>
      <c r="I7" s="16">
        <f>INDEX(新属性投放!F$14:F$34,属性汇总!$B7)*$C7</f>
        <v>10.35</v>
      </c>
      <c r="J7" s="16">
        <f>ROUND(D7+($A7-INDEX(新属性投放!$B$14:$B$34,属性汇总!$B7))*属性汇总!G7,0)</f>
        <v>30</v>
      </c>
      <c r="K7" s="16">
        <f>ROUND(E7+($A7-INDEX(新属性投放!$B$14:$B$34,属性汇总!$B7))*属性汇总!H7,0)</f>
        <v>3</v>
      </c>
      <c r="L7" s="16">
        <f>ROUND(F7+($A7-INDEX(新属性投放!$B$14:$B$34,属性汇总!$B7))*属性汇总!I7,0)</f>
        <v>136</v>
      </c>
      <c r="O7" s="15">
        <v>3</v>
      </c>
      <c r="P7" s="15">
        <v>1</v>
      </c>
      <c r="Q7" s="16">
        <f>INDEX(新属性投放!$L$6:$L$10,$P$3)*INDEX(新属性投放!$Q$6:$Q$10,$R$3)</f>
        <v>1.1499999999999999</v>
      </c>
      <c r="R7" s="16">
        <f>INDEX(新属性投放!J$42:J$62,属性汇总!$P7)*$Q7</f>
        <v>80.5</v>
      </c>
      <c r="S7" s="16">
        <f>INDEX(新属性投放!K$42:K$62,属性汇总!$P7)*$Q7</f>
        <v>23</v>
      </c>
      <c r="T7" s="16">
        <f>INDEX(新属性投放!L$42:L$62,属性汇总!$P7)*$Q7</f>
        <v>172.5</v>
      </c>
      <c r="U7" s="16">
        <f>INDEX(新属性投放!$D$42:$D$62,属性汇总!$P7)*$Q7</f>
        <v>3.4499999999999997</v>
      </c>
      <c r="V7" s="16">
        <f>INDEX(新属性投放!$D$42:$D$62,属性汇总!$P7)*$Q7</f>
        <v>3.4499999999999997</v>
      </c>
      <c r="W7" s="16">
        <f>INDEX(新属性投放!$D$42:$D$62,属性汇总!$P7)*$Q7</f>
        <v>3.4499999999999997</v>
      </c>
      <c r="X7" s="16">
        <f>ROUND(R7+($O7-INDEX(新属性投放!$B$14:$B$34,属性汇总!$P7))*属性汇总!U7,0)</f>
        <v>87</v>
      </c>
      <c r="Y7" s="16">
        <f>ROUND(S7+($O7-INDEX(新属性投放!$B$14:$B$34,属性汇总!$P7))*属性汇总!V7,0)</f>
        <v>30</v>
      </c>
      <c r="Z7" s="16">
        <f>ROUND(T7+($O7-INDEX(新属性投放!$B$14:$B$34,属性汇总!$P7))*属性汇总!W7,0)</f>
        <v>179</v>
      </c>
    </row>
    <row r="8" spans="1:26" ht="16.5" x14ac:dyDescent="0.2">
      <c r="A8" s="15">
        <v>4</v>
      </c>
      <c r="B8" s="15">
        <v>1</v>
      </c>
      <c r="C8" s="16">
        <f>INDEX(新属性投放!$L$6:$L$10,属性汇总!$B$3)*INDEX(新属性投放!$Q$6:$Q$10,属性汇总!$D$3)</f>
        <v>1.1499999999999999</v>
      </c>
      <c r="D8" s="16">
        <f>INDEX(新属性投放!J$14:J$34,属性汇总!$B8)*$C8</f>
        <v>23</v>
      </c>
      <c r="E8" s="16">
        <f>INDEX(新属性投放!K$14:K$34,属性汇总!$B8)*$C8</f>
        <v>0</v>
      </c>
      <c r="F8" s="16">
        <f>INDEX(新属性投放!L$14:L$34,属性汇总!$B8)*$C8</f>
        <v>114.99999999999999</v>
      </c>
      <c r="G8" s="16">
        <f>INDEX(新属性投放!D$14:D$34,属性汇总!$B8)*$C8</f>
        <v>3.4499999999999997</v>
      </c>
      <c r="H8" s="16">
        <f>INDEX(新属性投放!E$14:E$34,属性汇总!$B8)*$C8</f>
        <v>1.7249999999999999</v>
      </c>
      <c r="I8" s="16">
        <f>INDEX(新属性投放!F$14:F$34,属性汇总!$B8)*$C8</f>
        <v>10.35</v>
      </c>
      <c r="J8" s="16">
        <f>ROUND(D8+($A8-INDEX(新属性投放!$B$14:$B$34,属性汇总!$B8))*属性汇总!G8,0)</f>
        <v>33</v>
      </c>
      <c r="K8" s="16">
        <f>ROUND(E8+($A8-INDEX(新属性投放!$B$14:$B$34,属性汇总!$B8))*属性汇总!H8,0)</f>
        <v>5</v>
      </c>
      <c r="L8" s="16">
        <f>ROUND(F8+($A8-INDEX(新属性投放!$B$14:$B$34,属性汇总!$B8))*属性汇总!I8,0)</f>
        <v>146</v>
      </c>
      <c r="O8" s="15">
        <v>4</v>
      </c>
      <c r="P8" s="15">
        <v>1</v>
      </c>
      <c r="Q8" s="16">
        <f>INDEX(新属性投放!$L$6:$L$10,$P$3)*INDEX(新属性投放!$Q$6:$Q$10,$R$3)</f>
        <v>1.1499999999999999</v>
      </c>
      <c r="R8" s="16">
        <f>INDEX(新属性投放!J$42:J$62,属性汇总!$P8)*$Q8</f>
        <v>80.5</v>
      </c>
      <c r="S8" s="16">
        <f>INDEX(新属性投放!K$42:K$62,属性汇总!$P8)*$Q8</f>
        <v>23</v>
      </c>
      <c r="T8" s="16">
        <f>INDEX(新属性投放!L$42:L$62,属性汇总!$P8)*$Q8</f>
        <v>172.5</v>
      </c>
      <c r="U8" s="16">
        <f>INDEX(新属性投放!$D$42:$D$62,属性汇总!$P8)*$Q8</f>
        <v>3.4499999999999997</v>
      </c>
      <c r="V8" s="16">
        <f>INDEX(新属性投放!$D$42:$D$62,属性汇总!$P8)*$Q8</f>
        <v>3.4499999999999997</v>
      </c>
      <c r="W8" s="16">
        <f>INDEX(新属性投放!$D$42:$D$62,属性汇总!$P8)*$Q8</f>
        <v>3.4499999999999997</v>
      </c>
      <c r="X8" s="16">
        <f>ROUND(R8+($O8-INDEX(新属性投放!$B$14:$B$34,属性汇总!$P8))*属性汇总!U8,0)</f>
        <v>91</v>
      </c>
      <c r="Y8" s="16">
        <f>ROUND(S8+($O8-INDEX(新属性投放!$B$14:$B$34,属性汇总!$P8))*属性汇总!V8,0)</f>
        <v>33</v>
      </c>
      <c r="Z8" s="16">
        <f>ROUND(T8+($O8-INDEX(新属性投放!$B$14:$B$34,属性汇总!$P8))*属性汇总!W8,0)</f>
        <v>183</v>
      </c>
    </row>
    <row r="9" spans="1:26" ht="16.5" x14ac:dyDescent="0.2">
      <c r="A9" s="15">
        <v>5</v>
      </c>
      <c r="B9" s="15">
        <v>1</v>
      </c>
      <c r="C9" s="16">
        <f>INDEX(新属性投放!$L$6:$L$10,属性汇总!$B$3)*INDEX(新属性投放!$Q$6:$Q$10,属性汇总!$D$3)</f>
        <v>1.1499999999999999</v>
      </c>
      <c r="D9" s="16">
        <f>INDEX(新属性投放!J$14:J$34,属性汇总!$B9)*$C9</f>
        <v>23</v>
      </c>
      <c r="E9" s="16">
        <f>INDEX(新属性投放!K$14:K$34,属性汇总!$B9)*$C9</f>
        <v>0</v>
      </c>
      <c r="F9" s="16">
        <f>INDEX(新属性投放!L$14:L$34,属性汇总!$B9)*$C9</f>
        <v>114.99999999999999</v>
      </c>
      <c r="G9" s="16">
        <f>INDEX(新属性投放!D$14:D$34,属性汇总!$B9)*$C9</f>
        <v>3.4499999999999997</v>
      </c>
      <c r="H9" s="16">
        <f>INDEX(新属性投放!E$14:E$34,属性汇总!$B9)*$C9</f>
        <v>1.7249999999999999</v>
      </c>
      <c r="I9" s="16">
        <f>INDEX(新属性投放!F$14:F$34,属性汇总!$B9)*$C9</f>
        <v>10.35</v>
      </c>
      <c r="J9" s="16">
        <f>ROUND(D9+($A9-INDEX(新属性投放!$B$14:$B$34,属性汇总!$B9))*属性汇总!G9,0)</f>
        <v>37</v>
      </c>
      <c r="K9" s="16">
        <f>ROUND(E9+($A9-INDEX(新属性投放!$B$14:$B$34,属性汇总!$B9))*属性汇总!H9,0)</f>
        <v>7</v>
      </c>
      <c r="L9" s="16">
        <f>ROUND(F9+($A9-INDEX(新属性投放!$B$14:$B$34,属性汇总!$B9))*属性汇总!I9,0)</f>
        <v>156</v>
      </c>
      <c r="O9" s="15">
        <v>5</v>
      </c>
      <c r="P9" s="15">
        <v>1</v>
      </c>
      <c r="Q9" s="16">
        <f>INDEX(新属性投放!$L$6:$L$10,$P$3)*INDEX(新属性投放!$Q$6:$Q$10,$R$3)</f>
        <v>1.1499999999999999</v>
      </c>
      <c r="R9" s="16">
        <f>INDEX(新属性投放!J$42:J$62,属性汇总!$P9)*$Q9</f>
        <v>80.5</v>
      </c>
      <c r="S9" s="16">
        <f>INDEX(新属性投放!K$42:K$62,属性汇总!$P9)*$Q9</f>
        <v>23</v>
      </c>
      <c r="T9" s="16">
        <f>INDEX(新属性投放!L$42:L$62,属性汇总!$P9)*$Q9</f>
        <v>172.5</v>
      </c>
      <c r="U9" s="16">
        <f>INDEX(新属性投放!$D$42:$D$62,属性汇总!$P9)*$Q9</f>
        <v>3.4499999999999997</v>
      </c>
      <c r="V9" s="16">
        <f>INDEX(新属性投放!$D$42:$D$62,属性汇总!$P9)*$Q9</f>
        <v>3.4499999999999997</v>
      </c>
      <c r="W9" s="16">
        <f>INDEX(新属性投放!$D$42:$D$62,属性汇总!$P9)*$Q9</f>
        <v>3.4499999999999997</v>
      </c>
      <c r="X9" s="16">
        <f>ROUND(R9+($O9-INDEX(新属性投放!$B$14:$B$34,属性汇总!$P9))*属性汇总!U9,0)</f>
        <v>94</v>
      </c>
      <c r="Y9" s="16">
        <f>ROUND(S9+($O9-INDEX(新属性投放!$B$14:$B$34,属性汇总!$P9))*属性汇总!V9,0)</f>
        <v>37</v>
      </c>
      <c r="Z9" s="16">
        <f>ROUND(T9+($O9-INDEX(新属性投放!$B$14:$B$34,属性汇总!$P9))*属性汇总!W9,0)</f>
        <v>186</v>
      </c>
    </row>
    <row r="10" spans="1:26" ht="16.5" x14ac:dyDescent="0.2">
      <c r="A10" s="15">
        <v>6</v>
      </c>
      <c r="B10" s="15">
        <v>1</v>
      </c>
      <c r="C10" s="16">
        <f>INDEX(新属性投放!$L$6:$L$10,属性汇总!$B$3)*INDEX(新属性投放!$Q$6:$Q$10,属性汇总!$D$3)</f>
        <v>1.1499999999999999</v>
      </c>
      <c r="D10" s="16">
        <f>INDEX(新属性投放!J$14:J$34,属性汇总!$B10)*$C10</f>
        <v>23</v>
      </c>
      <c r="E10" s="16">
        <f>INDEX(新属性投放!K$14:K$34,属性汇总!$B10)*$C10</f>
        <v>0</v>
      </c>
      <c r="F10" s="16">
        <f>INDEX(新属性投放!L$14:L$34,属性汇总!$B10)*$C10</f>
        <v>114.99999999999999</v>
      </c>
      <c r="G10" s="16">
        <f>INDEX(新属性投放!D$14:D$34,属性汇总!$B10)*$C10</f>
        <v>3.4499999999999997</v>
      </c>
      <c r="H10" s="16">
        <f>INDEX(新属性投放!E$14:E$34,属性汇总!$B10)*$C10</f>
        <v>1.7249999999999999</v>
      </c>
      <c r="I10" s="16">
        <f>INDEX(新属性投放!F$14:F$34,属性汇总!$B10)*$C10</f>
        <v>10.35</v>
      </c>
      <c r="J10" s="16">
        <f>ROUND(D10+($A10-INDEX(新属性投放!$B$14:$B$34,属性汇总!$B10))*属性汇总!G10,0)</f>
        <v>40</v>
      </c>
      <c r="K10" s="16">
        <f>ROUND(E10+($A10-INDEX(新属性投放!$B$14:$B$34,属性汇总!$B10))*属性汇总!H10,0)</f>
        <v>9</v>
      </c>
      <c r="L10" s="16">
        <f>ROUND(F10+($A10-INDEX(新属性投放!$B$14:$B$34,属性汇总!$B10))*属性汇总!I10,0)</f>
        <v>167</v>
      </c>
      <c r="O10" s="15">
        <v>6</v>
      </c>
      <c r="P10" s="15">
        <v>1</v>
      </c>
      <c r="Q10" s="16">
        <f>INDEX(新属性投放!$L$6:$L$10,$P$3)*INDEX(新属性投放!$Q$6:$Q$10,$R$3)</f>
        <v>1.1499999999999999</v>
      </c>
      <c r="R10" s="16">
        <f>INDEX(新属性投放!J$42:J$62,属性汇总!$P10)*$Q10</f>
        <v>80.5</v>
      </c>
      <c r="S10" s="16">
        <f>INDEX(新属性投放!K$42:K$62,属性汇总!$P10)*$Q10</f>
        <v>23</v>
      </c>
      <c r="T10" s="16">
        <f>INDEX(新属性投放!L$42:L$62,属性汇总!$P10)*$Q10</f>
        <v>172.5</v>
      </c>
      <c r="U10" s="16">
        <f>INDEX(新属性投放!$D$42:$D$62,属性汇总!$P10)*$Q10</f>
        <v>3.4499999999999997</v>
      </c>
      <c r="V10" s="16">
        <f>INDEX(新属性投放!$D$42:$D$62,属性汇总!$P10)*$Q10</f>
        <v>3.4499999999999997</v>
      </c>
      <c r="W10" s="16">
        <f>INDEX(新属性投放!$D$42:$D$62,属性汇总!$P10)*$Q10</f>
        <v>3.4499999999999997</v>
      </c>
      <c r="X10" s="16">
        <f>ROUND(R10+($O10-INDEX(新属性投放!$B$14:$B$34,属性汇总!$P10))*属性汇总!U10,0)</f>
        <v>98</v>
      </c>
      <c r="Y10" s="16">
        <f>ROUND(S10+($O10-INDEX(新属性投放!$B$14:$B$34,属性汇总!$P10))*属性汇总!V10,0)</f>
        <v>40</v>
      </c>
      <c r="Z10" s="16">
        <f>ROUND(T10+($O10-INDEX(新属性投放!$B$14:$B$34,属性汇总!$P10))*属性汇总!W10,0)</f>
        <v>190</v>
      </c>
    </row>
    <row r="11" spans="1:26" ht="16.5" x14ac:dyDescent="0.2">
      <c r="A11" s="15">
        <v>7</v>
      </c>
      <c r="B11" s="15">
        <v>1</v>
      </c>
      <c r="C11" s="16">
        <f>INDEX(新属性投放!$L$6:$L$10,属性汇总!$B$3)*INDEX(新属性投放!$Q$6:$Q$10,属性汇总!$D$3)</f>
        <v>1.1499999999999999</v>
      </c>
      <c r="D11" s="16">
        <f>INDEX(新属性投放!J$14:J$34,属性汇总!$B11)*$C11</f>
        <v>23</v>
      </c>
      <c r="E11" s="16">
        <f>INDEX(新属性投放!K$14:K$34,属性汇总!$B11)*$C11</f>
        <v>0</v>
      </c>
      <c r="F11" s="16">
        <f>INDEX(新属性投放!L$14:L$34,属性汇总!$B11)*$C11</f>
        <v>114.99999999999999</v>
      </c>
      <c r="G11" s="16">
        <f>INDEX(新属性投放!D$14:D$34,属性汇总!$B11)*$C11</f>
        <v>3.4499999999999997</v>
      </c>
      <c r="H11" s="16">
        <f>INDEX(新属性投放!E$14:E$34,属性汇总!$B11)*$C11</f>
        <v>1.7249999999999999</v>
      </c>
      <c r="I11" s="16">
        <f>INDEX(新属性投放!F$14:F$34,属性汇总!$B11)*$C11</f>
        <v>10.35</v>
      </c>
      <c r="J11" s="16">
        <f>ROUND(D11+($A11-INDEX(新属性投放!$B$14:$B$34,属性汇总!$B11))*属性汇总!G11,0)</f>
        <v>44</v>
      </c>
      <c r="K11" s="16">
        <f>ROUND(E11+($A11-INDEX(新属性投放!$B$14:$B$34,属性汇总!$B11))*属性汇总!H11,0)</f>
        <v>10</v>
      </c>
      <c r="L11" s="16">
        <f>ROUND(F11+($A11-INDEX(新属性投放!$B$14:$B$34,属性汇总!$B11))*属性汇总!I11,0)</f>
        <v>177</v>
      </c>
      <c r="O11" s="15">
        <v>7</v>
      </c>
      <c r="P11" s="15">
        <v>1</v>
      </c>
      <c r="Q11" s="16">
        <f>INDEX(新属性投放!$L$6:$L$10,$P$3)*INDEX(新属性投放!$Q$6:$Q$10,$R$3)</f>
        <v>1.1499999999999999</v>
      </c>
      <c r="R11" s="16">
        <f>INDEX(新属性投放!J$42:J$62,属性汇总!$P11)*$Q11</f>
        <v>80.5</v>
      </c>
      <c r="S11" s="16">
        <f>INDEX(新属性投放!K$42:K$62,属性汇总!$P11)*$Q11</f>
        <v>23</v>
      </c>
      <c r="T11" s="16">
        <f>INDEX(新属性投放!L$42:L$62,属性汇总!$P11)*$Q11</f>
        <v>172.5</v>
      </c>
      <c r="U11" s="16">
        <f>INDEX(新属性投放!$D$42:$D$62,属性汇总!$P11)*$Q11</f>
        <v>3.4499999999999997</v>
      </c>
      <c r="V11" s="16">
        <f>INDEX(新属性投放!$D$42:$D$62,属性汇总!$P11)*$Q11</f>
        <v>3.4499999999999997</v>
      </c>
      <c r="W11" s="16">
        <f>INDEX(新属性投放!$D$42:$D$62,属性汇总!$P11)*$Q11</f>
        <v>3.4499999999999997</v>
      </c>
      <c r="X11" s="16">
        <f>ROUND(R11+($O11-INDEX(新属性投放!$B$14:$B$34,属性汇总!$P11))*属性汇总!U11,0)</f>
        <v>101</v>
      </c>
      <c r="Y11" s="16">
        <f>ROUND(S11+($O11-INDEX(新属性投放!$B$14:$B$34,属性汇总!$P11))*属性汇总!V11,0)</f>
        <v>44</v>
      </c>
      <c r="Z11" s="16">
        <f>ROUND(T11+($O11-INDEX(新属性投放!$B$14:$B$34,属性汇总!$P11))*属性汇总!W11,0)</f>
        <v>193</v>
      </c>
    </row>
    <row r="12" spans="1:26" ht="16.5" x14ac:dyDescent="0.2">
      <c r="A12" s="15">
        <v>8</v>
      </c>
      <c r="B12" s="15">
        <v>1</v>
      </c>
      <c r="C12" s="16">
        <f>INDEX(新属性投放!$L$6:$L$10,属性汇总!$B$3)*INDEX(新属性投放!$Q$6:$Q$10,属性汇总!$D$3)</f>
        <v>1.1499999999999999</v>
      </c>
      <c r="D12" s="16">
        <f>INDEX(新属性投放!J$14:J$34,属性汇总!$B12)*$C12</f>
        <v>23</v>
      </c>
      <c r="E12" s="16">
        <f>INDEX(新属性投放!K$14:K$34,属性汇总!$B12)*$C12</f>
        <v>0</v>
      </c>
      <c r="F12" s="16">
        <f>INDEX(新属性投放!L$14:L$34,属性汇总!$B12)*$C12</f>
        <v>114.99999999999999</v>
      </c>
      <c r="G12" s="16">
        <f>INDEX(新属性投放!D$14:D$34,属性汇总!$B12)*$C12</f>
        <v>3.4499999999999997</v>
      </c>
      <c r="H12" s="16">
        <f>INDEX(新属性投放!E$14:E$34,属性汇总!$B12)*$C12</f>
        <v>1.7249999999999999</v>
      </c>
      <c r="I12" s="16">
        <f>INDEX(新属性投放!F$14:F$34,属性汇总!$B12)*$C12</f>
        <v>10.35</v>
      </c>
      <c r="J12" s="16">
        <f>ROUND(D12+($A12-INDEX(新属性投放!$B$14:$B$34,属性汇总!$B12))*属性汇总!G12,0)</f>
        <v>47</v>
      </c>
      <c r="K12" s="16">
        <f>ROUND(E12+($A12-INDEX(新属性投放!$B$14:$B$34,属性汇总!$B12))*属性汇总!H12,0)</f>
        <v>12</v>
      </c>
      <c r="L12" s="16">
        <f>ROUND(F12+($A12-INDEX(新属性投放!$B$14:$B$34,属性汇总!$B12))*属性汇总!I12,0)</f>
        <v>187</v>
      </c>
      <c r="O12" s="15">
        <v>8</v>
      </c>
      <c r="P12" s="15">
        <v>1</v>
      </c>
      <c r="Q12" s="16">
        <f>INDEX(新属性投放!$L$6:$L$10,$P$3)*INDEX(新属性投放!$Q$6:$Q$10,$R$3)</f>
        <v>1.1499999999999999</v>
      </c>
      <c r="R12" s="16">
        <f>INDEX(新属性投放!J$42:J$62,属性汇总!$P12)*$Q12</f>
        <v>80.5</v>
      </c>
      <c r="S12" s="16">
        <f>INDEX(新属性投放!K$42:K$62,属性汇总!$P12)*$Q12</f>
        <v>23</v>
      </c>
      <c r="T12" s="16">
        <f>INDEX(新属性投放!L$42:L$62,属性汇总!$P12)*$Q12</f>
        <v>172.5</v>
      </c>
      <c r="U12" s="16">
        <f>INDEX(新属性投放!$D$42:$D$62,属性汇总!$P12)*$Q12</f>
        <v>3.4499999999999997</v>
      </c>
      <c r="V12" s="16">
        <f>INDEX(新属性投放!$D$42:$D$62,属性汇总!$P12)*$Q12</f>
        <v>3.4499999999999997</v>
      </c>
      <c r="W12" s="16">
        <f>INDEX(新属性投放!$D$42:$D$62,属性汇总!$P12)*$Q12</f>
        <v>3.4499999999999997</v>
      </c>
      <c r="X12" s="16">
        <f>ROUND(R12+($O12-INDEX(新属性投放!$B$14:$B$34,属性汇总!$P12))*属性汇总!U12,0)</f>
        <v>105</v>
      </c>
      <c r="Y12" s="16">
        <f>ROUND(S12+($O12-INDEX(新属性投放!$B$14:$B$34,属性汇总!$P12))*属性汇总!V12,0)</f>
        <v>47</v>
      </c>
      <c r="Z12" s="16">
        <f>ROUND(T12+($O12-INDEX(新属性投放!$B$14:$B$34,属性汇总!$P12))*属性汇总!W12,0)</f>
        <v>197</v>
      </c>
    </row>
    <row r="13" spans="1:26" ht="16.5" x14ac:dyDescent="0.2">
      <c r="A13" s="15">
        <v>9</v>
      </c>
      <c r="B13" s="15">
        <v>1</v>
      </c>
      <c r="C13" s="16">
        <f>INDEX(新属性投放!$L$6:$L$10,属性汇总!$B$3)*INDEX(新属性投放!$Q$6:$Q$10,属性汇总!$D$3)</f>
        <v>1.1499999999999999</v>
      </c>
      <c r="D13" s="16">
        <f>INDEX(新属性投放!J$14:J$34,属性汇总!$B13)*$C13</f>
        <v>23</v>
      </c>
      <c r="E13" s="16">
        <f>INDEX(新属性投放!K$14:K$34,属性汇总!$B13)*$C13</f>
        <v>0</v>
      </c>
      <c r="F13" s="16">
        <f>INDEX(新属性投放!L$14:L$34,属性汇总!$B13)*$C13</f>
        <v>114.99999999999999</v>
      </c>
      <c r="G13" s="16">
        <f>INDEX(新属性投放!D$14:D$34,属性汇总!$B13)*$C13</f>
        <v>3.4499999999999997</v>
      </c>
      <c r="H13" s="16">
        <f>INDEX(新属性投放!E$14:E$34,属性汇总!$B13)*$C13</f>
        <v>1.7249999999999999</v>
      </c>
      <c r="I13" s="16">
        <f>INDEX(新属性投放!F$14:F$34,属性汇总!$B13)*$C13</f>
        <v>10.35</v>
      </c>
      <c r="J13" s="16">
        <f>ROUND(D13+($A13-INDEX(新属性投放!$B$14:$B$34,属性汇总!$B13))*属性汇总!G13,0)</f>
        <v>51</v>
      </c>
      <c r="K13" s="16">
        <f>ROUND(E13+($A13-INDEX(新属性投放!$B$14:$B$34,属性汇总!$B13))*属性汇总!H13,0)</f>
        <v>14</v>
      </c>
      <c r="L13" s="16">
        <f>ROUND(F13+($A13-INDEX(新属性投放!$B$14:$B$34,属性汇总!$B13))*属性汇总!I13,0)</f>
        <v>198</v>
      </c>
      <c r="O13" s="15">
        <v>9</v>
      </c>
      <c r="P13" s="15">
        <v>1</v>
      </c>
      <c r="Q13" s="16">
        <f>INDEX(新属性投放!$L$6:$L$10,$P$3)*INDEX(新属性投放!$Q$6:$Q$10,$R$3)</f>
        <v>1.1499999999999999</v>
      </c>
      <c r="R13" s="16">
        <f>INDEX(新属性投放!J$42:J$62,属性汇总!$P13)*$Q13</f>
        <v>80.5</v>
      </c>
      <c r="S13" s="16">
        <f>INDEX(新属性投放!K$42:K$62,属性汇总!$P13)*$Q13</f>
        <v>23</v>
      </c>
      <c r="T13" s="16">
        <f>INDEX(新属性投放!L$42:L$62,属性汇总!$P13)*$Q13</f>
        <v>172.5</v>
      </c>
      <c r="U13" s="16">
        <f>INDEX(新属性投放!$D$42:$D$62,属性汇总!$P13)*$Q13</f>
        <v>3.4499999999999997</v>
      </c>
      <c r="V13" s="16">
        <f>INDEX(新属性投放!$D$42:$D$62,属性汇总!$P13)*$Q13</f>
        <v>3.4499999999999997</v>
      </c>
      <c r="W13" s="16">
        <f>INDEX(新属性投放!$D$42:$D$62,属性汇总!$P13)*$Q13</f>
        <v>3.4499999999999997</v>
      </c>
      <c r="X13" s="16">
        <f>ROUND(R13+($O13-INDEX(新属性投放!$B$14:$B$34,属性汇总!$P13))*属性汇总!U13,0)</f>
        <v>108</v>
      </c>
      <c r="Y13" s="16">
        <f>ROUND(S13+($O13-INDEX(新属性投放!$B$14:$B$34,属性汇总!$P13))*属性汇总!V13,0)</f>
        <v>51</v>
      </c>
      <c r="Z13" s="16">
        <f>ROUND(T13+($O13-INDEX(新属性投放!$B$14:$B$34,属性汇总!$P13))*属性汇总!W13,0)</f>
        <v>200</v>
      </c>
    </row>
    <row r="14" spans="1:26" ht="16.5" x14ac:dyDescent="0.2">
      <c r="A14" s="15">
        <v>10</v>
      </c>
      <c r="B14" s="15">
        <v>1</v>
      </c>
      <c r="C14" s="16">
        <f>INDEX(新属性投放!$L$6:$L$10,属性汇总!$B$3)*INDEX(新属性投放!$Q$6:$Q$10,属性汇总!$D$3)</f>
        <v>1.1499999999999999</v>
      </c>
      <c r="D14" s="16">
        <f>INDEX(新属性投放!J$14:J$34,属性汇总!$B14)*$C14</f>
        <v>23</v>
      </c>
      <c r="E14" s="16">
        <f>INDEX(新属性投放!K$14:K$34,属性汇总!$B14)*$C14</f>
        <v>0</v>
      </c>
      <c r="F14" s="16">
        <f>INDEX(新属性投放!L$14:L$34,属性汇总!$B14)*$C14</f>
        <v>114.99999999999999</v>
      </c>
      <c r="G14" s="16">
        <f>INDEX(新属性投放!D$14:D$34,属性汇总!$B14)*$C14</f>
        <v>3.4499999999999997</v>
      </c>
      <c r="H14" s="16">
        <f>INDEX(新属性投放!E$14:E$34,属性汇总!$B14)*$C14</f>
        <v>1.7249999999999999</v>
      </c>
      <c r="I14" s="16">
        <f>INDEX(新属性投放!F$14:F$34,属性汇总!$B14)*$C14</f>
        <v>10.35</v>
      </c>
      <c r="J14" s="16">
        <f>ROUND(D14+($A14-INDEX(新属性投放!$B$14:$B$34,属性汇总!$B14))*属性汇总!G14,0)</f>
        <v>54</v>
      </c>
      <c r="K14" s="16">
        <f>ROUND(E14+($A14-INDEX(新属性投放!$B$14:$B$34,属性汇总!$B14))*属性汇总!H14,0)</f>
        <v>16</v>
      </c>
      <c r="L14" s="16">
        <f>ROUND(F14+($A14-INDEX(新属性投放!$B$14:$B$34,属性汇总!$B14))*属性汇总!I14,0)</f>
        <v>208</v>
      </c>
      <c r="O14" s="15">
        <v>10</v>
      </c>
      <c r="P14" s="15">
        <v>1</v>
      </c>
      <c r="Q14" s="16">
        <f>INDEX(新属性投放!$L$6:$L$10,$P$3)*INDEX(新属性投放!$Q$6:$Q$10,$R$3)</f>
        <v>1.1499999999999999</v>
      </c>
      <c r="R14" s="16">
        <f>INDEX(新属性投放!J$42:J$62,属性汇总!$P14)*$Q14</f>
        <v>80.5</v>
      </c>
      <c r="S14" s="16">
        <f>INDEX(新属性投放!K$42:K$62,属性汇总!$P14)*$Q14</f>
        <v>23</v>
      </c>
      <c r="T14" s="16">
        <f>INDEX(新属性投放!L$42:L$62,属性汇总!$P14)*$Q14</f>
        <v>172.5</v>
      </c>
      <c r="U14" s="16">
        <f>INDEX(新属性投放!$D$42:$D$62,属性汇总!$P14)*$Q14</f>
        <v>3.4499999999999997</v>
      </c>
      <c r="V14" s="16">
        <f>INDEX(新属性投放!$D$42:$D$62,属性汇总!$P14)*$Q14</f>
        <v>3.4499999999999997</v>
      </c>
      <c r="W14" s="16">
        <f>INDEX(新属性投放!$D$42:$D$62,属性汇总!$P14)*$Q14</f>
        <v>3.4499999999999997</v>
      </c>
      <c r="X14" s="16">
        <f>ROUND(R14+($O14-INDEX(新属性投放!$B$14:$B$34,属性汇总!$P14))*属性汇总!U14,0)</f>
        <v>112</v>
      </c>
      <c r="Y14" s="16">
        <f>ROUND(S14+($O14-INDEX(新属性投放!$B$14:$B$34,属性汇总!$P14))*属性汇总!V14,0)</f>
        <v>54</v>
      </c>
      <c r="Z14" s="16">
        <f>ROUND(T14+($O14-INDEX(新属性投放!$B$14:$B$34,属性汇总!$P14))*属性汇总!W14,0)</f>
        <v>204</v>
      </c>
    </row>
    <row r="15" spans="1:26" ht="16.5" x14ac:dyDescent="0.2">
      <c r="A15" s="15">
        <v>11</v>
      </c>
      <c r="B15" s="15">
        <v>1</v>
      </c>
      <c r="C15" s="16">
        <f>INDEX(新属性投放!$L$6:$L$10,属性汇总!$B$3)*INDEX(新属性投放!$Q$6:$Q$10,属性汇总!$D$3)</f>
        <v>1.1499999999999999</v>
      </c>
      <c r="D15" s="16">
        <f>INDEX(新属性投放!J$14:J$34,属性汇总!$B15)*$C15</f>
        <v>23</v>
      </c>
      <c r="E15" s="16">
        <f>INDEX(新属性投放!K$14:K$34,属性汇总!$B15)*$C15</f>
        <v>0</v>
      </c>
      <c r="F15" s="16">
        <f>INDEX(新属性投放!L$14:L$34,属性汇总!$B15)*$C15</f>
        <v>114.99999999999999</v>
      </c>
      <c r="G15" s="16">
        <f>INDEX(新属性投放!D$14:D$34,属性汇总!$B15)*$C15</f>
        <v>3.4499999999999997</v>
      </c>
      <c r="H15" s="16">
        <f>INDEX(新属性投放!E$14:E$34,属性汇总!$B15)*$C15</f>
        <v>1.7249999999999999</v>
      </c>
      <c r="I15" s="16">
        <f>INDEX(新属性投放!F$14:F$34,属性汇总!$B15)*$C15</f>
        <v>10.35</v>
      </c>
      <c r="J15" s="16">
        <f>ROUND(D15+($A15-INDEX(新属性投放!$B$14:$B$34,属性汇总!$B15))*属性汇总!G15,0)</f>
        <v>58</v>
      </c>
      <c r="K15" s="16">
        <f>ROUND(E15+($A15-INDEX(新属性投放!$B$14:$B$34,属性汇总!$B15))*属性汇总!H15,0)</f>
        <v>17</v>
      </c>
      <c r="L15" s="16">
        <f>ROUND(F15+($A15-INDEX(新属性投放!$B$14:$B$34,属性汇总!$B15))*属性汇总!I15,0)</f>
        <v>219</v>
      </c>
      <c r="O15" s="15">
        <v>11</v>
      </c>
      <c r="P15" s="15">
        <v>1</v>
      </c>
      <c r="Q15" s="16">
        <f>INDEX(新属性投放!$L$6:$L$10,$P$3)*INDEX(新属性投放!$Q$6:$Q$10,$R$3)</f>
        <v>1.1499999999999999</v>
      </c>
      <c r="R15" s="16">
        <f>INDEX(新属性投放!J$42:J$62,属性汇总!$P15)*$Q15</f>
        <v>80.5</v>
      </c>
      <c r="S15" s="16">
        <f>INDEX(新属性投放!K$42:K$62,属性汇总!$P15)*$Q15</f>
        <v>23</v>
      </c>
      <c r="T15" s="16">
        <f>INDEX(新属性投放!L$42:L$62,属性汇总!$P15)*$Q15</f>
        <v>172.5</v>
      </c>
      <c r="U15" s="16">
        <f>INDEX(新属性投放!$D$42:$D$62,属性汇总!$P15)*$Q15</f>
        <v>3.4499999999999997</v>
      </c>
      <c r="V15" s="16">
        <f>INDEX(新属性投放!$D$42:$D$62,属性汇总!$P15)*$Q15</f>
        <v>3.4499999999999997</v>
      </c>
      <c r="W15" s="16">
        <f>INDEX(新属性投放!$D$42:$D$62,属性汇总!$P15)*$Q15</f>
        <v>3.4499999999999997</v>
      </c>
      <c r="X15" s="16">
        <f>ROUND(R15+($O15-INDEX(新属性投放!$B$14:$B$34,属性汇总!$P15))*属性汇总!U15,0)</f>
        <v>115</v>
      </c>
      <c r="Y15" s="16">
        <f>ROUND(S15+($O15-INDEX(新属性投放!$B$14:$B$34,属性汇总!$P15))*属性汇总!V15,0)</f>
        <v>58</v>
      </c>
      <c r="Z15" s="16">
        <f>ROUND(T15+($O15-INDEX(新属性投放!$B$14:$B$34,属性汇总!$P15))*属性汇总!W15,0)</f>
        <v>207</v>
      </c>
    </row>
    <row r="16" spans="1:26" ht="16.5" x14ac:dyDescent="0.2">
      <c r="A16" s="15">
        <v>12</v>
      </c>
      <c r="B16" s="15">
        <v>1</v>
      </c>
      <c r="C16" s="16">
        <f>INDEX(新属性投放!$L$6:$L$10,属性汇总!$B$3)*INDEX(新属性投放!$Q$6:$Q$10,属性汇总!$D$3)</f>
        <v>1.1499999999999999</v>
      </c>
      <c r="D16" s="16">
        <f>INDEX(新属性投放!J$14:J$34,属性汇总!$B16)*$C16</f>
        <v>23</v>
      </c>
      <c r="E16" s="16">
        <f>INDEX(新属性投放!K$14:K$34,属性汇总!$B16)*$C16</f>
        <v>0</v>
      </c>
      <c r="F16" s="16">
        <f>INDEX(新属性投放!L$14:L$34,属性汇总!$B16)*$C16</f>
        <v>114.99999999999999</v>
      </c>
      <c r="G16" s="16">
        <f>INDEX(新属性投放!D$14:D$34,属性汇总!$B16)*$C16</f>
        <v>3.4499999999999997</v>
      </c>
      <c r="H16" s="16">
        <f>INDEX(新属性投放!E$14:E$34,属性汇总!$B16)*$C16</f>
        <v>1.7249999999999999</v>
      </c>
      <c r="I16" s="16">
        <f>INDEX(新属性投放!F$14:F$34,属性汇总!$B16)*$C16</f>
        <v>10.35</v>
      </c>
      <c r="J16" s="16">
        <f>ROUND(D16+($A16-INDEX(新属性投放!$B$14:$B$34,属性汇总!$B16))*属性汇总!G16,0)</f>
        <v>61</v>
      </c>
      <c r="K16" s="16">
        <f>ROUND(E16+($A16-INDEX(新属性投放!$B$14:$B$34,属性汇总!$B16))*属性汇总!H16,0)</f>
        <v>19</v>
      </c>
      <c r="L16" s="16">
        <f>ROUND(F16+($A16-INDEX(新属性投放!$B$14:$B$34,属性汇总!$B16))*属性汇总!I16,0)</f>
        <v>229</v>
      </c>
      <c r="O16" s="15">
        <v>12</v>
      </c>
      <c r="P16" s="15">
        <v>1</v>
      </c>
      <c r="Q16" s="16">
        <f>INDEX(新属性投放!$L$6:$L$10,$P$3)*INDEX(新属性投放!$Q$6:$Q$10,$R$3)</f>
        <v>1.1499999999999999</v>
      </c>
      <c r="R16" s="16">
        <f>INDEX(新属性投放!J$42:J$62,属性汇总!$P16)*$Q16</f>
        <v>80.5</v>
      </c>
      <c r="S16" s="16">
        <f>INDEX(新属性投放!K$42:K$62,属性汇总!$P16)*$Q16</f>
        <v>23</v>
      </c>
      <c r="T16" s="16">
        <f>INDEX(新属性投放!L$42:L$62,属性汇总!$P16)*$Q16</f>
        <v>172.5</v>
      </c>
      <c r="U16" s="16">
        <f>INDEX(新属性投放!$D$42:$D$62,属性汇总!$P16)*$Q16</f>
        <v>3.4499999999999997</v>
      </c>
      <c r="V16" s="16">
        <f>INDEX(新属性投放!$D$42:$D$62,属性汇总!$P16)*$Q16</f>
        <v>3.4499999999999997</v>
      </c>
      <c r="W16" s="16">
        <f>INDEX(新属性投放!$D$42:$D$62,属性汇总!$P16)*$Q16</f>
        <v>3.4499999999999997</v>
      </c>
      <c r="X16" s="16">
        <f>ROUND(R16+($O16-INDEX(新属性投放!$B$14:$B$34,属性汇总!$P16))*属性汇总!U16,0)</f>
        <v>118</v>
      </c>
      <c r="Y16" s="16">
        <f>ROUND(S16+($O16-INDEX(新属性投放!$B$14:$B$34,属性汇总!$P16))*属性汇总!V16,0)</f>
        <v>61</v>
      </c>
      <c r="Z16" s="16">
        <f>ROUND(T16+($O16-INDEX(新属性投放!$B$14:$B$34,属性汇总!$P16))*属性汇总!W16,0)</f>
        <v>210</v>
      </c>
    </row>
    <row r="17" spans="1:26" ht="16.5" x14ac:dyDescent="0.2">
      <c r="A17" s="15">
        <v>13</v>
      </c>
      <c r="B17" s="15">
        <v>1</v>
      </c>
      <c r="C17" s="16">
        <f>INDEX(新属性投放!$L$6:$L$10,属性汇总!$B$3)*INDEX(新属性投放!$Q$6:$Q$10,属性汇总!$D$3)</f>
        <v>1.1499999999999999</v>
      </c>
      <c r="D17" s="16">
        <f>INDEX(新属性投放!J$14:J$34,属性汇总!$B17)*$C17</f>
        <v>23</v>
      </c>
      <c r="E17" s="16">
        <f>INDEX(新属性投放!K$14:K$34,属性汇总!$B17)*$C17</f>
        <v>0</v>
      </c>
      <c r="F17" s="16">
        <f>INDEX(新属性投放!L$14:L$34,属性汇总!$B17)*$C17</f>
        <v>114.99999999999999</v>
      </c>
      <c r="G17" s="16">
        <f>INDEX(新属性投放!D$14:D$34,属性汇总!$B17)*$C17</f>
        <v>3.4499999999999997</v>
      </c>
      <c r="H17" s="16">
        <f>INDEX(新属性投放!E$14:E$34,属性汇总!$B17)*$C17</f>
        <v>1.7249999999999999</v>
      </c>
      <c r="I17" s="16">
        <f>INDEX(新属性投放!F$14:F$34,属性汇总!$B17)*$C17</f>
        <v>10.35</v>
      </c>
      <c r="J17" s="16">
        <f>ROUND(D17+($A17-INDEX(新属性投放!$B$14:$B$34,属性汇总!$B17))*属性汇总!G17,0)</f>
        <v>64</v>
      </c>
      <c r="K17" s="16">
        <f>ROUND(E17+($A17-INDEX(新属性投放!$B$14:$B$34,属性汇总!$B17))*属性汇总!H17,0)</f>
        <v>21</v>
      </c>
      <c r="L17" s="16">
        <f>ROUND(F17+($A17-INDEX(新属性投放!$B$14:$B$34,属性汇总!$B17))*属性汇总!I17,0)</f>
        <v>239</v>
      </c>
      <c r="O17" s="15">
        <v>13</v>
      </c>
      <c r="P17" s="15">
        <v>1</v>
      </c>
      <c r="Q17" s="16">
        <f>INDEX(新属性投放!$L$6:$L$10,$P$3)*INDEX(新属性投放!$Q$6:$Q$10,$R$3)</f>
        <v>1.1499999999999999</v>
      </c>
      <c r="R17" s="16">
        <f>INDEX(新属性投放!J$42:J$62,属性汇总!$P17)*$Q17</f>
        <v>80.5</v>
      </c>
      <c r="S17" s="16">
        <f>INDEX(新属性投放!K$42:K$62,属性汇总!$P17)*$Q17</f>
        <v>23</v>
      </c>
      <c r="T17" s="16">
        <f>INDEX(新属性投放!L$42:L$62,属性汇总!$P17)*$Q17</f>
        <v>172.5</v>
      </c>
      <c r="U17" s="16">
        <f>INDEX(新属性投放!$D$42:$D$62,属性汇总!$P17)*$Q17</f>
        <v>3.4499999999999997</v>
      </c>
      <c r="V17" s="16">
        <f>INDEX(新属性投放!$D$42:$D$62,属性汇总!$P17)*$Q17</f>
        <v>3.4499999999999997</v>
      </c>
      <c r="W17" s="16">
        <f>INDEX(新属性投放!$D$42:$D$62,属性汇总!$P17)*$Q17</f>
        <v>3.4499999999999997</v>
      </c>
      <c r="X17" s="16">
        <f>ROUND(R17+($O17-INDEX(新属性投放!$B$14:$B$34,属性汇总!$P17))*属性汇总!U17,0)</f>
        <v>122</v>
      </c>
      <c r="Y17" s="16">
        <f>ROUND(S17+($O17-INDEX(新属性投放!$B$14:$B$34,属性汇总!$P17))*属性汇总!V17,0)</f>
        <v>64</v>
      </c>
      <c r="Z17" s="16">
        <f>ROUND(T17+($O17-INDEX(新属性投放!$B$14:$B$34,属性汇总!$P17))*属性汇总!W17,0)</f>
        <v>214</v>
      </c>
    </row>
    <row r="18" spans="1:26" ht="16.5" x14ac:dyDescent="0.2">
      <c r="A18" s="15">
        <v>14</v>
      </c>
      <c r="B18" s="15">
        <v>1</v>
      </c>
      <c r="C18" s="16">
        <f>INDEX(新属性投放!$L$6:$L$10,属性汇总!$B$3)*INDEX(新属性投放!$Q$6:$Q$10,属性汇总!$D$3)</f>
        <v>1.1499999999999999</v>
      </c>
      <c r="D18" s="16">
        <f>INDEX(新属性投放!J$14:J$34,属性汇总!$B18)*$C18</f>
        <v>23</v>
      </c>
      <c r="E18" s="16">
        <f>INDEX(新属性投放!K$14:K$34,属性汇总!$B18)*$C18</f>
        <v>0</v>
      </c>
      <c r="F18" s="16">
        <f>INDEX(新属性投放!L$14:L$34,属性汇总!$B18)*$C18</f>
        <v>114.99999999999999</v>
      </c>
      <c r="G18" s="16">
        <f>INDEX(新属性投放!D$14:D$34,属性汇总!$B18)*$C18</f>
        <v>3.4499999999999997</v>
      </c>
      <c r="H18" s="16">
        <f>INDEX(新属性投放!E$14:E$34,属性汇总!$B18)*$C18</f>
        <v>1.7249999999999999</v>
      </c>
      <c r="I18" s="16">
        <f>INDEX(新属性投放!F$14:F$34,属性汇总!$B18)*$C18</f>
        <v>10.35</v>
      </c>
      <c r="J18" s="16">
        <f>ROUND(D18+($A18-INDEX(新属性投放!$B$14:$B$34,属性汇总!$B18))*属性汇总!G18,0)</f>
        <v>68</v>
      </c>
      <c r="K18" s="16">
        <f>ROUND(E18+($A18-INDEX(新属性投放!$B$14:$B$34,属性汇总!$B18))*属性汇总!H18,0)</f>
        <v>22</v>
      </c>
      <c r="L18" s="16">
        <f>ROUND(F18+($A18-INDEX(新属性投放!$B$14:$B$34,属性汇总!$B18))*属性汇总!I18,0)</f>
        <v>250</v>
      </c>
      <c r="O18" s="15">
        <v>14</v>
      </c>
      <c r="P18" s="15">
        <v>1</v>
      </c>
      <c r="Q18" s="16">
        <f>INDEX(新属性投放!$L$6:$L$10,$P$3)*INDEX(新属性投放!$Q$6:$Q$10,$R$3)</f>
        <v>1.1499999999999999</v>
      </c>
      <c r="R18" s="16">
        <f>INDEX(新属性投放!J$42:J$62,属性汇总!$P18)*$Q18</f>
        <v>80.5</v>
      </c>
      <c r="S18" s="16">
        <f>INDEX(新属性投放!K$42:K$62,属性汇总!$P18)*$Q18</f>
        <v>23</v>
      </c>
      <c r="T18" s="16">
        <f>INDEX(新属性投放!L$42:L$62,属性汇总!$P18)*$Q18</f>
        <v>172.5</v>
      </c>
      <c r="U18" s="16">
        <f>INDEX(新属性投放!$D$42:$D$62,属性汇总!$P18)*$Q18</f>
        <v>3.4499999999999997</v>
      </c>
      <c r="V18" s="16">
        <f>INDEX(新属性投放!$D$42:$D$62,属性汇总!$P18)*$Q18</f>
        <v>3.4499999999999997</v>
      </c>
      <c r="W18" s="16">
        <f>INDEX(新属性投放!$D$42:$D$62,属性汇总!$P18)*$Q18</f>
        <v>3.4499999999999997</v>
      </c>
      <c r="X18" s="16">
        <f>ROUND(R18+($O18-INDEX(新属性投放!$B$14:$B$34,属性汇总!$P18))*属性汇总!U18,0)</f>
        <v>125</v>
      </c>
      <c r="Y18" s="16">
        <f>ROUND(S18+($O18-INDEX(新属性投放!$B$14:$B$34,属性汇总!$P18))*属性汇总!V18,0)</f>
        <v>68</v>
      </c>
      <c r="Z18" s="16">
        <f>ROUND(T18+($O18-INDEX(新属性投放!$B$14:$B$34,属性汇总!$P18))*属性汇总!W18,0)</f>
        <v>217</v>
      </c>
    </row>
    <row r="19" spans="1:26" ht="16.5" x14ac:dyDescent="0.2">
      <c r="A19" s="15">
        <v>15</v>
      </c>
      <c r="B19" s="15">
        <v>1</v>
      </c>
      <c r="C19" s="16">
        <f>INDEX(新属性投放!$L$6:$L$10,属性汇总!$B$3)*INDEX(新属性投放!$Q$6:$Q$10,属性汇总!$D$3)</f>
        <v>1.1499999999999999</v>
      </c>
      <c r="D19" s="16">
        <f>INDEX(新属性投放!J$14:J$34,属性汇总!$B19)*$C19</f>
        <v>23</v>
      </c>
      <c r="E19" s="16">
        <f>INDEX(新属性投放!K$14:K$34,属性汇总!$B19)*$C19</f>
        <v>0</v>
      </c>
      <c r="F19" s="16">
        <f>INDEX(新属性投放!L$14:L$34,属性汇总!$B19)*$C19</f>
        <v>114.99999999999999</v>
      </c>
      <c r="G19" s="16">
        <f>INDEX(新属性投放!D$14:D$34,属性汇总!$B19)*$C19</f>
        <v>3.4499999999999997</v>
      </c>
      <c r="H19" s="16">
        <f>INDEX(新属性投放!E$14:E$34,属性汇总!$B19)*$C19</f>
        <v>1.7249999999999999</v>
      </c>
      <c r="I19" s="16">
        <f>INDEX(新属性投放!F$14:F$34,属性汇总!$B19)*$C19</f>
        <v>10.35</v>
      </c>
      <c r="J19" s="16">
        <f>ROUND(D19+($A19-INDEX(新属性投放!$B$14:$B$34,属性汇总!$B19))*属性汇总!G19,0)</f>
        <v>71</v>
      </c>
      <c r="K19" s="16">
        <f>ROUND(E19+($A19-INDEX(新属性投放!$B$14:$B$34,属性汇总!$B19))*属性汇总!H19,0)</f>
        <v>24</v>
      </c>
      <c r="L19" s="16">
        <f>ROUND(F19+($A19-INDEX(新属性投放!$B$14:$B$34,属性汇总!$B19))*属性汇总!I19,0)</f>
        <v>260</v>
      </c>
      <c r="O19" s="15">
        <v>15</v>
      </c>
      <c r="P19" s="15">
        <v>1</v>
      </c>
      <c r="Q19" s="16">
        <f>INDEX(新属性投放!$L$6:$L$10,$P$3)*INDEX(新属性投放!$Q$6:$Q$10,$R$3)</f>
        <v>1.1499999999999999</v>
      </c>
      <c r="R19" s="16">
        <f>INDEX(新属性投放!J$42:J$62,属性汇总!$P19)*$Q19</f>
        <v>80.5</v>
      </c>
      <c r="S19" s="16">
        <f>INDEX(新属性投放!K$42:K$62,属性汇总!$P19)*$Q19</f>
        <v>23</v>
      </c>
      <c r="T19" s="16">
        <f>INDEX(新属性投放!L$42:L$62,属性汇总!$P19)*$Q19</f>
        <v>172.5</v>
      </c>
      <c r="U19" s="16">
        <f>INDEX(新属性投放!$D$42:$D$62,属性汇总!$P19)*$Q19</f>
        <v>3.4499999999999997</v>
      </c>
      <c r="V19" s="16">
        <f>INDEX(新属性投放!$D$42:$D$62,属性汇总!$P19)*$Q19</f>
        <v>3.4499999999999997</v>
      </c>
      <c r="W19" s="16">
        <f>INDEX(新属性投放!$D$42:$D$62,属性汇总!$P19)*$Q19</f>
        <v>3.4499999999999997</v>
      </c>
      <c r="X19" s="16">
        <f>ROUND(R19+($O19-INDEX(新属性投放!$B$14:$B$34,属性汇总!$P19))*属性汇总!U19,0)</f>
        <v>129</v>
      </c>
      <c r="Y19" s="16">
        <f>ROUND(S19+($O19-INDEX(新属性投放!$B$14:$B$34,属性汇总!$P19))*属性汇总!V19,0)</f>
        <v>71</v>
      </c>
      <c r="Z19" s="16">
        <f>ROUND(T19+($O19-INDEX(新属性投放!$B$14:$B$34,属性汇总!$P19))*属性汇总!W19,0)</f>
        <v>221</v>
      </c>
    </row>
    <row r="20" spans="1:26" s="22" customFormat="1" ht="16.5" x14ac:dyDescent="0.2">
      <c r="A20" s="15">
        <v>15</v>
      </c>
      <c r="B20" s="15">
        <v>2</v>
      </c>
      <c r="C20" s="16">
        <f>INDEX(新属性投放!$L$6:$L$10,属性汇总!$B$3)*INDEX(新属性投放!$Q$6:$Q$10,属性汇总!$D$3)</f>
        <v>1.1499999999999999</v>
      </c>
      <c r="D20" s="16">
        <f>INDEX(新属性投放!J$14:J$34,属性汇总!$B20)*$C20</f>
        <v>65.55</v>
      </c>
      <c r="E20" s="16">
        <f>INDEX(新属性投放!K$14:K$34,属性汇总!$B20)*$C20</f>
        <v>15.524999999999999</v>
      </c>
      <c r="F20" s="16">
        <f>INDEX(新属性投放!L$14:L$34,属性汇总!$B20)*$C20</f>
        <v>242.64999999999998</v>
      </c>
      <c r="G20" s="16">
        <f>INDEX(新属性投放!D$14:D$34,属性汇总!$B20)*$C20</f>
        <v>3.6799999999999997</v>
      </c>
      <c r="H20" s="16">
        <f>INDEX(新属性投放!E$14:E$34,属性汇总!$B20)*$C20</f>
        <v>1.8399999999999999</v>
      </c>
      <c r="I20" s="16">
        <f>INDEX(新属性投放!F$14:F$34,属性汇总!$B20)*$C20</f>
        <v>11.040000000000001</v>
      </c>
      <c r="J20" s="16">
        <f>ROUND(D20+($A20-INDEX(新属性投放!$B$14:$B$34,属性汇总!$B20))*属性汇总!G20,0)</f>
        <v>84</v>
      </c>
      <c r="K20" s="16">
        <f>ROUND(E20+($A20-INDEX(新属性投放!$B$14:$B$34,属性汇总!$B20))*属性汇总!H20,0)</f>
        <v>25</v>
      </c>
      <c r="L20" s="16">
        <f>ROUND(F20+($A20-INDEX(新属性投放!$B$14:$B$34,属性汇总!$B20))*属性汇总!I20,0)</f>
        <v>298</v>
      </c>
      <c r="O20" s="15">
        <v>15</v>
      </c>
      <c r="P20" s="15">
        <v>2</v>
      </c>
      <c r="Q20" s="16">
        <f>INDEX(新属性投放!$L$6:$L$10,$P$3)*INDEX(新属性投放!$Q$6:$Q$10,$R$3)</f>
        <v>1.1499999999999999</v>
      </c>
      <c r="R20" s="16">
        <f>INDEX(新属性投放!J$42:J$62,属性汇总!$P20)*$Q20</f>
        <v>123.05</v>
      </c>
      <c r="S20" s="16">
        <f>INDEX(新属性投放!K$42:K$62,属性汇总!$P20)*$Q20</f>
        <v>44.274999999999999</v>
      </c>
      <c r="T20" s="16">
        <f>INDEX(新属性投放!L$42:L$62,属性汇总!$P20)*$Q20</f>
        <v>410.54999999999995</v>
      </c>
      <c r="U20" s="16">
        <f>INDEX(新属性投放!$D$42:$D$62,属性汇总!$P20)*$Q20</f>
        <v>3.6799999999999997</v>
      </c>
      <c r="V20" s="16">
        <f>INDEX(新属性投放!$D$42:$D$62,属性汇总!$P20)*$Q20</f>
        <v>3.6799999999999997</v>
      </c>
      <c r="W20" s="16">
        <f>INDEX(新属性投放!$D$42:$D$62,属性汇总!$P20)*$Q20</f>
        <v>3.6799999999999997</v>
      </c>
      <c r="X20" s="16">
        <f>ROUND(R20+($O20-INDEX(新属性投放!$B$14:$B$34,属性汇总!$P20))*属性汇总!U20,0)</f>
        <v>141</v>
      </c>
      <c r="Y20" s="16">
        <f>ROUND(S20+($O20-INDEX(新属性投放!$B$14:$B$34,属性汇总!$P20))*属性汇总!V20,0)</f>
        <v>63</v>
      </c>
      <c r="Z20" s="16">
        <f>ROUND(T20+($O20-INDEX(新属性投放!$B$14:$B$34,属性汇总!$P20))*属性汇总!W20,0)</f>
        <v>429</v>
      </c>
    </row>
    <row r="21" spans="1:26" ht="16.5" x14ac:dyDescent="0.2">
      <c r="A21" s="15">
        <v>16</v>
      </c>
      <c r="B21" s="15">
        <v>2</v>
      </c>
      <c r="C21" s="16">
        <f>INDEX(新属性投放!$L$6:$L$10,属性汇总!$B$3)*INDEX(新属性投放!$Q$6:$Q$10,属性汇总!$D$3)</f>
        <v>1.1499999999999999</v>
      </c>
      <c r="D21" s="16">
        <f>INDEX(新属性投放!J$14:J$34,属性汇总!$B21)*$C21</f>
        <v>65.55</v>
      </c>
      <c r="E21" s="16">
        <f>INDEX(新属性投放!K$14:K$34,属性汇总!$B21)*$C21</f>
        <v>15.524999999999999</v>
      </c>
      <c r="F21" s="16">
        <f>INDEX(新属性投放!L$14:L$34,属性汇总!$B21)*$C21</f>
        <v>242.64999999999998</v>
      </c>
      <c r="G21" s="16">
        <f>INDEX(新属性投放!D$14:D$34,属性汇总!$B21)*$C21</f>
        <v>3.6799999999999997</v>
      </c>
      <c r="H21" s="16">
        <f>INDEX(新属性投放!E$14:E$34,属性汇总!$B21)*$C21</f>
        <v>1.8399999999999999</v>
      </c>
      <c r="I21" s="16">
        <f>INDEX(新属性投放!F$14:F$34,属性汇总!$B21)*$C21</f>
        <v>11.040000000000001</v>
      </c>
      <c r="J21" s="16">
        <f>ROUND(D21+($A21-INDEX(新属性投放!$B$14:$B$34,属性汇总!$B21))*属性汇总!G21,0)</f>
        <v>88</v>
      </c>
      <c r="K21" s="16">
        <f>ROUND(E21+($A21-INDEX(新属性投放!$B$14:$B$34,属性汇总!$B21))*属性汇总!H21,0)</f>
        <v>27</v>
      </c>
      <c r="L21" s="16">
        <f>ROUND(F21+($A21-INDEX(新属性投放!$B$14:$B$34,属性汇总!$B21))*属性汇总!I21,0)</f>
        <v>309</v>
      </c>
      <c r="O21" s="15">
        <v>16</v>
      </c>
      <c r="P21" s="15">
        <v>2</v>
      </c>
      <c r="Q21" s="16">
        <f>INDEX(新属性投放!$L$6:$L$10,$P$3)*INDEX(新属性投放!$Q$6:$Q$10,$R$3)</f>
        <v>1.1499999999999999</v>
      </c>
      <c r="R21" s="16">
        <f>INDEX(新属性投放!J$42:J$62,属性汇总!$P21)*$Q21</f>
        <v>123.05</v>
      </c>
      <c r="S21" s="16">
        <f>INDEX(新属性投放!K$42:K$62,属性汇总!$P21)*$Q21</f>
        <v>44.274999999999999</v>
      </c>
      <c r="T21" s="16">
        <f>INDEX(新属性投放!L$42:L$62,属性汇总!$P21)*$Q21</f>
        <v>410.54999999999995</v>
      </c>
      <c r="U21" s="16">
        <f>INDEX(新属性投放!$D$42:$D$62,属性汇总!$P21)*$Q21</f>
        <v>3.6799999999999997</v>
      </c>
      <c r="V21" s="16">
        <f>INDEX(新属性投放!$D$42:$D$62,属性汇总!$P21)*$Q21</f>
        <v>3.6799999999999997</v>
      </c>
      <c r="W21" s="16">
        <f>INDEX(新属性投放!$D$42:$D$62,属性汇总!$P21)*$Q21</f>
        <v>3.6799999999999997</v>
      </c>
      <c r="X21" s="16">
        <f>ROUND(R21+($O21-INDEX(新属性投放!$B$14:$B$34,属性汇总!$P21))*属性汇总!U21,0)</f>
        <v>145</v>
      </c>
      <c r="Y21" s="16">
        <f>ROUND(S21+($O21-INDEX(新属性投放!$B$14:$B$34,属性汇总!$P21))*属性汇总!V21,0)</f>
        <v>66</v>
      </c>
      <c r="Z21" s="16">
        <f>ROUND(T21+($O21-INDEX(新属性投放!$B$14:$B$34,属性汇总!$P21))*属性汇总!W21,0)</f>
        <v>433</v>
      </c>
    </row>
    <row r="22" spans="1:26" ht="16.5" x14ac:dyDescent="0.2">
      <c r="A22" s="15">
        <v>17</v>
      </c>
      <c r="B22" s="15">
        <v>2</v>
      </c>
      <c r="C22" s="16">
        <f>INDEX(新属性投放!$L$6:$L$10,属性汇总!$B$3)*INDEX(新属性投放!$Q$6:$Q$10,属性汇总!$D$3)</f>
        <v>1.1499999999999999</v>
      </c>
      <c r="D22" s="16">
        <f>INDEX(新属性投放!J$14:J$34,属性汇总!$B22)*$C22</f>
        <v>65.55</v>
      </c>
      <c r="E22" s="16">
        <f>INDEX(新属性投放!K$14:K$34,属性汇总!$B22)*$C22</f>
        <v>15.524999999999999</v>
      </c>
      <c r="F22" s="16">
        <f>INDEX(新属性投放!L$14:L$34,属性汇总!$B22)*$C22</f>
        <v>242.64999999999998</v>
      </c>
      <c r="G22" s="16">
        <f>INDEX(新属性投放!D$14:D$34,属性汇总!$B22)*$C22</f>
        <v>3.6799999999999997</v>
      </c>
      <c r="H22" s="16">
        <f>INDEX(新属性投放!E$14:E$34,属性汇总!$B22)*$C22</f>
        <v>1.8399999999999999</v>
      </c>
      <c r="I22" s="16">
        <f>INDEX(新属性投放!F$14:F$34,属性汇总!$B22)*$C22</f>
        <v>11.040000000000001</v>
      </c>
      <c r="J22" s="16">
        <f>ROUND(D22+($A22-INDEX(新属性投放!$B$14:$B$34,属性汇总!$B22))*属性汇总!G22,0)</f>
        <v>91</v>
      </c>
      <c r="K22" s="16">
        <f>ROUND(E22+($A22-INDEX(新属性投放!$B$14:$B$34,属性汇总!$B22))*属性汇总!H22,0)</f>
        <v>28</v>
      </c>
      <c r="L22" s="16">
        <f>ROUND(F22+($A22-INDEX(新属性投放!$B$14:$B$34,属性汇总!$B22))*属性汇总!I22,0)</f>
        <v>320</v>
      </c>
      <c r="O22" s="15">
        <v>17</v>
      </c>
      <c r="P22" s="15">
        <v>2</v>
      </c>
      <c r="Q22" s="16">
        <f>INDEX(新属性投放!$L$6:$L$10,$P$3)*INDEX(新属性投放!$Q$6:$Q$10,$R$3)</f>
        <v>1.1499999999999999</v>
      </c>
      <c r="R22" s="16">
        <f>INDEX(新属性投放!J$42:J$62,属性汇总!$P22)*$Q22</f>
        <v>123.05</v>
      </c>
      <c r="S22" s="16">
        <f>INDEX(新属性投放!K$42:K$62,属性汇总!$P22)*$Q22</f>
        <v>44.274999999999999</v>
      </c>
      <c r="T22" s="16">
        <f>INDEX(新属性投放!L$42:L$62,属性汇总!$P22)*$Q22</f>
        <v>410.54999999999995</v>
      </c>
      <c r="U22" s="16">
        <f>INDEX(新属性投放!$D$42:$D$62,属性汇总!$P22)*$Q22</f>
        <v>3.6799999999999997</v>
      </c>
      <c r="V22" s="16">
        <f>INDEX(新属性投放!$D$42:$D$62,属性汇总!$P22)*$Q22</f>
        <v>3.6799999999999997</v>
      </c>
      <c r="W22" s="16">
        <f>INDEX(新属性投放!$D$42:$D$62,属性汇总!$P22)*$Q22</f>
        <v>3.6799999999999997</v>
      </c>
      <c r="X22" s="16">
        <f>ROUND(R22+($O22-INDEX(新属性投放!$B$14:$B$34,属性汇总!$P22))*属性汇总!U22,0)</f>
        <v>149</v>
      </c>
      <c r="Y22" s="16">
        <f>ROUND(S22+($O22-INDEX(新属性投放!$B$14:$B$34,属性汇总!$P22))*属性汇总!V22,0)</f>
        <v>70</v>
      </c>
      <c r="Z22" s="16">
        <f>ROUND(T22+($O22-INDEX(新属性投放!$B$14:$B$34,属性汇总!$P22))*属性汇总!W22,0)</f>
        <v>436</v>
      </c>
    </row>
    <row r="23" spans="1:26" ht="16.5" x14ac:dyDescent="0.2">
      <c r="A23" s="15">
        <v>18</v>
      </c>
      <c r="B23" s="15">
        <v>2</v>
      </c>
      <c r="C23" s="16">
        <f>INDEX(新属性投放!$L$6:$L$10,属性汇总!$B$3)*INDEX(新属性投放!$Q$6:$Q$10,属性汇总!$D$3)</f>
        <v>1.1499999999999999</v>
      </c>
      <c r="D23" s="16">
        <f>INDEX(新属性投放!J$14:J$34,属性汇总!$B23)*$C23</f>
        <v>65.55</v>
      </c>
      <c r="E23" s="16">
        <f>INDEX(新属性投放!K$14:K$34,属性汇总!$B23)*$C23</f>
        <v>15.524999999999999</v>
      </c>
      <c r="F23" s="16">
        <f>INDEX(新属性投放!L$14:L$34,属性汇总!$B23)*$C23</f>
        <v>242.64999999999998</v>
      </c>
      <c r="G23" s="16">
        <f>INDEX(新属性投放!D$14:D$34,属性汇总!$B23)*$C23</f>
        <v>3.6799999999999997</v>
      </c>
      <c r="H23" s="16">
        <f>INDEX(新属性投放!E$14:E$34,属性汇总!$B23)*$C23</f>
        <v>1.8399999999999999</v>
      </c>
      <c r="I23" s="16">
        <f>INDEX(新属性投放!F$14:F$34,属性汇总!$B23)*$C23</f>
        <v>11.040000000000001</v>
      </c>
      <c r="J23" s="16">
        <f>ROUND(D23+($A23-INDEX(新属性投放!$B$14:$B$34,属性汇总!$B23))*属性汇总!G23,0)</f>
        <v>95</v>
      </c>
      <c r="K23" s="16">
        <f>ROUND(E23+($A23-INDEX(新属性投放!$B$14:$B$34,属性汇总!$B23))*属性汇总!H23,0)</f>
        <v>30</v>
      </c>
      <c r="L23" s="16">
        <f>ROUND(F23+($A23-INDEX(新属性投放!$B$14:$B$34,属性汇总!$B23))*属性汇总!I23,0)</f>
        <v>331</v>
      </c>
      <c r="O23" s="15">
        <v>18</v>
      </c>
      <c r="P23" s="15">
        <v>2</v>
      </c>
      <c r="Q23" s="16">
        <f>INDEX(新属性投放!$L$6:$L$10,$P$3)*INDEX(新属性投放!$Q$6:$Q$10,$R$3)</f>
        <v>1.1499999999999999</v>
      </c>
      <c r="R23" s="16">
        <f>INDEX(新属性投放!J$42:J$62,属性汇总!$P23)*$Q23</f>
        <v>123.05</v>
      </c>
      <c r="S23" s="16">
        <f>INDEX(新属性投放!K$42:K$62,属性汇总!$P23)*$Q23</f>
        <v>44.274999999999999</v>
      </c>
      <c r="T23" s="16">
        <f>INDEX(新属性投放!L$42:L$62,属性汇总!$P23)*$Q23</f>
        <v>410.54999999999995</v>
      </c>
      <c r="U23" s="16">
        <f>INDEX(新属性投放!$D$42:$D$62,属性汇总!$P23)*$Q23</f>
        <v>3.6799999999999997</v>
      </c>
      <c r="V23" s="16">
        <f>INDEX(新属性投放!$D$42:$D$62,属性汇总!$P23)*$Q23</f>
        <v>3.6799999999999997</v>
      </c>
      <c r="W23" s="16">
        <f>INDEX(新属性投放!$D$42:$D$62,属性汇总!$P23)*$Q23</f>
        <v>3.6799999999999997</v>
      </c>
      <c r="X23" s="16">
        <f>ROUND(R23+($O23-INDEX(新属性投放!$B$14:$B$34,属性汇总!$P23))*属性汇总!U23,0)</f>
        <v>152</v>
      </c>
      <c r="Y23" s="16">
        <f>ROUND(S23+($O23-INDEX(新属性投放!$B$14:$B$34,属性汇总!$P23))*属性汇总!V23,0)</f>
        <v>74</v>
      </c>
      <c r="Z23" s="16">
        <f>ROUND(T23+($O23-INDEX(新属性投放!$B$14:$B$34,属性汇总!$P23))*属性汇总!W23,0)</f>
        <v>440</v>
      </c>
    </row>
    <row r="24" spans="1:26" ht="16.5" x14ac:dyDescent="0.2">
      <c r="A24" s="15">
        <v>19</v>
      </c>
      <c r="B24" s="15">
        <v>2</v>
      </c>
      <c r="C24" s="16">
        <f>INDEX(新属性投放!$L$6:$L$10,属性汇总!$B$3)*INDEX(新属性投放!$Q$6:$Q$10,属性汇总!$D$3)</f>
        <v>1.1499999999999999</v>
      </c>
      <c r="D24" s="16">
        <f>INDEX(新属性投放!J$14:J$34,属性汇总!$B24)*$C24</f>
        <v>65.55</v>
      </c>
      <c r="E24" s="16">
        <f>INDEX(新属性投放!K$14:K$34,属性汇总!$B24)*$C24</f>
        <v>15.524999999999999</v>
      </c>
      <c r="F24" s="16">
        <f>INDEX(新属性投放!L$14:L$34,属性汇总!$B24)*$C24</f>
        <v>242.64999999999998</v>
      </c>
      <c r="G24" s="16">
        <f>INDEX(新属性投放!D$14:D$34,属性汇总!$B24)*$C24</f>
        <v>3.6799999999999997</v>
      </c>
      <c r="H24" s="16">
        <f>INDEX(新属性投放!E$14:E$34,属性汇总!$B24)*$C24</f>
        <v>1.8399999999999999</v>
      </c>
      <c r="I24" s="16">
        <f>INDEX(新属性投放!F$14:F$34,属性汇总!$B24)*$C24</f>
        <v>11.040000000000001</v>
      </c>
      <c r="J24" s="16">
        <f>ROUND(D24+($A24-INDEX(新属性投放!$B$14:$B$34,属性汇总!$B24))*属性汇总!G24,0)</f>
        <v>99</v>
      </c>
      <c r="K24" s="16">
        <f>ROUND(E24+($A24-INDEX(新属性投放!$B$14:$B$34,属性汇总!$B24))*属性汇总!H24,0)</f>
        <v>32</v>
      </c>
      <c r="L24" s="16">
        <f>ROUND(F24+($A24-INDEX(新属性投放!$B$14:$B$34,属性汇总!$B24))*属性汇总!I24,0)</f>
        <v>342</v>
      </c>
      <c r="O24" s="15">
        <v>19</v>
      </c>
      <c r="P24" s="15">
        <v>2</v>
      </c>
      <c r="Q24" s="16">
        <f>INDEX(新属性投放!$L$6:$L$10,$P$3)*INDEX(新属性投放!$Q$6:$Q$10,$R$3)</f>
        <v>1.1499999999999999</v>
      </c>
      <c r="R24" s="16">
        <f>INDEX(新属性投放!J$42:J$62,属性汇总!$P24)*$Q24</f>
        <v>123.05</v>
      </c>
      <c r="S24" s="16">
        <f>INDEX(新属性投放!K$42:K$62,属性汇总!$P24)*$Q24</f>
        <v>44.274999999999999</v>
      </c>
      <c r="T24" s="16">
        <f>INDEX(新属性投放!L$42:L$62,属性汇总!$P24)*$Q24</f>
        <v>410.54999999999995</v>
      </c>
      <c r="U24" s="16">
        <f>INDEX(新属性投放!$D$42:$D$62,属性汇总!$P24)*$Q24</f>
        <v>3.6799999999999997</v>
      </c>
      <c r="V24" s="16">
        <f>INDEX(新属性投放!$D$42:$D$62,属性汇总!$P24)*$Q24</f>
        <v>3.6799999999999997</v>
      </c>
      <c r="W24" s="16">
        <f>INDEX(新属性投放!$D$42:$D$62,属性汇总!$P24)*$Q24</f>
        <v>3.6799999999999997</v>
      </c>
      <c r="X24" s="16">
        <f>ROUND(R24+($O24-INDEX(新属性投放!$B$14:$B$34,属性汇总!$P24))*属性汇总!U24,0)</f>
        <v>156</v>
      </c>
      <c r="Y24" s="16">
        <f>ROUND(S24+($O24-INDEX(新属性投放!$B$14:$B$34,属性汇总!$P24))*属性汇总!V24,0)</f>
        <v>77</v>
      </c>
      <c r="Z24" s="16">
        <f>ROUND(T24+($O24-INDEX(新属性投放!$B$14:$B$34,属性汇总!$P24))*属性汇总!W24,0)</f>
        <v>444</v>
      </c>
    </row>
    <row r="25" spans="1:26" ht="16.5" x14ac:dyDescent="0.2">
      <c r="A25" s="15">
        <v>20</v>
      </c>
      <c r="B25" s="15">
        <v>2</v>
      </c>
      <c r="C25" s="16">
        <f>INDEX(新属性投放!$L$6:$L$10,属性汇总!$B$3)*INDEX(新属性投放!$Q$6:$Q$10,属性汇总!$D$3)</f>
        <v>1.1499999999999999</v>
      </c>
      <c r="D25" s="16">
        <f>INDEX(新属性投放!J$14:J$34,属性汇总!$B25)*$C25</f>
        <v>65.55</v>
      </c>
      <c r="E25" s="16">
        <f>INDEX(新属性投放!K$14:K$34,属性汇总!$B25)*$C25</f>
        <v>15.524999999999999</v>
      </c>
      <c r="F25" s="16">
        <f>INDEX(新属性投放!L$14:L$34,属性汇总!$B25)*$C25</f>
        <v>242.64999999999998</v>
      </c>
      <c r="G25" s="16">
        <f>INDEX(新属性投放!D$14:D$34,属性汇总!$B25)*$C25</f>
        <v>3.6799999999999997</v>
      </c>
      <c r="H25" s="16">
        <f>INDEX(新属性投放!E$14:E$34,属性汇总!$B25)*$C25</f>
        <v>1.8399999999999999</v>
      </c>
      <c r="I25" s="16">
        <f>INDEX(新属性投放!F$14:F$34,属性汇总!$B25)*$C25</f>
        <v>11.040000000000001</v>
      </c>
      <c r="J25" s="16">
        <f>ROUND(D25+($A25-INDEX(新属性投放!$B$14:$B$34,属性汇总!$B25))*属性汇总!G25,0)</f>
        <v>102</v>
      </c>
      <c r="K25" s="16">
        <f>ROUND(E25+($A25-INDEX(新属性投放!$B$14:$B$34,属性汇总!$B25))*属性汇总!H25,0)</f>
        <v>34</v>
      </c>
      <c r="L25" s="16">
        <f>ROUND(F25+($A25-INDEX(新属性投放!$B$14:$B$34,属性汇总!$B25))*属性汇总!I25,0)</f>
        <v>353</v>
      </c>
      <c r="O25" s="15">
        <v>20</v>
      </c>
      <c r="P25" s="15">
        <v>2</v>
      </c>
      <c r="Q25" s="16">
        <f>INDEX(新属性投放!$L$6:$L$10,$P$3)*INDEX(新属性投放!$Q$6:$Q$10,$R$3)</f>
        <v>1.1499999999999999</v>
      </c>
      <c r="R25" s="16">
        <f>INDEX(新属性投放!J$42:J$62,属性汇总!$P25)*$Q25</f>
        <v>123.05</v>
      </c>
      <c r="S25" s="16">
        <f>INDEX(新属性投放!K$42:K$62,属性汇总!$P25)*$Q25</f>
        <v>44.274999999999999</v>
      </c>
      <c r="T25" s="16">
        <f>INDEX(新属性投放!L$42:L$62,属性汇总!$P25)*$Q25</f>
        <v>410.54999999999995</v>
      </c>
      <c r="U25" s="16">
        <f>INDEX(新属性投放!$D$42:$D$62,属性汇总!$P25)*$Q25</f>
        <v>3.6799999999999997</v>
      </c>
      <c r="V25" s="16">
        <f>INDEX(新属性投放!$D$42:$D$62,属性汇总!$P25)*$Q25</f>
        <v>3.6799999999999997</v>
      </c>
      <c r="W25" s="16">
        <f>INDEX(新属性投放!$D$42:$D$62,属性汇总!$P25)*$Q25</f>
        <v>3.6799999999999997</v>
      </c>
      <c r="X25" s="16">
        <f>ROUND(R25+($O25-INDEX(新属性投放!$B$14:$B$34,属性汇总!$P25))*属性汇总!U25,0)</f>
        <v>160</v>
      </c>
      <c r="Y25" s="16">
        <f>ROUND(S25+($O25-INDEX(新属性投放!$B$14:$B$34,属性汇总!$P25))*属性汇总!V25,0)</f>
        <v>81</v>
      </c>
      <c r="Z25" s="16">
        <f>ROUND(T25+($O25-INDEX(新属性投放!$B$14:$B$34,属性汇总!$P25))*属性汇总!W25,0)</f>
        <v>447</v>
      </c>
    </row>
    <row r="26" spans="1:26" ht="16.5" x14ac:dyDescent="0.2">
      <c r="A26" s="15">
        <v>21</v>
      </c>
      <c r="B26" s="15">
        <v>2</v>
      </c>
      <c r="C26" s="16">
        <f>INDEX(新属性投放!$L$6:$L$10,属性汇总!$B$3)*INDEX(新属性投放!$Q$6:$Q$10,属性汇总!$D$3)</f>
        <v>1.1499999999999999</v>
      </c>
      <c r="D26" s="16">
        <f>INDEX(新属性投放!J$14:J$34,属性汇总!$B26)*$C26</f>
        <v>65.55</v>
      </c>
      <c r="E26" s="16">
        <f>INDEX(新属性投放!K$14:K$34,属性汇总!$B26)*$C26</f>
        <v>15.524999999999999</v>
      </c>
      <c r="F26" s="16">
        <f>INDEX(新属性投放!L$14:L$34,属性汇总!$B26)*$C26</f>
        <v>242.64999999999998</v>
      </c>
      <c r="G26" s="16">
        <f>INDEX(新属性投放!D$14:D$34,属性汇总!$B26)*$C26</f>
        <v>3.6799999999999997</v>
      </c>
      <c r="H26" s="16">
        <f>INDEX(新属性投放!E$14:E$34,属性汇总!$B26)*$C26</f>
        <v>1.8399999999999999</v>
      </c>
      <c r="I26" s="16">
        <f>INDEX(新属性投放!F$14:F$34,属性汇总!$B26)*$C26</f>
        <v>11.040000000000001</v>
      </c>
      <c r="J26" s="16">
        <f>ROUND(D26+($A26-INDEX(新属性投放!$B$14:$B$34,属性汇总!$B26))*属性汇总!G26,0)</f>
        <v>106</v>
      </c>
      <c r="K26" s="16">
        <f>ROUND(E26+($A26-INDEX(新属性投放!$B$14:$B$34,属性汇总!$B26))*属性汇总!H26,0)</f>
        <v>36</v>
      </c>
      <c r="L26" s="16">
        <f>ROUND(F26+($A26-INDEX(新属性投放!$B$14:$B$34,属性汇总!$B26))*属性汇总!I26,0)</f>
        <v>364</v>
      </c>
      <c r="O26" s="15">
        <v>21</v>
      </c>
      <c r="P26" s="15">
        <v>2</v>
      </c>
      <c r="Q26" s="16">
        <f>INDEX(新属性投放!$L$6:$L$10,$P$3)*INDEX(新属性投放!$Q$6:$Q$10,$R$3)</f>
        <v>1.1499999999999999</v>
      </c>
      <c r="R26" s="16">
        <f>INDEX(新属性投放!J$42:J$62,属性汇总!$P26)*$Q26</f>
        <v>123.05</v>
      </c>
      <c r="S26" s="16">
        <f>INDEX(新属性投放!K$42:K$62,属性汇总!$P26)*$Q26</f>
        <v>44.274999999999999</v>
      </c>
      <c r="T26" s="16">
        <f>INDEX(新属性投放!L$42:L$62,属性汇总!$P26)*$Q26</f>
        <v>410.54999999999995</v>
      </c>
      <c r="U26" s="16">
        <f>INDEX(新属性投放!$D$42:$D$62,属性汇总!$P26)*$Q26</f>
        <v>3.6799999999999997</v>
      </c>
      <c r="V26" s="16">
        <f>INDEX(新属性投放!$D$42:$D$62,属性汇总!$P26)*$Q26</f>
        <v>3.6799999999999997</v>
      </c>
      <c r="W26" s="16">
        <f>INDEX(新属性投放!$D$42:$D$62,属性汇总!$P26)*$Q26</f>
        <v>3.6799999999999997</v>
      </c>
      <c r="X26" s="16">
        <f>ROUND(R26+($O26-INDEX(新属性投放!$B$14:$B$34,属性汇总!$P26))*属性汇总!U26,0)</f>
        <v>164</v>
      </c>
      <c r="Y26" s="16">
        <f>ROUND(S26+($O26-INDEX(新属性投放!$B$14:$B$34,属性汇总!$P26))*属性汇总!V26,0)</f>
        <v>85</v>
      </c>
      <c r="Z26" s="16">
        <f>ROUND(T26+($O26-INDEX(新属性投放!$B$14:$B$34,属性汇总!$P26))*属性汇总!W26,0)</f>
        <v>451</v>
      </c>
    </row>
    <row r="27" spans="1:26" ht="16.5" x14ac:dyDescent="0.2">
      <c r="A27" s="15">
        <v>22</v>
      </c>
      <c r="B27" s="15">
        <v>2</v>
      </c>
      <c r="C27" s="16">
        <f>INDEX(新属性投放!$L$6:$L$10,属性汇总!$B$3)*INDEX(新属性投放!$Q$6:$Q$10,属性汇总!$D$3)</f>
        <v>1.1499999999999999</v>
      </c>
      <c r="D27" s="16">
        <f>INDEX(新属性投放!J$14:J$34,属性汇总!$B27)*$C27</f>
        <v>65.55</v>
      </c>
      <c r="E27" s="16">
        <f>INDEX(新属性投放!K$14:K$34,属性汇总!$B27)*$C27</f>
        <v>15.524999999999999</v>
      </c>
      <c r="F27" s="16">
        <f>INDEX(新属性投放!L$14:L$34,属性汇总!$B27)*$C27</f>
        <v>242.64999999999998</v>
      </c>
      <c r="G27" s="16">
        <f>INDEX(新属性投放!D$14:D$34,属性汇总!$B27)*$C27</f>
        <v>3.6799999999999997</v>
      </c>
      <c r="H27" s="16">
        <f>INDEX(新属性投放!E$14:E$34,属性汇总!$B27)*$C27</f>
        <v>1.8399999999999999</v>
      </c>
      <c r="I27" s="16">
        <f>INDEX(新属性投放!F$14:F$34,属性汇总!$B27)*$C27</f>
        <v>11.040000000000001</v>
      </c>
      <c r="J27" s="16">
        <f>ROUND(D27+($A27-INDEX(新属性投放!$B$14:$B$34,属性汇总!$B27))*属性汇总!G27,0)</f>
        <v>110</v>
      </c>
      <c r="K27" s="16">
        <f>ROUND(E27+($A27-INDEX(新属性投放!$B$14:$B$34,属性汇总!$B27))*属性汇总!H27,0)</f>
        <v>38</v>
      </c>
      <c r="L27" s="16">
        <f>ROUND(F27+($A27-INDEX(新属性投放!$B$14:$B$34,属性汇总!$B27))*属性汇总!I27,0)</f>
        <v>375</v>
      </c>
      <c r="O27" s="15">
        <v>22</v>
      </c>
      <c r="P27" s="15">
        <v>2</v>
      </c>
      <c r="Q27" s="16">
        <f>INDEX(新属性投放!$L$6:$L$10,$P$3)*INDEX(新属性投放!$Q$6:$Q$10,$R$3)</f>
        <v>1.1499999999999999</v>
      </c>
      <c r="R27" s="16">
        <f>INDEX(新属性投放!J$42:J$62,属性汇总!$P27)*$Q27</f>
        <v>123.05</v>
      </c>
      <c r="S27" s="16">
        <f>INDEX(新属性投放!K$42:K$62,属性汇总!$P27)*$Q27</f>
        <v>44.274999999999999</v>
      </c>
      <c r="T27" s="16">
        <f>INDEX(新属性投放!L$42:L$62,属性汇总!$P27)*$Q27</f>
        <v>410.54999999999995</v>
      </c>
      <c r="U27" s="16">
        <f>INDEX(新属性投放!$D$42:$D$62,属性汇总!$P27)*$Q27</f>
        <v>3.6799999999999997</v>
      </c>
      <c r="V27" s="16">
        <f>INDEX(新属性投放!$D$42:$D$62,属性汇总!$P27)*$Q27</f>
        <v>3.6799999999999997</v>
      </c>
      <c r="W27" s="16">
        <f>INDEX(新属性投放!$D$42:$D$62,属性汇总!$P27)*$Q27</f>
        <v>3.6799999999999997</v>
      </c>
      <c r="X27" s="16">
        <f>ROUND(R27+($O27-INDEX(新属性投放!$B$14:$B$34,属性汇总!$P27))*属性汇总!U27,0)</f>
        <v>167</v>
      </c>
      <c r="Y27" s="16">
        <f>ROUND(S27+($O27-INDEX(新属性投放!$B$14:$B$34,属性汇总!$P27))*属性汇总!V27,0)</f>
        <v>88</v>
      </c>
      <c r="Z27" s="16">
        <f>ROUND(T27+($O27-INDEX(新属性投放!$B$14:$B$34,属性汇总!$P27))*属性汇总!W27,0)</f>
        <v>455</v>
      </c>
    </row>
    <row r="28" spans="1:26" ht="16.5" x14ac:dyDescent="0.2">
      <c r="A28" s="15">
        <v>23</v>
      </c>
      <c r="B28" s="15">
        <v>2</v>
      </c>
      <c r="C28" s="16">
        <f>INDEX(新属性投放!$L$6:$L$10,属性汇总!$B$3)*INDEX(新属性投放!$Q$6:$Q$10,属性汇总!$D$3)</f>
        <v>1.1499999999999999</v>
      </c>
      <c r="D28" s="16">
        <f>INDEX(新属性投放!J$14:J$34,属性汇总!$B28)*$C28</f>
        <v>65.55</v>
      </c>
      <c r="E28" s="16">
        <f>INDEX(新属性投放!K$14:K$34,属性汇总!$B28)*$C28</f>
        <v>15.524999999999999</v>
      </c>
      <c r="F28" s="16">
        <f>INDEX(新属性投放!L$14:L$34,属性汇总!$B28)*$C28</f>
        <v>242.64999999999998</v>
      </c>
      <c r="G28" s="16">
        <f>INDEX(新属性投放!D$14:D$34,属性汇总!$B28)*$C28</f>
        <v>3.6799999999999997</v>
      </c>
      <c r="H28" s="16">
        <f>INDEX(新属性投放!E$14:E$34,属性汇总!$B28)*$C28</f>
        <v>1.8399999999999999</v>
      </c>
      <c r="I28" s="16">
        <f>INDEX(新属性投放!F$14:F$34,属性汇总!$B28)*$C28</f>
        <v>11.040000000000001</v>
      </c>
      <c r="J28" s="16">
        <f>ROUND(D28+($A28-INDEX(新属性投放!$B$14:$B$34,属性汇总!$B28))*属性汇总!G28,0)</f>
        <v>113</v>
      </c>
      <c r="K28" s="16">
        <f>ROUND(E28+($A28-INDEX(新属性投放!$B$14:$B$34,属性汇总!$B28))*属性汇总!H28,0)</f>
        <v>39</v>
      </c>
      <c r="L28" s="16">
        <f>ROUND(F28+($A28-INDEX(新属性投放!$B$14:$B$34,属性汇总!$B28))*属性汇总!I28,0)</f>
        <v>386</v>
      </c>
      <c r="O28" s="15">
        <v>23</v>
      </c>
      <c r="P28" s="15">
        <v>2</v>
      </c>
      <c r="Q28" s="16">
        <f>INDEX(新属性投放!$L$6:$L$10,$P$3)*INDEX(新属性投放!$Q$6:$Q$10,$R$3)</f>
        <v>1.1499999999999999</v>
      </c>
      <c r="R28" s="16">
        <f>INDEX(新属性投放!J$42:J$62,属性汇总!$P28)*$Q28</f>
        <v>123.05</v>
      </c>
      <c r="S28" s="16">
        <f>INDEX(新属性投放!K$42:K$62,属性汇总!$P28)*$Q28</f>
        <v>44.274999999999999</v>
      </c>
      <c r="T28" s="16">
        <f>INDEX(新属性投放!L$42:L$62,属性汇总!$P28)*$Q28</f>
        <v>410.54999999999995</v>
      </c>
      <c r="U28" s="16">
        <f>INDEX(新属性投放!$D$42:$D$62,属性汇总!$P28)*$Q28</f>
        <v>3.6799999999999997</v>
      </c>
      <c r="V28" s="16">
        <f>INDEX(新属性投放!$D$42:$D$62,属性汇总!$P28)*$Q28</f>
        <v>3.6799999999999997</v>
      </c>
      <c r="W28" s="16">
        <f>INDEX(新属性投放!$D$42:$D$62,属性汇总!$P28)*$Q28</f>
        <v>3.6799999999999997</v>
      </c>
      <c r="X28" s="16">
        <f>ROUND(R28+($O28-INDEX(新属性投放!$B$14:$B$34,属性汇总!$P28))*属性汇总!U28,0)</f>
        <v>171</v>
      </c>
      <c r="Y28" s="16">
        <f>ROUND(S28+($O28-INDEX(新属性投放!$B$14:$B$34,属性汇总!$P28))*属性汇总!V28,0)</f>
        <v>92</v>
      </c>
      <c r="Z28" s="16">
        <f>ROUND(T28+($O28-INDEX(新属性投放!$B$14:$B$34,属性汇总!$P28))*属性汇总!W28,0)</f>
        <v>458</v>
      </c>
    </row>
    <row r="29" spans="1:26" ht="16.5" x14ac:dyDescent="0.2">
      <c r="A29" s="15">
        <v>24</v>
      </c>
      <c r="B29" s="15">
        <v>2</v>
      </c>
      <c r="C29" s="16">
        <f>INDEX(新属性投放!$L$6:$L$10,属性汇总!$B$3)*INDEX(新属性投放!$Q$6:$Q$10,属性汇总!$D$3)</f>
        <v>1.1499999999999999</v>
      </c>
      <c r="D29" s="16">
        <f>INDEX(新属性投放!J$14:J$34,属性汇总!$B29)*$C29</f>
        <v>65.55</v>
      </c>
      <c r="E29" s="16">
        <f>INDEX(新属性投放!K$14:K$34,属性汇总!$B29)*$C29</f>
        <v>15.524999999999999</v>
      </c>
      <c r="F29" s="16">
        <f>INDEX(新属性投放!L$14:L$34,属性汇总!$B29)*$C29</f>
        <v>242.64999999999998</v>
      </c>
      <c r="G29" s="16">
        <f>INDEX(新属性投放!D$14:D$34,属性汇总!$B29)*$C29</f>
        <v>3.6799999999999997</v>
      </c>
      <c r="H29" s="16">
        <f>INDEX(新属性投放!E$14:E$34,属性汇总!$B29)*$C29</f>
        <v>1.8399999999999999</v>
      </c>
      <c r="I29" s="16">
        <f>INDEX(新属性投放!F$14:F$34,属性汇总!$B29)*$C29</f>
        <v>11.040000000000001</v>
      </c>
      <c r="J29" s="16">
        <f>ROUND(D29+($A29-INDEX(新属性投放!$B$14:$B$34,属性汇总!$B29))*属性汇总!G29,0)</f>
        <v>117</v>
      </c>
      <c r="K29" s="16">
        <f>ROUND(E29+($A29-INDEX(新属性投放!$B$14:$B$34,属性汇总!$B29))*属性汇总!H29,0)</f>
        <v>41</v>
      </c>
      <c r="L29" s="16">
        <f>ROUND(F29+($A29-INDEX(新属性投放!$B$14:$B$34,属性汇总!$B29))*属性汇总!I29,0)</f>
        <v>397</v>
      </c>
      <c r="O29" s="15">
        <v>24</v>
      </c>
      <c r="P29" s="15">
        <v>2</v>
      </c>
      <c r="Q29" s="16">
        <f>INDEX(新属性投放!$L$6:$L$10,$P$3)*INDEX(新属性投放!$Q$6:$Q$10,$R$3)</f>
        <v>1.1499999999999999</v>
      </c>
      <c r="R29" s="16">
        <f>INDEX(新属性投放!J$42:J$62,属性汇总!$P29)*$Q29</f>
        <v>123.05</v>
      </c>
      <c r="S29" s="16">
        <f>INDEX(新属性投放!K$42:K$62,属性汇总!$P29)*$Q29</f>
        <v>44.274999999999999</v>
      </c>
      <c r="T29" s="16">
        <f>INDEX(新属性投放!L$42:L$62,属性汇总!$P29)*$Q29</f>
        <v>410.54999999999995</v>
      </c>
      <c r="U29" s="16">
        <f>INDEX(新属性投放!$D$42:$D$62,属性汇总!$P29)*$Q29</f>
        <v>3.6799999999999997</v>
      </c>
      <c r="V29" s="16">
        <f>INDEX(新属性投放!$D$42:$D$62,属性汇总!$P29)*$Q29</f>
        <v>3.6799999999999997</v>
      </c>
      <c r="W29" s="16">
        <f>INDEX(新属性投放!$D$42:$D$62,属性汇总!$P29)*$Q29</f>
        <v>3.6799999999999997</v>
      </c>
      <c r="X29" s="16">
        <f>ROUND(R29+($O29-INDEX(新属性投放!$B$14:$B$34,属性汇总!$P29))*属性汇总!U29,0)</f>
        <v>175</v>
      </c>
      <c r="Y29" s="16">
        <f>ROUND(S29+($O29-INDEX(新属性投放!$B$14:$B$34,属性汇总!$P29))*属性汇总!V29,0)</f>
        <v>96</v>
      </c>
      <c r="Z29" s="16">
        <f>ROUND(T29+($O29-INDEX(新属性投放!$B$14:$B$34,属性汇总!$P29))*属性汇总!W29,0)</f>
        <v>462</v>
      </c>
    </row>
    <row r="30" spans="1:26" ht="16.5" x14ac:dyDescent="0.2">
      <c r="A30" s="15">
        <v>25</v>
      </c>
      <c r="B30" s="15">
        <v>2</v>
      </c>
      <c r="C30" s="16">
        <f>INDEX(新属性投放!$L$6:$L$10,属性汇总!$B$3)*INDEX(新属性投放!$Q$6:$Q$10,属性汇总!$D$3)</f>
        <v>1.1499999999999999</v>
      </c>
      <c r="D30" s="16">
        <f>INDEX(新属性投放!J$14:J$34,属性汇总!$B30)*$C30</f>
        <v>65.55</v>
      </c>
      <c r="E30" s="16">
        <f>INDEX(新属性投放!K$14:K$34,属性汇总!$B30)*$C30</f>
        <v>15.524999999999999</v>
      </c>
      <c r="F30" s="16">
        <f>INDEX(新属性投放!L$14:L$34,属性汇总!$B30)*$C30</f>
        <v>242.64999999999998</v>
      </c>
      <c r="G30" s="16">
        <f>INDEX(新属性投放!D$14:D$34,属性汇总!$B30)*$C30</f>
        <v>3.6799999999999997</v>
      </c>
      <c r="H30" s="16">
        <f>INDEX(新属性投放!E$14:E$34,属性汇总!$B30)*$C30</f>
        <v>1.8399999999999999</v>
      </c>
      <c r="I30" s="16">
        <f>INDEX(新属性投放!F$14:F$34,属性汇总!$B30)*$C30</f>
        <v>11.040000000000001</v>
      </c>
      <c r="J30" s="16">
        <f>ROUND(D30+($A30-INDEX(新属性投放!$B$14:$B$34,属性汇总!$B30))*属性汇总!G30,0)</f>
        <v>121</v>
      </c>
      <c r="K30" s="16">
        <f>ROUND(E30+($A30-INDEX(新属性投放!$B$14:$B$34,属性汇总!$B30))*属性汇总!H30,0)</f>
        <v>43</v>
      </c>
      <c r="L30" s="16">
        <f>ROUND(F30+($A30-INDEX(新属性投放!$B$14:$B$34,属性汇总!$B30))*属性汇总!I30,0)</f>
        <v>408</v>
      </c>
      <c r="O30" s="15">
        <v>25</v>
      </c>
      <c r="P30" s="15">
        <v>2</v>
      </c>
      <c r="Q30" s="16">
        <f>INDEX(新属性投放!$L$6:$L$10,$P$3)*INDEX(新属性投放!$Q$6:$Q$10,$R$3)</f>
        <v>1.1499999999999999</v>
      </c>
      <c r="R30" s="16">
        <f>INDEX(新属性投放!J$42:J$62,属性汇总!$P30)*$Q30</f>
        <v>123.05</v>
      </c>
      <c r="S30" s="16">
        <f>INDEX(新属性投放!K$42:K$62,属性汇总!$P30)*$Q30</f>
        <v>44.274999999999999</v>
      </c>
      <c r="T30" s="16">
        <f>INDEX(新属性投放!L$42:L$62,属性汇总!$P30)*$Q30</f>
        <v>410.54999999999995</v>
      </c>
      <c r="U30" s="16">
        <f>INDEX(新属性投放!$D$42:$D$62,属性汇总!$P30)*$Q30</f>
        <v>3.6799999999999997</v>
      </c>
      <c r="V30" s="16">
        <f>INDEX(新属性投放!$D$42:$D$62,属性汇总!$P30)*$Q30</f>
        <v>3.6799999999999997</v>
      </c>
      <c r="W30" s="16">
        <f>INDEX(新属性投放!$D$42:$D$62,属性汇总!$P30)*$Q30</f>
        <v>3.6799999999999997</v>
      </c>
      <c r="X30" s="16">
        <f>ROUND(R30+($O30-INDEX(新属性投放!$B$14:$B$34,属性汇总!$P30))*属性汇总!U30,0)</f>
        <v>178</v>
      </c>
      <c r="Y30" s="16">
        <f>ROUND(S30+($O30-INDEX(新属性投放!$B$14:$B$34,属性汇总!$P30))*属性汇总!V30,0)</f>
        <v>99</v>
      </c>
      <c r="Z30" s="16">
        <f>ROUND(T30+($O30-INDEX(新属性投放!$B$14:$B$34,属性汇总!$P30))*属性汇总!W30,0)</f>
        <v>466</v>
      </c>
    </row>
    <row r="31" spans="1:26" ht="16.5" x14ac:dyDescent="0.2">
      <c r="A31" s="15">
        <v>26</v>
      </c>
      <c r="B31" s="15">
        <v>2</v>
      </c>
      <c r="C31" s="16">
        <f>INDEX(新属性投放!$L$6:$L$10,属性汇总!$B$3)*INDEX(新属性投放!$Q$6:$Q$10,属性汇总!$D$3)</f>
        <v>1.1499999999999999</v>
      </c>
      <c r="D31" s="16">
        <f>INDEX(新属性投放!J$14:J$34,属性汇总!$B31)*$C31</f>
        <v>65.55</v>
      </c>
      <c r="E31" s="16">
        <f>INDEX(新属性投放!K$14:K$34,属性汇总!$B31)*$C31</f>
        <v>15.524999999999999</v>
      </c>
      <c r="F31" s="16">
        <f>INDEX(新属性投放!L$14:L$34,属性汇总!$B31)*$C31</f>
        <v>242.64999999999998</v>
      </c>
      <c r="G31" s="16">
        <f>INDEX(新属性投放!D$14:D$34,属性汇总!$B31)*$C31</f>
        <v>3.6799999999999997</v>
      </c>
      <c r="H31" s="16">
        <f>INDEX(新属性投放!E$14:E$34,属性汇总!$B31)*$C31</f>
        <v>1.8399999999999999</v>
      </c>
      <c r="I31" s="16">
        <f>INDEX(新属性投放!F$14:F$34,属性汇总!$B31)*$C31</f>
        <v>11.040000000000001</v>
      </c>
      <c r="J31" s="16">
        <f>ROUND(D31+($A31-INDEX(新属性投放!$B$14:$B$34,属性汇总!$B31))*属性汇总!G31,0)</f>
        <v>124</v>
      </c>
      <c r="K31" s="16">
        <f>ROUND(E31+($A31-INDEX(新属性投放!$B$14:$B$34,属性汇总!$B31))*属性汇总!H31,0)</f>
        <v>45</v>
      </c>
      <c r="L31" s="16">
        <f>ROUND(F31+($A31-INDEX(新属性投放!$B$14:$B$34,属性汇总!$B31))*属性汇总!I31,0)</f>
        <v>419</v>
      </c>
      <c r="O31" s="15">
        <v>26</v>
      </c>
      <c r="P31" s="15">
        <v>2</v>
      </c>
      <c r="Q31" s="16">
        <f>INDEX(新属性投放!$L$6:$L$10,$P$3)*INDEX(新属性投放!$Q$6:$Q$10,$R$3)</f>
        <v>1.1499999999999999</v>
      </c>
      <c r="R31" s="16">
        <f>INDEX(新属性投放!J$42:J$62,属性汇总!$P31)*$Q31</f>
        <v>123.05</v>
      </c>
      <c r="S31" s="16">
        <f>INDEX(新属性投放!K$42:K$62,属性汇总!$P31)*$Q31</f>
        <v>44.274999999999999</v>
      </c>
      <c r="T31" s="16">
        <f>INDEX(新属性投放!L$42:L$62,属性汇总!$P31)*$Q31</f>
        <v>410.54999999999995</v>
      </c>
      <c r="U31" s="16">
        <f>INDEX(新属性投放!$D$42:$D$62,属性汇总!$P31)*$Q31</f>
        <v>3.6799999999999997</v>
      </c>
      <c r="V31" s="16">
        <f>INDEX(新属性投放!$D$42:$D$62,属性汇总!$P31)*$Q31</f>
        <v>3.6799999999999997</v>
      </c>
      <c r="W31" s="16">
        <f>INDEX(新属性投放!$D$42:$D$62,属性汇总!$P31)*$Q31</f>
        <v>3.6799999999999997</v>
      </c>
      <c r="X31" s="16">
        <f>ROUND(R31+($O31-INDEX(新属性投放!$B$14:$B$34,属性汇总!$P31))*属性汇总!U31,0)</f>
        <v>182</v>
      </c>
      <c r="Y31" s="16">
        <f>ROUND(S31+($O31-INDEX(新属性投放!$B$14:$B$34,属性汇总!$P31))*属性汇总!V31,0)</f>
        <v>103</v>
      </c>
      <c r="Z31" s="16">
        <f>ROUND(T31+($O31-INDEX(新属性投放!$B$14:$B$34,属性汇总!$P31))*属性汇总!W31,0)</f>
        <v>469</v>
      </c>
    </row>
    <row r="32" spans="1:26" ht="16.5" x14ac:dyDescent="0.2">
      <c r="A32" s="15">
        <v>27</v>
      </c>
      <c r="B32" s="15">
        <v>2</v>
      </c>
      <c r="C32" s="16">
        <f>INDEX(新属性投放!$L$6:$L$10,属性汇总!$B$3)*INDEX(新属性投放!$Q$6:$Q$10,属性汇总!$D$3)</f>
        <v>1.1499999999999999</v>
      </c>
      <c r="D32" s="16">
        <f>INDEX(新属性投放!J$14:J$34,属性汇总!$B32)*$C32</f>
        <v>65.55</v>
      </c>
      <c r="E32" s="16">
        <f>INDEX(新属性投放!K$14:K$34,属性汇总!$B32)*$C32</f>
        <v>15.524999999999999</v>
      </c>
      <c r="F32" s="16">
        <f>INDEX(新属性投放!L$14:L$34,属性汇总!$B32)*$C32</f>
        <v>242.64999999999998</v>
      </c>
      <c r="G32" s="16">
        <f>INDEX(新属性投放!D$14:D$34,属性汇总!$B32)*$C32</f>
        <v>3.6799999999999997</v>
      </c>
      <c r="H32" s="16">
        <f>INDEX(新属性投放!E$14:E$34,属性汇总!$B32)*$C32</f>
        <v>1.8399999999999999</v>
      </c>
      <c r="I32" s="16">
        <f>INDEX(新属性投放!F$14:F$34,属性汇总!$B32)*$C32</f>
        <v>11.040000000000001</v>
      </c>
      <c r="J32" s="16">
        <f>ROUND(D32+($A32-INDEX(新属性投放!$B$14:$B$34,属性汇总!$B32))*属性汇总!G32,0)</f>
        <v>128</v>
      </c>
      <c r="K32" s="16">
        <f>ROUND(E32+($A32-INDEX(新属性投放!$B$14:$B$34,属性汇总!$B32))*属性汇总!H32,0)</f>
        <v>47</v>
      </c>
      <c r="L32" s="16">
        <f>ROUND(F32+($A32-INDEX(新属性投放!$B$14:$B$34,属性汇总!$B32))*属性汇总!I32,0)</f>
        <v>430</v>
      </c>
      <c r="O32" s="15">
        <v>27</v>
      </c>
      <c r="P32" s="15">
        <v>2</v>
      </c>
      <c r="Q32" s="16">
        <f>INDEX(新属性投放!$L$6:$L$10,$P$3)*INDEX(新属性投放!$Q$6:$Q$10,$R$3)</f>
        <v>1.1499999999999999</v>
      </c>
      <c r="R32" s="16">
        <f>INDEX(新属性投放!J$42:J$62,属性汇总!$P32)*$Q32</f>
        <v>123.05</v>
      </c>
      <c r="S32" s="16">
        <f>INDEX(新属性投放!K$42:K$62,属性汇总!$P32)*$Q32</f>
        <v>44.274999999999999</v>
      </c>
      <c r="T32" s="16">
        <f>INDEX(新属性投放!L$42:L$62,属性汇总!$P32)*$Q32</f>
        <v>410.54999999999995</v>
      </c>
      <c r="U32" s="16">
        <f>INDEX(新属性投放!$D$42:$D$62,属性汇总!$P32)*$Q32</f>
        <v>3.6799999999999997</v>
      </c>
      <c r="V32" s="16">
        <f>INDEX(新属性投放!$D$42:$D$62,属性汇总!$P32)*$Q32</f>
        <v>3.6799999999999997</v>
      </c>
      <c r="W32" s="16">
        <f>INDEX(新属性投放!$D$42:$D$62,属性汇总!$P32)*$Q32</f>
        <v>3.6799999999999997</v>
      </c>
      <c r="X32" s="16">
        <f>ROUND(R32+($O32-INDEX(新属性投放!$B$14:$B$34,属性汇总!$P32))*属性汇总!U32,0)</f>
        <v>186</v>
      </c>
      <c r="Y32" s="16">
        <f>ROUND(S32+($O32-INDEX(新属性投放!$B$14:$B$34,属性汇总!$P32))*属性汇总!V32,0)</f>
        <v>107</v>
      </c>
      <c r="Z32" s="16">
        <f>ROUND(T32+($O32-INDEX(新属性投放!$B$14:$B$34,属性汇总!$P32))*属性汇总!W32,0)</f>
        <v>473</v>
      </c>
    </row>
    <row r="33" spans="1:26" ht="16.5" x14ac:dyDescent="0.2">
      <c r="A33" s="15">
        <v>28</v>
      </c>
      <c r="B33" s="15">
        <v>2</v>
      </c>
      <c r="C33" s="16">
        <f>INDEX(新属性投放!$L$6:$L$10,属性汇总!$B$3)*INDEX(新属性投放!$Q$6:$Q$10,属性汇总!$D$3)</f>
        <v>1.1499999999999999</v>
      </c>
      <c r="D33" s="16">
        <f>INDEX(新属性投放!J$14:J$34,属性汇总!$B33)*$C33</f>
        <v>65.55</v>
      </c>
      <c r="E33" s="16">
        <f>INDEX(新属性投放!K$14:K$34,属性汇总!$B33)*$C33</f>
        <v>15.524999999999999</v>
      </c>
      <c r="F33" s="16">
        <f>INDEX(新属性投放!L$14:L$34,属性汇总!$B33)*$C33</f>
        <v>242.64999999999998</v>
      </c>
      <c r="G33" s="16">
        <f>INDEX(新属性投放!D$14:D$34,属性汇总!$B33)*$C33</f>
        <v>3.6799999999999997</v>
      </c>
      <c r="H33" s="16">
        <f>INDEX(新属性投放!E$14:E$34,属性汇总!$B33)*$C33</f>
        <v>1.8399999999999999</v>
      </c>
      <c r="I33" s="16">
        <f>INDEX(新属性投放!F$14:F$34,属性汇总!$B33)*$C33</f>
        <v>11.040000000000001</v>
      </c>
      <c r="J33" s="16">
        <f>ROUND(D33+($A33-INDEX(新属性投放!$B$14:$B$34,属性汇总!$B33))*属性汇总!G33,0)</f>
        <v>132</v>
      </c>
      <c r="K33" s="16">
        <f>ROUND(E33+($A33-INDEX(新属性投放!$B$14:$B$34,属性汇总!$B33))*属性汇总!H33,0)</f>
        <v>49</v>
      </c>
      <c r="L33" s="16">
        <f>ROUND(F33+($A33-INDEX(新属性投放!$B$14:$B$34,属性汇总!$B33))*属性汇总!I33,0)</f>
        <v>441</v>
      </c>
      <c r="O33" s="15">
        <v>28</v>
      </c>
      <c r="P33" s="15">
        <v>2</v>
      </c>
      <c r="Q33" s="16">
        <f>INDEX(新属性投放!$L$6:$L$10,$P$3)*INDEX(新属性投放!$Q$6:$Q$10,$R$3)</f>
        <v>1.1499999999999999</v>
      </c>
      <c r="R33" s="16">
        <f>INDEX(新属性投放!J$42:J$62,属性汇总!$P33)*$Q33</f>
        <v>123.05</v>
      </c>
      <c r="S33" s="16">
        <f>INDEX(新属性投放!K$42:K$62,属性汇总!$P33)*$Q33</f>
        <v>44.274999999999999</v>
      </c>
      <c r="T33" s="16">
        <f>INDEX(新属性投放!L$42:L$62,属性汇总!$P33)*$Q33</f>
        <v>410.54999999999995</v>
      </c>
      <c r="U33" s="16">
        <f>INDEX(新属性投放!$D$42:$D$62,属性汇总!$P33)*$Q33</f>
        <v>3.6799999999999997</v>
      </c>
      <c r="V33" s="16">
        <f>INDEX(新属性投放!$D$42:$D$62,属性汇总!$P33)*$Q33</f>
        <v>3.6799999999999997</v>
      </c>
      <c r="W33" s="16">
        <f>INDEX(新属性投放!$D$42:$D$62,属性汇总!$P33)*$Q33</f>
        <v>3.6799999999999997</v>
      </c>
      <c r="X33" s="16">
        <f>ROUND(R33+($O33-INDEX(新属性投放!$B$14:$B$34,属性汇总!$P33))*属性汇总!U33,0)</f>
        <v>189</v>
      </c>
      <c r="Y33" s="16">
        <f>ROUND(S33+($O33-INDEX(新属性投放!$B$14:$B$34,属性汇总!$P33))*属性汇总!V33,0)</f>
        <v>111</v>
      </c>
      <c r="Z33" s="16">
        <f>ROUND(T33+($O33-INDEX(新属性投放!$B$14:$B$34,属性汇总!$P33))*属性汇总!W33,0)</f>
        <v>477</v>
      </c>
    </row>
    <row r="34" spans="1:26" ht="16.5" x14ac:dyDescent="0.2">
      <c r="A34" s="15">
        <v>29</v>
      </c>
      <c r="B34" s="15">
        <v>2</v>
      </c>
      <c r="C34" s="16">
        <f>INDEX(新属性投放!$L$6:$L$10,属性汇总!$B$3)*INDEX(新属性投放!$Q$6:$Q$10,属性汇总!$D$3)</f>
        <v>1.1499999999999999</v>
      </c>
      <c r="D34" s="16">
        <f>INDEX(新属性投放!J$14:J$34,属性汇总!$B34)*$C34</f>
        <v>65.55</v>
      </c>
      <c r="E34" s="16">
        <f>INDEX(新属性投放!K$14:K$34,属性汇总!$B34)*$C34</f>
        <v>15.524999999999999</v>
      </c>
      <c r="F34" s="16">
        <f>INDEX(新属性投放!L$14:L$34,属性汇总!$B34)*$C34</f>
        <v>242.64999999999998</v>
      </c>
      <c r="G34" s="16">
        <f>INDEX(新属性投放!D$14:D$34,属性汇总!$B34)*$C34</f>
        <v>3.6799999999999997</v>
      </c>
      <c r="H34" s="16">
        <f>INDEX(新属性投放!E$14:E$34,属性汇总!$B34)*$C34</f>
        <v>1.8399999999999999</v>
      </c>
      <c r="I34" s="16">
        <f>INDEX(新属性投放!F$14:F$34,属性汇总!$B34)*$C34</f>
        <v>11.040000000000001</v>
      </c>
      <c r="J34" s="16">
        <f>ROUND(D34+($A34-INDEX(新属性投放!$B$14:$B$34,属性汇总!$B34))*属性汇总!G34,0)</f>
        <v>135</v>
      </c>
      <c r="K34" s="16">
        <f>ROUND(E34+($A34-INDEX(新属性投放!$B$14:$B$34,属性汇总!$B34))*属性汇总!H34,0)</f>
        <v>50</v>
      </c>
      <c r="L34" s="16">
        <f>ROUND(F34+($A34-INDEX(新属性投放!$B$14:$B$34,属性汇总!$B34))*属性汇总!I34,0)</f>
        <v>452</v>
      </c>
      <c r="O34" s="15">
        <v>29</v>
      </c>
      <c r="P34" s="15">
        <v>2</v>
      </c>
      <c r="Q34" s="16">
        <f>INDEX(新属性投放!$L$6:$L$10,$P$3)*INDEX(新属性投放!$Q$6:$Q$10,$R$3)</f>
        <v>1.1499999999999999</v>
      </c>
      <c r="R34" s="16">
        <f>INDEX(新属性投放!J$42:J$62,属性汇总!$P34)*$Q34</f>
        <v>123.05</v>
      </c>
      <c r="S34" s="16">
        <f>INDEX(新属性投放!K$42:K$62,属性汇总!$P34)*$Q34</f>
        <v>44.274999999999999</v>
      </c>
      <c r="T34" s="16">
        <f>INDEX(新属性投放!L$42:L$62,属性汇总!$P34)*$Q34</f>
        <v>410.54999999999995</v>
      </c>
      <c r="U34" s="16">
        <f>INDEX(新属性投放!$D$42:$D$62,属性汇总!$P34)*$Q34</f>
        <v>3.6799999999999997</v>
      </c>
      <c r="V34" s="16">
        <f>INDEX(新属性投放!$D$42:$D$62,属性汇总!$P34)*$Q34</f>
        <v>3.6799999999999997</v>
      </c>
      <c r="W34" s="16">
        <f>INDEX(新属性投放!$D$42:$D$62,属性汇总!$P34)*$Q34</f>
        <v>3.6799999999999997</v>
      </c>
      <c r="X34" s="16">
        <f>ROUND(R34+($O34-INDEX(新属性投放!$B$14:$B$34,属性汇总!$P34))*属性汇总!U34,0)</f>
        <v>193</v>
      </c>
      <c r="Y34" s="16">
        <f>ROUND(S34+($O34-INDEX(新属性投放!$B$14:$B$34,属性汇总!$P34))*属性汇总!V34,0)</f>
        <v>114</v>
      </c>
      <c r="Z34" s="16">
        <f>ROUND(T34+($O34-INDEX(新属性投放!$B$14:$B$34,属性汇总!$P34))*属性汇总!W34,0)</f>
        <v>480</v>
      </c>
    </row>
    <row r="35" spans="1:26" ht="16.5" x14ac:dyDescent="0.2">
      <c r="A35" s="15">
        <v>30</v>
      </c>
      <c r="B35" s="15">
        <v>2</v>
      </c>
      <c r="C35" s="16">
        <f>INDEX(新属性投放!$L$6:$L$10,属性汇总!$B$3)*INDEX(新属性投放!$Q$6:$Q$10,属性汇总!$D$3)</f>
        <v>1.1499999999999999</v>
      </c>
      <c r="D35" s="16">
        <f>INDEX(新属性投放!J$14:J$34,属性汇总!$B35)*$C35</f>
        <v>65.55</v>
      </c>
      <c r="E35" s="16">
        <f>INDEX(新属性投放!K$14:K$34,属性汇总!$B35)*$C35</f>
        <v>15.524999999999999</v>
      </c>
      <c r="F35" s="16">
        <f>INDEX(新属性投放!L$14:L$34,属性汇总!$B35)*$C35</f>
        <v>242.64999999999998</v>
      </c>
      <c r="G35" s="16">
        <f>INDEX(新属性投放!D$14:D$34,属性汇总!$B35)*$C35</f>
        <v>3.6799999999999997</v>
      </c>
      <c r="H35" s="16">
        <f>INDEX(新属性投放!E$14:E$34,属性汇总!$B35)*$C35</f>
        <v>1.8399999999999999</v>
      </c>
      <c r="I35" s="16">
        <f>INDEX(新属性投放!F$14:F$34,属性汇总!$B35)*$C35</f>
        <v>11.040000000000001</v>
      </c>
      <c r="J35" s="16">
        <f>ROUND(D35+($A35-INDEX(新属性投放!$B$14:$B$34,属性汇总!$B35))*属性汇总!G35,0)</f>
        <v>139</v>
      </c>
      <c r="K35" s="16">
        <f>ROUND(E35+($A35-INDEX(新属性投放!$B$14:$B$34,属性汇总!$B35))*属性汇总!H35,0)</f>
        <v>52</v>
      </c>
      <c r="L35" s="16">
        <f>ROUND(F35+($A35-INDEX(新属性投放!$B$14:$B$34,属性汇总!$B35))*属性汇总!I35,0)</f>
        <v>463</v>
      </c>
      <c r="O35" s="15">
        <v>30</v>
      </c>
      <c r="P35" s="15">
        <v>2</v>
      </c>
      <c r="Q35" s="16">
        <f>INDEX(新属性投放!$L$6:$L$10,$P$3)*INDEX(新属性投放!$Q$6:$Q$10,$R$3)</f>
        <v>1.1499999999999999</v>
      </c>
      <c r="R35" s="16">
        <f>INDEX(新属性投放!J$42:J$62,属性汇总!$P35)*$Q35</f>
        <v>123.05</v>
      </c>
      <c r="S35" s="16">
        <f>INDEX(新属性投放!K$42:K$62,属性汇总!$P35)*$Q35</f>
        <v>44.274999999999999</v>
      </c>
      <c r="T35" s="16">
        <f>INDEX(新属性投放!L$42:L$62,属性汇总!$P35)*$Q35</f>
        <v>410.54999999999995</v>
      </c>
      <c r="U35" s="16">
        <f>INDEX(新属性投放!$D$42:$D$62,属性汇总!$P35)*$Q35</f>
        <v>3.6799999999999997</v>
      </c>
      <c r="V35" s="16">
        <f>INDEX(新属性投放!$D$42:$D$62,属性汇总!$P35)*$Q35</f>
        <v>3.6799999999999997</v>
      </c>
      <c r="W35" s="16">
        <f>INDEX(新属性投放!$D$42:$D$62,属性汇总!$P35)*$Q35</f>
        <v>3.6799999999999997</v>
      </c>
      <c r="X35" s="16">
        <f>ROUND(R35+($O35-INDEX(新属性投放!$B$14:$B$34,属性汇总!$P35))*属性汇总!U35,0)</f>
        <v>197</v>
      </c>
      <c r="Y35" s="16">
        <f>ROUND(S35+($O35-INDEX(新属性投放!$B$14:$B$34,属性汇总!$P35))*属性汇总!V35,0)</f>
        <v>118</v>
      </c>
      <c r="Z35" s="16">
        <f>ROUND(T35+($O35-INDEX(新属性投放!$B$14:$B$34,属性汇总!$P35))*属性汇总!W35,0)</f>
        <v>484</v>
      </c>
    </row>
    <row r="36" spans="1:26" s="22" customFormat="1" ht="16.5" x14ac:dyDescent="0.2">
      <c r="A36" s="15">
        <v>30</v>
      </c>
      <c r="B36" s="15">
        <v>3</v>
      </c>
      <c r="C36" s="16">
        <f>INDEX(新属性投放!$L$6:$L$10,属性汇总!$B$3)*INDEX(新属性投放!$Q$6:$Q$10,属性汇总!$D$3)</f>
        <v>1.1499999999999999</v>
      </c>
      <c r="D36" s="16">
        <f>INDEX(新属性投放!J$14:J$34,属性汇总!$B36)*$C36</f>
        <v>111.55</v>
      </c>
      <c r="E36" s="16">
        <f>INDEX(新属性投放!K$14:K$34,属性汇总!$B36)*$C36</f>
        <v>38.524999999999999</v>
      </c>
      <c r="F36" s="16">
        <f>INDEX(新属性投放!L$14:L$34,属性汇总!$B36)*$C36</f>
        <v>380.65</v>
      </c>
      <c r="G36" s="16">
        <f>INDEX(新属性投放!D$14:D$34,属性汇总!$B36)*$C36</f>
        <v>6.7389999999999999</v>
      </c>
      <c r="H36" s="16">
        <f>INDEX(新属性投放!E$14:E$34,属性汇总!$B36)*$C36</f>
        <v>3.3694999999999999</v>
      </c>
      <c r="I36" s="16">
        <f>INDEX(新属性投放!F$14:F$34,属性汇总!$B36)*$C36</f>
        <v>20.217000000000002</v>
      </c>
      <c r="J36" s="16">
        <f>ROUND(D36+($A36-INDEX(新属性投放!$B$14:$B$34,属性汇总!$B36))*属性汇总!G36,0)</f>
        <v>179</v>
      </c>
      <c r="K36" s="16">
        <f>ROUND(E36+($A36-INDEX(新属性投放!$B$14:$B$34,属性汇总!$B36))*属性汇总!H36,0)</f>
        <v>72</v>
      </c>
      <c r="L36" s="16">
        <f>ROUND(F36+($A36-INDEX(新属性投放!$B$14:$B$34,属性汇总!$B36))*属性汇总!I36,0)</f>
        <v>583</v>
      </c>
      <c r="O36" s="15">
        <v>30</v>
      </c>
      <c r="P36" s="15">
        <v>3</v>
      </c>
      <c r="Q36" s="16">
        <f>INDEX(新属性投放!$L$6:$L$10,$P$3)*INDEX(新属性投放!$Q$6:$Q$10,$R$3)</f>
        <v>1.1499999999999999</v>
      </c>
      <c r="R36" s="16">
        <f>INDEX(新属性投放!J$42:J$62,属性汇总!$P36)*$Q36</f>
        <v>171.35</v>
      </c>
      <c r="S36" s="16">
        <f>INDEX(新属性投放!K$42:K$62,属性汇总!$P36)*$Q36</f>
        <v>68.424999999999997</v>
      </c>
      <c r="T36" s="16">
        <f>INDEX(新属性投放!L$42:L$62,属性汇总!$P36)*$Q36</f>
        <v>675.05</v>
      </c>
      <c r="U36" s="16">
        <f>INDEX(新属性投放!$D$42:$D$62,属性汇总!$P36)*$Q36</f>
        <v>6.7389999999999999</v>
      </c>
      <c r="V36" s="16">
        <f>INDEX(新属性投放!$D$42:$D$62,属性汇总!$P36)*$Q36</f>
        <v>6.7389999999999999</v>
      </c>
      <c r="W36" s="16">
        <f>INDEX(新属性投放!$D$42:$D$62,属性汇总!$P36)*$Q36</f>
        <v>6.7389999999999999</v>
      </c>
      <c r="X36" s="16">
        <f>ROUND(R36+($O36-INDEX(新属性投放!$B$14:$B$34,属性汇总!$P36))*属性汇总!U36,0)</f>
        <v>239</v>
      </c>
      <c r="Y36" s="16">
        <f>ROUND(S36+($O36-INDEX(新属性投放!$B$14:$B$34,属性汇总!$P36))*属性汇总!V36,0)</f>
        <v>136</v>
      </c>
      <c r="Z36" s="16">
        <f>ROUND(T36+($O36-INDEX(新属性投放!$B$14:$B$34,属性汇总!$P36))*属性汇总!W36,0)</f>
        <v>742</v>
      </c>
    </row>
    <row r="37" spans="1:26" ht="16.5" x14ac:dyDescent="0.2">
      <c r="A37" s="15">
        <v>31</v>
      </c>
      <c r="B37" s="15">
        <v>3</v>
      </c>
      <c r="C37" s="16">
        <f>INDEX(新属性投放!$L$6:$L$10,属性汇总!$B$3)*INDEX(新属性投放!$Q$6:$Q$10,属性汇总!$D$3)</f>
        <v>1.1499999999999999</v>
      </c>
      <c r="D37" s="16">
        <f>INDEX(新属性投放!J$14:J$34,属性汇总!$B37)*$C37</f>
        <v>111.55</v>
      </c>
      <c r="E37" s="16">
        <f>INDEX(新属性投放!K$14:K$34,属性汇总!$B37)*$C37</f>
        <v>38.524999999999999</v>
      </c>
      <c r="F37" s="16">
        <f>INDEX(新属性投放!L$14:L$34,属性汇总!$B37)*$C37</f>
        <v>380.65</v>
      </c>
      <c r="G37" s="16">
        <f>INDEX(新属性投放!D$14:D$34,属性汇总!$B37)*$C37</f>
        <v>6.7389999999999999</v>
      </c>
      <c r="H37" s="16">
        <f>INDEX(新属性投放!E$14:E$34,属性汇总!$B37)*$C37</f>
        <v>3.3694999999999999</v>
      </c>
      <c r="I37" s="16">
        <f>INDEX(新属性投放!F$14:F$34,属性汇总!$B37)*$C37</f>
        <v>20.217000000000002</v>
      </c>
      <c r="J37" s="16">
        <f>ROUND(D37+($A37-INDEX(新属性投放!$B$14:$B$34,属性汇总!$B37))*属性汇总!G37,0)</f>
        <v>186</v>
      </c>
      <c r="K37" s="16">
        <f>ROUND(E37+($A37-INDEX(新属性投放!$B$14:$B$34,属性汇总!$B37))*属性汇总!H37,0)</f>
        <v>76</v>
      </c>
      <c r="L37" s="16">
        <f>ROUND(F37+($A37-INDEX(新属性投放!$B$14:$B$34,属性汇总!$B37))*属性汇总!I37,0)</f>
        <v>603</v>
      </c>
      <c r="O37" s="15">
        <v>31</v>
      </c>
      <c r="P37" s="15">
        <v>3</v>
      </c>
      <c r="Q37" s="16">
        <f>INDEX(新属性投放!$L$6:$L$10,$P$3)*INDEX(新属性投放!$Q$6:$Q$10,$R$3)</f>
        <v>1.1499999999999999</v>
      </c>
      <c r="R37" s="16">
        <f>INDEX(新属性投放!J$42:J$62,属性汇总!$P37)*$Q37</f>
        <v>171.35</v>
      </c>
      <c r="S37" s="16">
        <f>INDEX(新属性投放!K$42:K$62,属性汇总!$P37)*$Q37</f>
        <v>68.424999999999997</v>
      </c>
      <c r="T37" s="16">
        <f>INDEX(新属性投放!L$42:L$62,属性汇总!$P37)*$Q37</f>
        <v>675.05</v>
      </c>
      <c r="U37" s="16">
        <f>INDEX(新属性投放!$D$42:$D$62,属性汇总!$P37)*$Q37</f>
        <v>6.7389999999999999</v>
      </c>
      <c r="V37" s="16">
        <f>INDEX(新属性投放!$D$42:$D$62,属性汇总!$P37)*$Q37</f>
        <v>6.7389999999999999</v>
      </c>
      <c r="W37" s="16">
        <f>INDEX(新属性投放!$D$42:$D$62,属性汇总!$P37)*$Q37</f>
        <v>6.7389999999999999</v>
      </c>
      <c r="X37" s="16">
        <f>ROUND(R37+($O37-INDEX(新属性投放!$B$14:$B$34,属性汇总!$P37))*属性汇总!U37,0)</f>
        <v>245</v>
      </c>
      <c r="Y37" s="16">
        <f>ROUND(S37+($O37-INDEX(新属性投放!$B$14:$B$34,属性汇总!$P37))*属性汇总!V37,0)</f>
        <v>143</v>
      </c>
      <c r="Z37" s="16">
        <f>ROUND(T37+($O37-INDEX(新属性投放!$B$14:$B$34,属性汇总!$P37))*属性汇总!W37,0)</f>
        <v>749</v>
      </c>
    </row>
    <row r="38" spans="1:26" ht="16.5" x14ac:dyDescent="0.2">
      <c r="A38" s="15">
        <v>32</v>
      </c>
      <c r="B38" s="15">
        <v>3</v>
      </c>
      <c r="C38" s="16">
        <f>INDEX(新属性投放!$L$6:$L$10,属性汇总!$B$3)*INDEX(新属性投放!$Q$6:$Q$10,属性汇总!$D$3)</f>
        <v>1.1499999999999999</v>
      </c>
      <c r="D38" s="16">
        <f>INDEX(新属性投放!J$14:J$34,属性汇总!$B38)*$C38</f>
        <v>111.55</v>
      </c>
      <c r="E38" s="16">
        <f>INDEX(新属性投放!K$14:K$34,属性汇总!$B38)*$C38</f>
        <v>38.524999999999999</v>
      </c>
      <c r="F38" s="16">
        <f>INDEX(新属性投放!L$14:L$34,属性汇总!$B38)*$C38</f>
        <v>380.65</v>
      </c>
      <c r="G38" s="16">
        <f>INDEX(新属性投放!D$14:D$34,属性汇总!$B38)*$C38</f>
        <v>6.7389999999999999</v>
      </c>
      <c r="H38" s="16">
        <f>INDEX(新属性投放!E$14:E$34,属性汇总!$B38)*$C38</f>
        <v>3.3694999999999999</v>
      </c>
      <c r="I38" s="16">
        <f>INDEX(新属性投放!F$14:F$34,属性汇总!$B38)*$C38</f>
        <v>20.217000000000002</v>
      </c>
      <c r="J38" s="16">
        <f>ROUND(D38+($A38-INDEX(新属性投放!$B$14:$B$34,属性汇总!$B38))*属性汇总!G38,0)</f>
        <v>192</v>
      </c>
      <c r="K38" s="16">
        <f>ROUND(E38+($A38-INDEX(新属性投放!$B$14:$B$34,属性汇总!$B38))*属性汇总!H38,0)</f>
        <v>79</v>
      </c>
      <c r="L38" s="16">
        <f>ROUND(F38+($A38-INDEX(新属性投放!$B$14:$B$34,属性汇总!$B38))*属性汇总!I38,0)</f>
        <v>623</v>
      </c>
      <c r="O38" s="15">
        <v>32</v>
      </c>
      <c r="P38" s="15">
        <v>3</v>
      </c>
      <c r="Q38" s="16">
        <f>INDEX(新属性投放!$L$6:$L$10,$P$3)*INDEX(新属性投放!$Q$6:$Q$10,$R$3)</f>
        <v>1.1499999999999999</v>
      </c>
      <c r="R38" s="16">
        <f>INDEX(新属性投放!J$42:J$62,属性汇总!$P38)*$Q38</f>
        <v>171.35</v>
      </c>
      <c r="S38" s="16">
        <f>INDEX(新属性投放!K$42:K$62,属性汇总!$P38)*$Q38</f>
        <v>68.424999999999997</v>
      </c>
      <c r="T38" s="16">
        <f>INDEX(新属性投放!L$42:L$62,属性汇总!$P38)*$Q38</f>
        <v>675.05</v>
      </c>
      <c r="U38" s="16">
        <f>INDEX(新属性投放!$D$42:$D$62,属性汇总!$P38)*$Q38</f>
        <v>6.7389999999999999</v>
      </c>
      <c r="V38" s="16">
        <f>INDEX(新属性投放!$D$42:$D$62,属性汇总!$P38)*$Q38</f>
        <v>6.7389999999999999</v>
      </c>
      <c r="W38" s="16">
        <f>INDEX(新属性投放!$D$42:$D$62,属性汇总!$P38)*$Q38</f>
        <v>6.7389999999999999</v>
      </c>
      <c r="X38" s="16">
        <f>ROUND(R38+($O38-INDEX(新属性投放!$B$14:$B$34,属性汇总!$P38))*属性汇总!U38,0)</f>
        <v>252</v>
      </c>
      <c r="Y38" s="16">
        <f>ROUND(S38+($O38-INDEX(新属性投放!$B$14:$B$34,属性汇总!$P38))*属性汇总!V38,0)</f>
        <v>149</v>
      </c>
      <c r="Z38" s="16">
        <f>ROUND(T38+($O38-INDEX(新属性投放!$B$14:$B$34,属性汇总!$P38))*属性汇总!W38,0)</f>
        <v>756</v>
      </c>
    </row>
    <row r="39" spans="1:26" ht="16.5" x14ac:dyDescent="0.2">
      <c r="A39" s="15">
        <v>33</v>
      </c>
      <c r="B39" s="15">
        <v>3</v>
      </c>
      <c r="C39" s="16">
        <f>INDEX(新属性投放!$L$6:$L$10,属性汇总!$B$3)*INDEX(新属性投放!$Q$6:$Q$10,属性汇总!$D$3)</f>
        <v>1.1499999999999999</v>
      </c>
      <c r="D39" s="16">
        <f>INDEX(新属性投放!J$14:J$34,属性汇总!$B39)*$C39</f>
        <v>111.55</v>
      </c>
      <c r="E39" s="16">
        <f>INDEX(新属性投放!K$14:K$34,属性汇总!$B39)*$C39</f>
        <v>38.524999999999999</v>
      </c>
      <c r="F39" s="16">
        <f>INDEX(新属性投放!L$14:L$34,属性汇总!$B39)*$C39</f>
        <v>380.65</v>
      </c>
      <c r="G39" s="16">
        <f>INDEX(新属性投放!D$14:D$34,属性汇总!$B39)*$C39</f>
        <v>6.7389999999999999</v>
      </c>
      <c r="H39" s="16">
        <f>INDEX(新属性投放!E$14:E$34,属性汇总!$B39)*$C39</f>
        <v>3.3694999999999999</v>
      </c>
      <c r="I39" s="16">
        <f>INDEX(新属性投放!F$14:F$34,属性汇总!$B39)*$C39</f>
        <v>20.217000000000002</v>
      </c>
      <c r="J39" s="16">
        <f>ROUND(D39+($A39-INDEX(新属性投放!$B$14:$B$34,属性汇总!$B39))*属性汇总!G39,0)</f>
        <v>199</v>
      </c>
      <c r="K39" s="16">
        <f>ROUND(E39+($A39-INDEX(新属性投放!$B$14:$B$34,属性汇总!$B39))*属性汇总!H39,0)</f>
        <v>82</v>
      </c>
      <c r="L39" s="16">
        <f>ROUND(F39+($A39-INDEX(新属性投放!$B$14:$B$34,属性汇总!$B39))*属性汇总!I39,0)</f>
        <v>643</v>
      </c>
      <c r="O39" s="15">
        <v>33</v>
      </c>
      <c r="P39" s="15">
        <v>3</v>
      </c>
      <c r="Q39" s="16">
        <f>INDEX(新属性投放!$L$6:$L$10,$P$3)*INDEX(新属性投放!$Q$6:$Q$10,$R$3)</f>
        <v>1.1499999999999999</v>
      </c>
      <c r="R39" s="16">
        <f>INDEX(新属性投放!J$42:J$62,属性汇总!$P39)*$Q39</f>
        <v>171.35</v>
      </c>
      <c r="S39" s="16">
        <f>INDEX(新属性投放!K$42:K$62,属性汇总!$P39)*$Q39</f>
        <v>68.424999999999997</v>
      </c>
      <c r="T39" s="16">
        <f>INDEX(新属性投放!L$42:L$62,属性汇总!$P39)*$Q39</f>
        <v>675.05</v>
      </c>
      <c r="U39" s="16">
        <f>INDEX(新属性投放!$D$42:$D$62,属性汇总!$P39)*$Q39</f>
        <v>6.7389999999999999</v>
      </c>
      <c r="V39" s="16">
        <f>INDEX(新属性投放!$D$42:$D$62,属性汇总!$P39)*$Q39</f>
        <v>6.7389999999999999</v>
      </c>
      <c r="W39" s="16">
        <f>INDEX(新属性投放!$D$42:$D$62,属性汇总!$P39)*$Q39</f>
        <v>6.7389999999999999</v>
      </c>
      <c r="X39" s="16">
        <f>ROUND(R39+($O39-INDEX(新属性投放!$B$14:$B$34,属性汇总!$P39))*属性汇总!U39,0)</f>
        <v>259</v>
      </c>
      <c r="Y39" s="16">
        <f>ROUND(S39+($O39-INDEX(新属性投放!$B$14:$B$34,属性汇总!$P39))*属性汇总!V39,0)</f>
        <v>156</v>
      </c>
      <c r="Z39" s="16">
        <f>ROUND(T39+($O39-INDEX(新属性投放!$B$14:$B$34,属性汇总!$P39))*属性汇总!W39,0)</f>
        <v>763</v>
      </c>
    </row>
    <row r="40" spans="1:26" ht="16.5" x14ac:dyDescent="0.2">
      <c r="A40" s="15">
        <v>34</v>
      </c>
      <c r="B40" s="15">
        <v>3</v>
      </c>
      <c r="C40" s="16">
        <f>INDEX(新属性投放!$L$6:$L$10,属性汇总!$B$3)*INDEX(新属性投放!$Q$6:$Q$10,属性汇总!$D$3)</f>
        <v>1.1499999999999999</v>
      </c>
      <c r="D40" s="16">
        <f>INDEX(新属性投放!J$14:J$34,属性汇总!$B40)*$C40</f>
        <v>111.55</v>
      </c>
      <c r="E40" s="16">
        <f>INDEX(新属性投放!K$14:K$34,属性汇总!$B40)*$C40</f>
        <v>38.524999999999999</v>
      </c>
      <c r="F40" s="16">
        <f>INDEX(新属性投放!L$14:L$34,属性汇总!$B40)*$C40</f>
        <v>380.65</v>
      </c>
      <c r="G40" s="16">
        <f>INDEX(新属性投放!D$14:D$34,属性汇总!$B40)*$C40</f>
        <v>6.7389999999999999</v>
      </c>
      <c r="H40" s="16">
        <f>INDEX(新属性投放!E$14:E$34,属性汇总!$B40)*$C40</f>
        <v>3.3694999999999999</v>
      </c>
      <c r="I40" s="16">
        <f>INDEX(新属性投放!F$14:F$34,属性汇总!$B40)*$C40</f>
        <v>20.217000000000002</v>
      </c>
      <c r="J40" s="16">
        <f>ROUND(D40+($A40-INDEX(新属性投放!$B$14:$B$34,属性汇总!$B40))*属性汇总!G40,0)</f>
        <v>206</v>
      </c>
      <c r="K40" s="16">
        <f>ROUND(E40+($A40-INDEX(新属性投放!$B$14:$B$34,属性汇总!$B40))*属性汇总!H40,0)</f>
        <v>86</v>
      </c>
      <c r="L40" s="16">
        <f>ROUND(F40+($A40-INDEX(新属性投放!$B$14:$B$34,属性汇总!$B40))*属性汇总!I40,0)</f>
        <v>664</v>
      </c>
      <c r="O40" s="15">
        <v>34</v>
      </c>
      <c r="P40" s="15">
        <v>3</v>
      </c>
      <c r="Q40" s="16">
        <f>INDEX(新属性投放!$L$6:$L$10,$P$3)*INDEX(新属性投放!$Q$6:$Q$10,$R$3)</f>
        <v>1.1499999999999999</v>
      </c>
      <c r="R40" s="16">
        <f>INDEX(新属性投放!J$42:J$62,属性汇总!$P40)*$Q40</f>
        <v>171.35</v>
      </c>
      <c r="S40" s="16">
        <f>INDEX(新属性投放!K$42:K$62,属性汇总!$P40)*$Q40</f>
        <v>68.424999999999997</v>
      </c>
      <c r="T40" s="16">
        <f>INDEX(新属性投放!L$42:L$62,属性汇总!$P40)*$Q40</f>
        <v>675.05</v>
      </c>
      <c r="U40" s="16">
        <f>INDEX(新属性投放!$D$42:$D$62,属性汇总!$P40)*$Q40</f>
        <v>6.7389999999999999</v>
      </c>
      <c r="V40" s="16">
        <f>INDEX(新属性投放!$D$42:$D$62,属性汇总!$P40)*$Q40</f>
        <v>6.7389999999999999</v>
      </c>
      <c r="W40" s="16">
        <f>INDEX(新属性投放!$D$42:$D$62,属性汇总!$P40)*$Q40</f>
        <v>6.7389999999999999</v>
      </c>
      <c r="X40" s="16">
        <f>ROUND(R40+($O40-INDEX(新属性投放!$B$14:$B$34,属性汇总!$P40))*属性汇总!U40,0)</f>
        <v>266</v>
      </c>
      <c r="Y40" s="16">
        <f>ROUND(S40+($O40-INDEX(新属性投放!$B$14:$B$34,属性汇总!$P40))*属性汇总!V40,0)</f>
        <v>163</v>
      </c>
      <c r="Z40" s="16">
        <f>ROUND(T40+($O40-INDEX(新属性投放!$B$14:$B$34,属性汇总!$P40))*属性汇总!W40,0)</f>
        <v>769</v>
      </c>
    </row>
    <row r="41" spans="1:26" ht="16.5" x14ac:dyDescent="0.2">
      <c r="A41" s="15">
        <v>35</v>
      </c>
      <c r="B41" s="15">
        <v>3</v>
      </c>
      <c r="C41" s="16">
        <f>INDEX(新属性投放!$L$6:$L$10,属性汇总!$B$3)*INDEX(新属性投放!$Q$6:$Q$10,属性汇总!$D$3)</f>
        <v>1.1499999999999999</v>
      </c>
      <c r="D41" s="16">
        <f>INDEX(新属性投放!J$14:J$34,属性汇总!$B41)*$C41</f>
        <v>111.55</v>
      </c>
      <c r="E41" s="16">
        <f>INDEX(新属性投放!K$14:K$34,属性汇总!$B41)*$C41</f>
        <v>38.524999999999999</v>
      </c>
      <c r="F41" s="16">
        <f>INDEX(新属性投放!L$14:L$34,属性汇总!$B41)*$C41</f>
        <v>380.65</v>
      </c>
      <c r="G41" s="16">
        <f>INDEX(新属性投放!D$14:D$34,属性汇总!$B41)*$C41</f>
        <v>6.7389999999999999</v>
      </c>
      <c r="H41" s="16">
        <f>INDEX(新属性投放!E$14:E$34,属性汇总!$B41)*$C41</f>
        <v>3.3694999999999999</v>
      </c>
      <c r="I41" s="16">
        <f>INDEX(新属性投放!F$14:F$34,属性汇总!$B41)*$C41</f>
        <v>20.217000000000002</v>
      </c>
      <c r="J41" s="16">
        <f>ROUND(D41+($A41-INDEX(新属性投放!$B$14:$B$34,属性汇总!$B41))*属性汇总!G41,0)</f>
        <v>213</v>
      </c>
      <c r="K41" s="16">
        <f>ROUND(E41+($A41-INDEX(新属性投放!$B$14:$B$34,属性汇总!$B41))*属性汇总!H41,0)</f>
        <v>89</v>
      </c>
      <c r="L41" s="16">
        <f>ROUND(F41+($A41-INDEX(新属性投放!$B$14:$B$34,属性汇总!$B41))*属性汇总!I41,0)</f>
        <v>684</v>
      </c>
      <c r="O41" s="15">
        <v>35</v>
      </c>
      <c r="P41" s="15">
        <v>3</v>
      </c>
      <c r="Q41" s="16">
        <f>INDEX(新属性投放!$L$6:$L$10,$P$3)*INDEX(新属性投放!$Q$6:$Q$10,$R$3)</f>
        <v>1.1499999999999999</v>
      </c>
      <c r="R41" s="16">
        <f>INDEX(新属性投放!J$42:J$62,属性汇总!$P41)*$Q41</f>
        <v>171.35</v>
      </c>
      <c r="S41" s="16">
        <f>INDEX(新属性投放!K$42:K$62,属性汇总!$P41)*$Q41</f>
        <v>68.424999999999997</v>
      </c>
      <c r="T41" s="16">
        <f>INDEX(新属性投放!L$42:L$62,属性汇总!$P41)*$Q41</f>
        <v>675.05</v>
      </c>
      <c r="U41" s="16">
        <f>INDEX(新属性投放!$D$42:$D$62,属性汇总!$P41)*$Q41</f>
        <v>6.7389999999999999</v>
      </c>
      <c r="V41" s="16">
        <f>INDEX(新属性投放!$D$42:$D$62,属性汇总!$P41)*$Q41</f>
        <v>6.7389999999999999</v>
      </c>
      <c r="W41" s="16">
        <f>INDEX(新属性投放!$D$42:$D$62,属性汇总!$P41)*$Q41</f>
        <v>6.7389999999999999</v>
      </c>
      <c r="X41" s="16">
        <f>ROUND(R41+($O41-INDEX(新属性投放!$B$14:$B$34,属性汇总!$P41))*属性汇总!U41,0)</f>
        <v>272</v>
      </c>
      <c r="Y41" s="16">
        <f>ROUND(S41+($O41-INDEX(新属性投放!$B$14:$B$34,属性汇总!$P41))*属性汇总!V41,0)</f>
        <v>170</v>
      </c>
      <c r="Z41" s="16">
        <f>ROUND(T41+($O41-INDEX(新属性投放!$B$14:$B$34,属性汇总!$P41))*属性汇总!W41,0)</f>
        <v>776</v>
      </c>
    </row>
    <row r="42" spans="1:26" ht="16.5" x14ac:dyDescent="0.2">
      <c r="A42" s="15">
        <v>36</v>
      </c>
      <c r="B42" s="15">
        <v>3</v>
      </c>
      <c r="C42" s="16">
        <f>INDEX(新属性投放!$L$6:$L$10,属性汇总!$B$3)*INDEX(新属性投放!$Q$6:$Q$10,属性汇总!$D$3)</f>
        <v>1.1499999999999999</v>
      </c>
      <c r="D42" s="16">
        <f>INDEX(新属性投放!J$14:J$34,属性汇总!$B42)*$C42</f>
        <v>111.55</v>
      </c>
      <c r="E42" s="16">
        <f>INDEX(新属性投放!K$14:K$34,属性汇总!$B42)*$C42</f>
        <v>38.524999999999999</v>
      </c>
      <c r="F42" s="16">
        <f>INDEX(新属性投放!L$14:L$34,属性汇总!$B42)*$C42</f>
        <v>380.65</v>
      </c>
      <c r="G42" s="16">
        <f>INDEX(新属性投放!D$14:D$34,属性汇总!$B42)*$C42</f>
        <v>6.7389999999999999</v>
      </c>
      <c r="H42" s="16">
        <f>INDEX(新属性投放!E$14:E$34,属性汇总!$B42)*$C42</f>
        <v>3.3694999999999999</v>
      </c>
      <c r="I42" s="16">
        <f>INDEX(新属性投放!F$14:F$34,属性汇总!$B42)*$C42</f>
        <v>20.217000000000002</v>
      </c>
      <c r="J42" s="16">
        <f>ROUND(D42+($A42-INDEX(新属性投放!$B$14:$B$34,属性汇总!$B42))*属性汇总!G42,0)</f>
        <v>219</v>
      </c>
      <c r="K42" s="16">
        <f>ROUND(E42+($A42-INDEX(新属性投放!$B$14:$B$34,属性汇总!$B42))*属性汇总!H42,0)</f>
        <v>92</v>
      </c>
      <c r="L42" s="16">
        <f>ROUND(F42+($A42-INDEX(新属性投放!$B$14:$B$34,属性汇总!$B42))*属性汇总!I42,0)</f>
        <v>704</v>
      </c>
      <c r="O42" s="15">
        <v>36</v>
      </c>
      <c r="P42" s="15">
        <v>3</v>
      </c>
      <c r="Q42" s="16">
        <f>INDEX(新属性投放!$L$6:$L$10,$P$3)*INDEX(新属性投放!$Q$6:$Q$10,$R$3)</f>
        <v>1.1499999999999999</v>
      </c>
      <c r="R42" s="16">
        <f>INDEX(新属性投放!J$42:J$62,属性汇总!$P42)*$Q42</f>
        <v>171.35</v>
      </c>
      <c r="S42" s="16">
        <f>INDEX(新属性投放!K$42:K$62,属性汇总!$P42)*$Q42</f>
        <v>68.424999999999997</v>
      </c>
      <c r="T42" s="16">
        <f>INDEX(新属性投放!L$42:L$62,属性汇总!$P42)*$Q42</f>
        <v>675.05</v>
      </c>
      <c r="U42" s="16">
        <f>INDEX(新属性投放!$D$42:$D$62,属性汇总!$P42)*$Q42</f>
        <v>6.7389999999999999</v>
      </c>
      <c r="V42" s="16">
        <f>INDEX(新属性投放!$D$42:$D$62,属性汇总!$P42)*$Q42</f>
        <v>6.7389999999999999</v>
      </c>
      <c r="W42" s="16">
        <f>INDEX(新属性投放!$D$42:$D$62,属性汇总!$P42)*$Q42</f>
        <v>6.7389999999999999</v>
      </c>
      <c r="X42" s="16">
        <f>ROUND(R42+($O42-INDEX(新属性投放!$B$14:$B$34,属性汇总!$P42))*属性汇总!U42,0)</f>
        <v>279</v>
      </c>
      <c r="Y42" s="16">
        <f>ROUND(S42+($O42-INDEX(新属性投放!$B$14:$B$34,属性汇总!$P42))*属性汇总!V42,0)</f>
        <v>176</v>
      </c>
      <c r="Z42" s="16">
        <f>ROUND(T42+($O42-INDEX(新属性投放!$B$14:$B$34,属性汇总!$P42))*属性汇总!W42,0)</f>
        <v>783</v>
      </c>
    </row>
    <row r="43" spans="1:26" ht="16.5" x14ac:dyDescent="0.2">
      <c r="A43" s="15">
        <v>37</v>
      </c>
      <c r="B43" s="15">
        <v>3</v>
      </c>
      <c r="C43" s="16">
        <f>INDEX(新属性投放!$L$6:$L$10,属性汇总!$B$3)*INDEX(新属性投放!$Q$6:$Q$10,属性汇总!$D$3)</f>
        <v>1.1499999999999999</v>
      </c>
      <c r="D43" s="16">
        <f>INDEX(新属性投放!J$14:J$34,属性汇总!$B43)*$C43</f>
        <v>111.55</v>
      </c>
      <c r="E43" s="16">
        <f>INDEX(新属性投放!K$14:K$34,属性汇总!$B43)*$C43</f>
        <v>38.524999999999999</v>
      </c>
      <c r="F43" s="16">
        <f>INDEX(新属性投放!L$14:L$34,属性汇总!$B43)*$C43</f>
        <v>380.65</v>
      </c>
      <c r="G43" s="16">
        <f>INDEX(新属性投放!D$14:D$34,属性汇总!$B43)*$C43</f>
        <v>6.7389999999999999</v>
      </c>
      <c r="H43" s="16">
        <f>INDEX(新属性投放!E$14:E$34,属性汇总!$B43)*$C43</f>
        <v>3.3694999999999999</v>
      </c>
      <c r="I43" s="16">
        <f>INDEX(新属性投放!F$14:F$34,属性汇总!$B43)*$C43</f>
        <v>20.217000000000002</v>
      </c>
      <c r="J43" s="16">
        <f>ROUND(D43+($A43-INDEX(新属性投放!$B$14:$B$34,属性汇总!$B43))*属性汇总!G43,0)</f>
        <v>226</v>
      </c>
      <c r="K43" s="16">
        <f>ROUND(E43+($A43-INDEX(新属性投放!$B$14:$B$34,属性汇总!$B43))*属性汇总!H43,0)</f>
        <v>96</v>
      </c>
      <c r="L43" s="16">
        <f>ROUND(F43+($A43-INDEX(新属性投放!$B$14:$B$34,属性汇总!$B43))*属性汇总!I43,0)</f>
        <v>724</v>
      </c>
      <c r="O43" s="15">
        <v>37</v>
      </c>
      <c r="P43" s="15">
        <v>3</v>
      </c>
      <c r="Q43" s="16">
        <f>INDEX(新属性投放!$L$6:$L$10,$P$3)*INDEX(新属性投放!$Q$6:$Q$10,$R$3)</f>
        <v>1.1499999999999999</v>
      </c>
      <c r="R43" s="16">
        <f>INDEX(新属性投放!J$42:J$62,属性汇总!$P43)*$Q43</f>
        <v>171.35</v>
      </c>
      <c r="S43" s="16">
        <f>INDEX(新属性投放!K$42:K$62,属性汇总!$P43)*$Q43</f>
        <v>68.424999999999997</v>
      </c>
      <c r="T43" s="16">
        <f>INDEX(新属性投放!L$42:L$62,属性汇总!$P43)*$Q43</f>
        <v>675.05</v>
      </c>
      <c r="U43" s="16">
        <f>INDEX(新属性投放!$D$42:$D$62,属性汇总!$P43)*$Q43</f>
        <v>6.7389999999999999</v>
      </c>
      <c r="V43" s="16">
        <f>INDEX(新属性投放!$D$42:$D$62,属性汇总!$P43)*$Q43</f>
        <v>6.7389999999999999</v>
      </c>
      <c r="W43" s="16">
        <f>INDEX(新属性投放!$D$42:$D$62,属性汇总!$P43)*$Q43</f>
        <v>6.7389999999999999</v>
      </c>
      <c r="X43" s="16">
        <f>ROUND(R43+($O43-INDEX(新属性投放!$B$14:$B$34,属性汇总!$P43))*属性汇总!U43,0)</f>
        <v>286</v>
      </c>
      <c r="Y43" s="16">
        <f>ROUND(S43+($O43-INDEX(新属性投放!$B$14:$B$34,属性汇总!$P43))*属性汇总!V43,0)</f>
        <v>183</v>
      </c>
      <c r="Z43" s="16">
        <f>ROUND(T43+($O43-INDEX(新属性投放!$B$14:$B$34,属性汇总!$P43))*属性汇总!W43,0)</f>
        <v>790</v>
      </c>
    </row>
    <row r="44" spans="1:26" ht="16.5" x14ac:dyDescent="0.2">
      <c r="A44" s="15">
        <v>38</v>
      </c>
      <c r="B44" s="15">
        <v>3</v>
      </c>
      <c r="C44" s="16">
        <f>INDEX(新属性投放!$L$6:$L$10,属性汇总!$B$3)*INDEX(新属性投放!$Q$6:$Q$10,属性汇总!$D$3)</f>
        <v>1.1499999999999999</v>
      </c>
      <c r="D44" s="16">
        <f>INDEX(新属性投放!J$14:J$34,属性汇总!$B44)*$C44</f>
        <v>111.55</v>
      </c>
      <c r="E44" s="16">
        <f>INDEX(新属性投放!K$14:K$34,属性汇总!$B44)*$C44</f>
        <v>38.524999999999999</v>
      </c>
      <c r="F44" s="16">
        <f>INDEX(新属性投放!L$14:L$34,属性汇总!$B44)*$C44</f>
        <v>380.65</v>
      </c>
      <c r="G44" s="16">
        <f>INDEX(新属性投放!D$14:D$34,属性汇总!$B44)*$C44</f>
        <v>6.7389999999999999</v>
      </c>
      <c r="H44" s="16">
        <f>INDEX(新属性投放!E$14:E$34,属性汇总!$B44)*$C44</f>
        <v>3.3694999999999999</v>
      </c>
      <c r="I44" s="16">
        <f>INDEX(新属性投放!F$14:F$34,属性汇总!$B44)*$C44</f>
        <v>20.217000000000002</v>
      </c>
      <c r="J44" s="16">
        <f>ROUND(D44+($A44-INDEX(新属性投放!$B$14:$B$34,属性汇总!$B44))*属性汇总!G44,0)</f>
        <v>233</v>
      </c>
      <c r="K44" s="16">
        <f>ROUND(E44+($A44-INDEX(新属性投放!$B$14:$B$34,属性汇总!$B44))*属性汇总!H44,0)</f>
        <v>99</v>
      </c>
      <c r="L44" s="16">
        <f>ROUND(F44+($A44-INDEX(新属性投放!$B$14:$B$34,属性汇总!$B44))*属性汇总!I44,0)</f>
        <v>745</v>
      </c>
      <c r="O44" s="15">
        <v>38</v>
      </c>
      <c r="P44" s="15">
        <v>3</v>
      </c>
      <c r="Q44" s="16">
        <f>INDEX(新属性投放!$L$6:$L$10,$P$3)*INDEX(新属性投放!$Q$6:$Q$10,$R$3)</f>
        <v>1.1499999999999999</v>
      </c>
      <c r="R44" s="16">
        <f>INDEX(新属性投放!J$42:J$62,属性汇总!$P44)*$Q44</f>
        <v>171.35</v>
      </c>
      <c r="S44" s="16">
        <f>INDEX(新属性投放!K$42:K$62,属性汇总!$P44)*$Q44</f>
        <v>68.424999999999997</v>
      </c>
      <c r="T44" s="16">
        <f>INDEX(新属性投放!L$42:L$62,属性汇总!$P44)*$Q44</f>
        <v>675.05</v>
      </c>
      <c r="U44" s="16">
        <f>INDEX(新属性投放!$D$42:$D$62,属性汇总!$P44)*$Q44</f>
        <v>6.7389999999999999</v>
      </c>
      <c r="V44" s="16">
        <f>INDEX(新属性投放!$D$42:$D$62,属性汇总!$P44)*$Q44</f>
        <v>6.7389999999999999</v>
      </c>
      <c r="W44" s="16">
        <f>INDEX(新属性投放!$D$42:$D$62,属性汇总!$P44)*$Q44</f>
        <v>6.7389999999999999</v>
      </c>
      <c r="X44" s="16">
        <f>ROUND(R44+($O44-INDEX(新属性投放!$B$14:$B$34,属性汇总!$P44))*属性汇总!U44,0)</f>
        <v>293</v>
      </c>
      <c r="Y44" s="16">
        <f>ROUND(S44+($O44-INDEX(新属性投放!$B$14:$B$34,属性汇总!$P44))*属性汇总!V44,0)</f>
        <v>190</v>
      </c>
      <c r="Z44" s="16">
        <f>ROUND(T44+($O44-INDEX(新属性投放!$B$14:$B$34,属性汇总!$P44))*属性汇总!W44,0)</f>
        <v>796</v>
      </c>
    </row>
    <row r="45" spans="1:26" ht="16.5" x14ac:dyDescent="0.2">
      <c r="A45" s="15">
        <v>39</v>
      </c>
      <c r="B45" s="15">
        <v>3</v>
      </c>
      <c r="C45" s="16">
        <f>INDEX(新属性投放!$L$6:$L$10,属性汇总!$B$3)*INDEX(新属性投放!$Q$6:$Q$10,属性汇总!$D$3)</f>
        <v>1.1499999999999999</v>
      </c>
      <c r="D45" s="16">
        <f>INDEX(新属性投放!J$14:J$34,属性汇总!$B45)*$C45</f>
        <v>111.55</v>
      </c>
      <c r="E45" s="16">
        <f>INDEX(新属性投放!K$14:K$34,属性汇总!$B45)*$C45</f>
        <v>38.524999999999999</v>
      </c>
      <c r="F45" s="16">
        <f>INDEX(新属性投放!L$14:L$34,属性汇总!$B45)*$C45</f>
        <v>380.65</v>
      </c>
      <c r="G45" s="16">
        <f>INDEX(新属性投放!D$14:D$34,属性汇总!$B45)*$C45</f>
        <v>6.7389999999999999</v>
      </c>
      <c r="H45" s="16">
        <f>INDEX(新属性投放!E$14:E$34,属性汇总!$B45)*$C45</f>
        <v>3.3694999999999999</v>
      </c>
      <c r="I45" s="16">
        <f>INDEX(新属性投放!F$14:F$34,属性汇总!$B45)*$C45</f>
        <v>20.217000000000002</v>
      </c>
      <c r="J45" s="16">
        <f>ROUND(D45+($A45-INDEX(新属性投放!$B$14:$B$34,属性汇总!$B45))*属性汇总!G45,0)</f>
        <v>240</v>
      </c>
      <c r="K45" s="16">
        <f>ROUND(E45+($A45-INDEX(新属性投放!$B$14:$B$34,属性汇总!$B45))*属性汇总!H45,0)</f>
        <v>103</v>
      </c>
      <c r="L45" s="16">
        <f>ROUND(F45+($A45-INDEX(新属性投放!$B$14:$B$34,属性汇总!$B45))*属性汇总!I45,0)</f>
        <v>765</v>
      </c>
      <c r="O45" s="15">
        <v>39</v>
      </c>
      <c r="P45" s="15">
        <v>3</v>
      </c>
      <c r="Q45" s="16">
        <f>INDEX(新属性投放!$L$6:$L$10,$P$3)*INDEX(新属性投放!$Q$6:$Q$10,$R$3)</f>
        <v>1.1499999999999999</v>
      </c>
      <c r="R45" s="16">
        <f>INDEX(新属性投放!J$42:J$62,属性汇总!$P45)*$Q45</f>
        <v>171.35</v>
      </c>
      <c r="S45" s="16">
        <f>INDEX(新属性投放!K$42:K$62,属性汇总!$P45)*$Q45</f>
        <v>68.424999999999997</v>
      </c>
      <c r="T45" s="16">
        <f>INDEX(新属性投放!L$42:L$62,属性汇总!$P45)*$Q45</f>
        <v>675.05</v>
      </c>
      <c r="U45" s="16">
        <f>INDEX(新属性投放!$D$42:$D$62,属性汇总!$P45)*$Q45</f>
        <v>6.7389999999999999</v>
      </c>
      <c r="V45" s="16">
        <f>INDEX(新属性投放!$D$42:$D$62,属性汇总!$P45)*$Q45</f>
        <v>6.7389999999999999</v>
      </c>
      <c r="W45" s="16">
        <f>INDEX(新属性投放!$D$42:$D$62,属性汇总!$P45)*$Q45</f>
        <v>6.7389999999999999</v>
      </c>
      <c r="X45" s="16">
        <f>ROUND(R45+($O45-INDEX(新属性投放!$B$14:$B$34,属性汇总!$P45))*属性汇总!U45,0)</f>
        <v>299</v>
      </c>
      <c r="Y45" s="16">
        <f>ROUND(S45+($O45-INDEX(新属性投放!$B$14:$B$34,属性汇总!$P45))*属性汇总!V45,0)</f>
        <v>196</v>
      </c>
      <c r="Z45" s="16">
        <f>ROUND(T45+($O45-INDEX(新属性投放!$B$14:$B$34,属性汇总!$P45))*属性汇总!W45,0)</f>
        <v>803</v>
      </c>
    </row>
    <row r="46" spans="1:26" ht="16.5" x14ac:dyDescent="0.2">
      <c r="A46" s="15">
        <v>40</v>
      </c>
      <c r="B46" s="15">
        <v>3</v>
      </c>
      <c r="C46" s="16">
        <f>INDEX(新属性投放!$L$6:$L$10,属性汇总!$B$3)*INDEX(新属性投放!$Q$6:$Q$10,属性汇总!$D$3)</f>
        <v>1.1499999999999999</v>
      </c>
      <c r="D46" s="16">
        <f>INDEX(新属性投放!J$14:J$34,属性汇总!$B46)*$C46</f>
        <v>111.55</v>
      </c>
      <c r="E46" s="16">
        <f>INDEX(新属性投放!K$14:K$34,属性汇总!$B46)*$C46</f>
        <v>38.524999999999999</v>
      </c>
      <c r="F46" s="16">
        <f>INDEX(新属性投放!L$14:L$34,属性汇总!$B46)*$C46</f>
        <v>380.65</v>
      </c>
      <c r="G46" s="16">
        <f>INDEX(新属性投放!D$14:D$34,属性汇总!$B46)*$C46</f>
        <v>6.7389999999999999</v>
      </c>
      <c r="H46" s="16">
        <f>INDEX(新属性投放!E$14:E$34,属性汇总!$B46)*$C46</f>
        <v>3.3694999999999999</v>
      </c>
      <c r="I46" s="16">
        <f>INDEX(新属性投放!F$14:F$34,属性汇总!$B46)*$C46</f>
        <v>20.217000000000002</v>
      </c>
      <c r="J46" s="16">
        <f>ROUND(D46+($A46-INDEX(新属性投放!$B$14:$B$34,属性汇总!$B46))*属性汇总!G46,0)</f>
        <v>246</v>
      </c>
      <c r="K46" s="16">
        <f>ROUND(E46+($A46-INDEX(新属性投放!$B$14:$B$34,属性汇总!$B46))*属性汇总!H46,0)</f>
        <v>106</v>
      </c>
      <c r="L46" s="16">
        <f>ROUND(F46+($A46-INDEX(新属性投放!$B$14:$B$34,属性汇总!$B46))*属性汇总!I46,0)</f>
        <v>785</v>
      </c>
      <c r="O46" s="15">
        <v>40</v>
      </c>
      <c r="P46" s="15">
        <v>3</v>
      </c>
      <c r="Q46" s="16">
        <f>INDEX(新属性投放!$L$6:$L$10,$P$3)*INDEX(新属性投放!$Q$6:$Q$10,$R$3)</f>
        <v>1.1499999999999999</v>
      </c>
      <c r="R46" s="16">
        <f>INDEX(新属性投放!J$42:J$62,属性汇总!$P46)*$Q46</f>
        <v>171.35</v>
      </c>
      <c r="S46" s="16">
        <f>INDEX(新属性投放!K$42:K$62,属性汇总!$P46)*$Q46</f>
        <v>68.424999999999997</v>
      </c>
      <c r="T46" s="16">
        <f>INDEX(新属性投放!L$42:L$62,属性汇总!$P46)*$Q46</f>
        <v>675.05</v>
      </c>
      <c r="U46" s="16">
        <f>INDEX(新属性投放!$D$42:$D$62,属性汇总!$P46)*$Q46</f>
        <v>6.7389999999999999</v>
      </c>
      <c r="V46" s="16">
        <f>INDEX(新属性投放!$D$42:$D$62,属性汇总!$P46)*$Q46</f>
        <v>6.7389999999999999</v>
      </c>
      <c r="W46" s="16">
        <f>INDEX(新属性投放!$D$42:$D$62,属性汇总!$P46)*$Q46</f>
        <v>6.7389999999999999</v>
      </c>
      <c r="X46" s="16">
        <f>ROUND(R46+($O46-INDEX(新属性投放!$B$14:$B$34,属性汇总!$P46))*属性汇总!U46,0)</f>
        <v>306</v>
      </c>
      <c r="Y46" s="16">
        <f>ROUND(S46+($O46-INDEX(新属性投放!$B$14:$B$34,属性汇总!$P46))*属性汇总!V46,0)</f>
        <v>203</v>
      </c>
      <c r="Z46" s="16">
        <f>ROUND(T46+($O46-INDEX(新属性投放!$B$14:$B$34,属性汇总!$P46))*属性汇总!W46,0)</f>
        <v>810</v>
      </c>
    </row>
    <row r="47" spans="1:26" s="22" customFormat="1" ht="16.5" x14ac:dyDescent="0.2">
      <c r="A47" s="15">
        <v>40</v>
      </c>
      <c r="B47" s="15">
        <v>4</v>
      </c>
      <c r="C47" s="16">
        <f>INDEX(新属性投放!$L$6:$L$10,属性汇总!$B$3)*INDEX(新属性投放!$Q$6:$Q$10,属性汇总!$D$3)</f>
        <v>1.1499999999999999</v>
      </c>
      <c r="D47" s="16">
        <f>INDEX(新属性投放!J$14:J$34,属性汇总!$B47)*$C47</f>
        <v>188.14</v>
      </c>
      <c r="E47" s="16">
        <f>INDEX(新属性投放!K$14:K$34,属性汇总!$B47)*$C47</f>
        <v>76.819999999999993</v>
      </c>
      <c r="F47" s="16">
        <f>INDEX(新属性投放!L$14:L$34,属性汇总!$B47)*$C47</f>
        <v>610.41999999999985</v>
      </c>
      <c r="G47" s="16">
        <f>INDEX(新属性投放!D$14:D$34,属性汇总!$B47)*$C47</f>
        <v>7.7509999999999994</v>
      </c>
      <c r="H47" s="16">
        <f>INDEX(新属性投放!E$14:E$34,属性汇总!$B47)*$C47</f>
        <v>3.8754999999999997</v>
      </c>
      <c r="I47" s="16">
        <f>INDEX(新属性投放!F$14:F$34,属性汇总!$B47)*$C47</f>
        <v>23.252999999999997</v>
      </c>
      <c r="J47" s="16">
        <f>ROUND(D47+($A47-INDEX(新属性投放!$B$14:$B$34,属性汇总!$B47))*属性汇总!G47,0)</f>
        <v>266</v>
      </c>
      <c r="K47" s="16">
        <f>ROUND(E47+($A47-INDEX(新属性投放!$B$14:$B$34,属性汇总!$B47))*属性汇总!H47,0)</f>
        <v>116</v>
      </c>
      <c r="L47" s="16">
        <f>ROUND(F47+($A47-INDEX(新属性投放!$B$14:$B$34,属性汇总!$B47))*属性汇总!I47,0)</f>
        <v>843</v>
      </c>
      <c r="O47" s="15">
        <v>40</v>
      </c>
      <c r="P47" s="15">
        <v>4</v>
      </c>
      <c r="Q47" s="16">
        <f>INDEX(新属性投放!$L$6:$L$10,$P$3)*INDEX(新属性投放!$Q$6:$Q$10,$R$3)</f>
        <v>1.1499999999999999</v>
      </c>
      <c r="R47" s="16">
        <f>INDEX(新属性投放!J$42:J$62,属性汇总!$P47)*$Q47</f>
        <v>250.23999999999998</v>
      </c>
      <c r="S47" s="16">
        <f>INDEX(新属性投放!K$42:K$62,属性汇总!$P47)*$Q47</f>
        <v>107.86999999999999</v>
      </c>
      <c r="T47" s="16">
        <f>INDEX(新属性投放!L$42:L$62,属性汇总!$P47)*$Q47</f>
        <v>1077.55</v>
      </c>
      <c r="U47" s="16">
        <f>INDEX(新属性投放!$D$42:$D$62,属性汇总!$P47)*$Q47</f>
        <v>7.7509999999999994</v>
      </c>
      <c r="V47" s="16">
        <f>INDEX(新属性投放!$D$42:$D$62,属性汇总!$P47)*$Q47</f>
        <v>7.7509999999999994</v>
      </c>
      <c r="W47" s="16">
        <f>INDEX(新属性投放!$D$42:$D$62,属性汇总!$P47)*$Q47</f>
        <v>7.7509999999999994</v>
      </c>
      <c r="X47" s="16">
        <f>ROUND(R47+($O47-INDEX(新属性投放!$B$14:$B$34,属性汇总!$P47))*属性汇总!U47,0)</f>
        <v>328</v>
      </c>
      <c r="Y47" s="16">
        <f>ROUND(S47+($O47-INDEX(新属性投放!$B$14:$B$34,属性汇总!$P47))*属性汇总!V47,0)</f>
        <v>185</v>
      </c>
      <c r="Z47" s="16">
        <f>ROUND(T47+($O47-INDEX(新属性投放!$B$14:$B$34,属性汇总!$P47))*属性汇总!W47,0)</f>
        <v>1155</v>
      </c>
    </row>
    <row r="48" spans="1:26" ht="16.5" x14ac:dyDescent="0.2">
      <c r="A48" s="15">
        <v>41</v>
      </c>
      <c r="B48" s="15">
        <v>4</v>
      </c>
      <c r="C48" s="16">
        <f>INDEX(新属性投放!$L$6:$L$10,属性汇总!$B$3)*INDEX(新属性投放!$Q$6:$Q$10,属性汇总!$D$3)</f>
        <v>1.1499999999999999</v>
      </c>
      <c r="D48" s="16">
        <f>INDEX(新属性投放!J$14:J$34,属性汇总!$B48)*$C48</f>
        <v>188.14</v>
      </c>
      <c r="E48" s="16">
        <f>INDEX(新属性投放!K$14:K$34,属性汇总!$B48)*$C48</f>
        <v>76.819999999999993</v>
      </c>
      <c r="F48" s="16">
        <f>INDEX(新属性投放!L$14:L$34,属性汇总!$B48)*$C48</f>
        <v>610.41999999999985</v>
      </c>
      <c r="G48" s="16">
        <f>INDEX(新属性投放!D$14:D$34,属性汇总!$B48)*$C48</f>
        <v>7.7509999999999994</v>
      </c>
      <c r="H48" s="16">
        <f>INDEX(新属性投放!E$14:E$34,属性汇总!$B48)*$C48</f>
        <v>3.8754999999999997</v>
      </c>
      <c r="I48" s="16">
        <f>INDEX(新属性投放!F$14:F$34,属性汇总!$B48)*$C48</f>
        <v>23.252999999999997</v>
      </c>
      <c r="J48" s="16">
        <f>ROUND(D48+($A48-INDEX(新属性投放!$B$14:$B$34,属性汇总!$B48))*属性汇总!G48,0)</f>
        <v>273</v>
      </c>
      <c r="K48" s="16">
        <f>ROUND(E48+($A48-INDEX(新属性投放!$B$14:$B$34,属性汇总!$B48))*属性汇总!H48,0)</f>
        <v>119</v>
      </c>
      <c r="L48" s="16">
        <f>ROUND(F48+($A48-INDEX(新属性投放!$B$14:$B$34,属性汇总!$B48))*属性汇总!I48,0)</f>
        <v>866</v>
      </c>
      <c r="O48" s="15">
        <v>41</v>
      </c>
      <c r="P48" s="15">
        <v>4</v>
      </c>
      <c r="Q48" s="16">
        <f>INDEX(新属性投放!$L$6:$L$10,$P$3)*INDEX(新属性投放!$Q$6:$Q$10,$R$3)</f>
        <v>1.1499999999999999</v>
      </c>
      <c r="R48" s="16">
        <f>INDEX(新属性投放!J$42:J$62,属性汇总!$P48)*$Q48</f>
        <v>250.23999999999998</v>
      </c>
      <c r="S48" s="16">
        <f>INDEX(新属性投放!K$42:K$62,属性汇总!$P48)*$Q48</f>
        <v>107.86999999999999</v>
      </c>
      <c r="T48" s="16">
        <f>INDEX(新属性投放!L$42:L$62,属性汇总!$P48)*$Q48</f>
        <v>1077.55</v>
      </c>
      <c r="U48" s="16">
        <f>INDEX(新属性投放!$D$42:$D$62,属性汇总!$P48)*$Q48</f>
        <v>7.7509999999999994</v>
      </c>
      <c r="V48" s="16">
        <f>INDEX(新属性投放!$D$42:$D$62,属性汇总!$P48)*$Q48</f>
        <v>7.7509999999999994</v>
      </c>
      <c r="W48" s="16">
        <f>INDEX(新属性投放!$D$42:$D$62,属性汇总!$P48)*$Q48</f>
        <v>7.7509999999999994</v>
      </c>
      <c r="X48" s="16">
        <f>ROUND(R48+($O48-INDEX(新属性投放!$B$14:$B$34,属性汇总!$P48))*属性汇总!U48,0)</f>
        <v>336</v>
      </c>
      <c r="Y48" s="16">
        <f>ROUND(S48+($O48-INDEX(新属性投放!$B$14:$B$34,属性汇总!$P48))*属性汇总!V48,0)</f>
        <v>193</v>
      </c>
      <c r="Z48" s="16">
        <f>ROUND(T48+($O48-INDEX(新属性投放!$B$14:$B$34,属性汇总!$P48))*属性汇总!W48,0)</f>
        <v>1163</v>
      </c>
    </row>
    <row r="49" spans="1:26" ht="16.5" x14ac:dyDescent="0.2">
      <c r="A49" s="15">
        <v>42</v>
      </c>
      <c r="B49" s="15">
        <v>4</v>
      </c>
      <c r="C49" s="16">
        <f>INDEX(新属性投放!$L$6:$L$10,属性汇总!$B$3)*INDEX(新属性投放!$Q$6:$Q$10,属性汇总!$D$3)</f>
        <v>1.1499999999999999</v>
      </c>
      <c r="D49" s="16">
        <f>INDEX(新属性投放!J$14:J$34,属性汇总!$B49)*$C49</f>
        <v>188.14</v>
      </c>
      <c r="E49" s="16">
        <f>INDEX(新属性投放!K$14:K$34,属性汇总!$B49)*$C49</f>
        <v>76.819999999999993</v>
      </c>
      <c r="F49" s="16">
        <f>INDEX(新属性投放!L$14:L$34,属性汇总!$B49)*$C49</f>
        <v>610.41999999999985</v>
      </c>
      <c r="G49" s="16">
        <f>INDEX(新属性投放!D$14:D$34,属性汇总!$B49)*$C49</f>
        <v>7.7509999999999994</v>
      </c>
      <c r="H49" s="16">
        <f>INDEX(新属性投放!E$14:E$34,属性汇总!$B49)*$C49</f>
        <v>3.8754999999999997</v>
      </c>
      <c r="I49" s="16">
        <f>INDEX(新属性投放!F$14:F$34,属性汇总!$B49)*$C49</f>
        <v>23.252999999999997</v>
      </c>
      <c r="J49" s="16">
        <f>ROUND(D49+($A49-INDEX(新属性投放!$B$14:$B$34,属性汇总!$B49))*属性汇总!G49,0)</f>
        <v>281</v>
      </c>
      <c r="K49" s="16">
        <f>ROUND(E49+($A49-INDEX(新属性投放!$B$14:$B$34,属性汇总!$B49))*属性汇总!H49,0)</f>
        <v>123</v>
      </c>
      <c r="L49" s="16">
        <f>ROUND(F49+($A49-INDEX(新属性投放!$B$14:$B$34,属性汇总!$B49))*属性汇总!I49,0)</f>
        <v>889</v>
      </c>
      <c r="O49" s="15">
        <v>42</v>
      </c>
      <c r="P49" s="15">
        <v>4</v>
      </c>
      <c r="Q49" s="16">
        <f>INDEX(新属性投放!$L$6:$L$10,$P$3)*INDEX(新属性投放!$Q$6:$Q$10,$R$3)</f>
        <v>1.1499999999999999</v>
      </c>
      <c r="R49" s="16">
        <f>INDEX(新属性投放!J$42:J$62,属性汇总!$P49)*$Q49</f>
        <v>250.23999999999998</v>
      </c>
      <c r="S49" s="16">
        <f>INDEX(新属性投放!K$42:K$62,属性汇总!$P49)*$Q49</f>
        <v>107.86999999999999</v>
      </c>
      <c r="T49" s="16">
        <f>INDEX(新属性投放!L$42:L$62,属性汇总!$P49)*$Q49</f>
        <v>1077.55</v>
      </c>
      <c r="U49" s="16">
        <f>INDEX(新属性投放!$D$42:$D$62,属性汇总!$P49)*$Q49</f>
        <v>7.7509999999999994</v>
      </c>
      <c r="V49" s="16">
        <f>INDEX(新属性投放!$D$42:$D$62,属性汇总!$P49)*$Q49</f>
        <v>7.7509999999999994</v>
      </c>
      <c r="W49" s="16">
        <f>INDEX(新属性投放!$D$42:$D$62,属性汇总!$P49)*$Q49</f>
        <v>7.7509999999999994</v>
      </c>
      <c r="X49" s="16">
        <f>ROUND(R49+($O49-INDEX(新属性投放!$B$14:$B$34,属性汇总!$P49))*属性汇总!U49,0)</f>
        <v>343</v>
      </c>
      <c r="Y49" s="16">
        <f>ROUND(S49+($O49-INDEX(新属性投放!$B$14:$B$34,属性汇总!$P49))*属性汇总!V49,0)</f>
        <v>201</v>
      </c>
      <c r="Z49" s="16">
        <f>ROUND(T49+($O49-INDEX(新属性投放!$B$14:$B$34,属性汇总!$P49))*属性汇总!W49,0)</f>
        <v>1171</v>
      </c>
    </row>
    <row r="50" spans="1:26" ht="16.5" x14ac:dyDescent="0.2">
      <c r="A50" s="15">
        <v>43</v>
      </c>
      <c r="B50" s="15">
        <v>4</v>
      </c>
      <c r="C50" s="16">
        <f>INDEX(新属性投放!$L$6:$L$10,属性汇总!$B$3)*INDEX(新属性投放!$Q$6:$Q$10,属性汇总!$D$3)</f>
        <v>1.1499999999999999</v>
      </c>
      <c r="D50" s="16">
        <f>INDEX(新属性投放!J$14:J$34,属性汇总!$B50)*$C50</f>
        <v>188.14</v>
      </c>
      <c r="E50" s="16">
        <f>INDEX(新属性投放!K$14:K$34,属性汇总!$B50)*$C50</f>
        <v>76.819999999999993</v>
      </c>
      <c r="F50" s="16">
        <f>INDEX(新属性投放!L$14:L$34,属性汇总!$B50)*$C50</f>
        <v>610.41999999999985</v>
      </c>
      <c r="G50" s="16">
        <f>INDEX(新属性投放!D$14:D$34,属性汇总!$B50)*$C50</f>
        <v>7.7509999999999994</v>
      </c>
      <c r="H50" s="16">
        <f>INDEX(新属性投放!E$14:E$34,属性汇总!$B50)*$C50</f>
        <v>3.8754999999999997</v>
      </c>
      <c r="I50" s="16">
        <f>INDEX(新属性投放!F$14:F$34,属性汇总!$B50)*$C50</f>
        <v>23.252999999999997</v>
      </c>
      <c r="J50" s="16">
        <f>ROUND(D50+($A50-INDEX(新属性投放!$B$14:$B$34,属性汇总!$B50))*属性汇总!G50,0)</f>
        <v>289</v>
      </c>
      <c r="K50" s="16">
        <f>ROUND(E50+($A50-INDEX(新属性投放!$B$14:$B$34,属性汇总!$B50))*属性汇总!H50,0)</f>
        <v>127</v>
      </c>
      <c r="L50" s="16">
        <f>ROUND(F50+($A50-INDEX(新属性投放!$B$14:$B$34,属性汇总!$B50))*属性汇总!I50,0)</f>
        <v>913</v>
      </c>
      <c r="O50" s="15">
        <v>43</v>
      </c>
      <c r="P50" s="15">
        <v>4</v>
      </c>
      <c r="Q50" s="16">
        <f>INDEX(新属性投放!$L$6:$L$10,$P$3)*INDEX(新属性投放!$Q$6:$Q$10,$R$3)</f>
        <v>1.1499999999999999</v>
      </c>
      <c r="R50" s="16">
        <f>INDEX(新属性投放!J$42:J$62,属性汇总!$P50)*$Q50</f>
        <v>250.23999999999998</v>
      </c>
      <c r="S50" s="16">
        <f>INDEX(新属性投放!K$42:K$62,属性汇总!$P50)*$Q50</f>
        <v>107.86999999999999</v>
      </c>
      <c r="T50" s="16">
        <f>INDEX(新属性投放!L$42:L$62,属性汇总!$P50)*$Q50</f>
        <v>1077.55</v>
      </c>
      <c r="U50" s="16">
        <f>INDEX(新属性投放!$D$42:$D$62,属性汇总!$P50)*$Q50</f>
        <v>7.7509999999999994</v>
      </c>
      <c r="V50" s="16">
        <f>INDEX(新属性投放!$D$42:$D$62,属性汇总!$P50)*$Q50</f>
        <v>7.7509999999999994</v>
      </c>
      <c r="W50" s="16">
        <f>INDEX(新属性投放!$D$42:$D$62,属性汇总!$P50)*$Q50</f>
        <v>7.7509999999999994</v>
      </c>
      <c r="X50" s="16">
        <f>ROUND(R50+($O50-INDEX(新属性投放!$B$14:$B$34,属性汇总!$P50))*属性汇总!U50,0)</f>
        <v>351</v>
      </c>
      <c r="Y50" s="16">
        <f>ROUND(S50+($O50-INDEX(新属性投放!$B$14:$B$34,属性汇总!$P50))*属性汇总!V50,0)</f>
        <v>209</v>
      </c>
      <c r="Z50" s="16">
        <f>ROUND(T50+($O50-INDEX(新属性投放!$B$14:$B$34,属性汇总!$P50))*属性汇总!W50,0)</f>
        <v>1178</v>
      </c>
    </row>
    <row r="51" spans="1:26" ht="16.5" x14ac:dyDescent="0.2">
      <c r="A51" s="15">
        <v>44</v>
      </c>
      <c r="B51" s="15">
        <v>4</v>
      </c>
      <c r="C51" s="16">
        <f>INDEX(新属性投放!$L$6:$L$10,属性汇总!$B$3)*INDEX(新属性投放!$Q$6:$Q$10,属性汇总!$D$3)</f>
        <v>1.1499999999999999</v>
      </c>
      <c r="D51" s="16">
        <f>INDEX(新属性投放!J$14:J$34,属性汇总!$B51)*$C51</f>
        <v>188.14</v>
      </c>
      <c r="E51" s="16">
        <f>INDEX(新属性投放!K$14:K$34,属性汇总!$B51)*$C51</f>
        <v>76.819999999999993</v>
      </c>
      <c r="F51" s="16">
        <f>INDEX(新属性投放!L$14:L$34,属性汇总!$B51)*$C51</f>
        <v>610.41999999999985</v>
      </c>
      <c r="G51" s="16">
        <f>INDEX(新属性投放!D$14:D$34,属性汇总!$B51)*$C51</f>
        <v>7.7509999999999994</v>
      </c>
      <c r="H51" s="16">
        <f>INDEX(新属性投放!E$14:E$34,属性汇总!$B51)*$C51</f>
        <v>3.8754999999999997</v>
      </c>
      <c r="I51" s="16">
        <f>INDEX(新属性投放!F$14:F$34,属性汇总!$B51)*$C51</f>
        <v>23.252999999999997</v>
      </c>
      <c r="J51" s="16">
        <f>ROUND(D51+($A51-INDEX(新属性投放!$B$14:$B$34,属性汇总!$B51))*属性汇总!G51,0)</f>
        <v>297</v>
      </c>
      <c r="K51" s="16">
        <f>ROUND(E51+($A51-INDEX(新属性投放!$B$14:$B$34,属性汇总!$B51))*属性汇总!H51,0)</f>
        <v>131</v>
      </c>
      <c r="L51" s="16">
        <f>ROUND(F51+($A51-INDEX(新属性投放!$B$14:$B$34,属性汇总!$B51))*属性汇总!I51,0)</f>
        <v>936</v>
      </c>
      <c r="O51" s="15">
        <v>44</v>
      </c>
      <c r="P51" s="15">
        <v>4</v>
      </c>
      <c r="Q51" s="16">
        <f>INDEX(新属性投放!$L$6:$L$10,$P$3)*INDEX(新属性投放!$Q$6:$Q$10,$R$3)</f>
        <v>1.1499999999999999</v>
      </c>
      <c r="R51" s="16">
        <f>INDEX(新属性投放!J$42:J$62,属性汇总!$P51)*$Q51</f>
        <v>250.23999999999998</v>
      </c>
      <c r="S51" s="16">
        <f>INDEX(新属性投放!K$42:K$62,属性汇总!$P51)*$Q51</f>
        <v>107.86999999999999</v>
      </c>
      <c r="T51" s="16">
        <f>INDEX(新属性投放!L$42:L$62,属性汇总!$P51)*$Q51</f>
        <v>1077.55</v>
      </c>
      <c r="U51" s="16">
        <f>INDEX(新属性投放!$D$42:$D$62,属性汇总!$P51)*$Q51</f>
        <v>7.7509999999999994</v>
      </c>
      <c r="V51" s="16">
        <f>INDEX(新属性投放!$D$42:$D$62,属性汇总!$P51)*$Q51</f>
        <v>7.7509999999999994</v>
      </c>
      <c r="W51" s="16">
        <f>INDEX(新属性投放!$D$42:$D$62,属性汇总!$P51)*$Q51</f>
        <v>7.7509999999999994</v>
      </c>
      <c r="X51" s="16">
        <f>ROUND(R51+($O51-INDEX(新属性投放!$B$14:$B$34,属性汇总!$P51))*属性汇总!U51,0)</f>
        <v>359</v>
      </c>
      <c r="Y51" s="16">
        <f>ROUND(S51+($O51-INDEX(新属性投放!$B$14:$B$34,属性汇总!$P51))*属性汇总!V51,0)</f>
        <v>216</v>
      </c>
      <c r="Z51" s="16">
        <f>ROUND(T51+($O51-INDEX(新属性投放!$B$14:$B$34,属性汇总!$P51))*属性汇总!W51,0)</f>
        <v>1186</v>
      </c>
    </row>
    <row r="52" spans="1:26" ht="16.5" x14ac:dyDescent="0.2">
      <c r="A52" s="15">
        <v>45</v>
      </c>
      <c r="B52" s="15">
        <v>4</v>
      </c>
      <c r="C52" s="16">
        <f>INDEX(新属性投放!$L$6:$L$10,属性汇总!$B$3)*INDEX(新属性投放!$Q$6:$Q$10,属性汇总!$D$3)</f>
        <v>1.1499999999999999</v>
      </c>
      <c r="D52" s="16">
        <f>INDEX(新属性投放!J$14:J$34,属性汇总!$B52)*$C52</f>
        <v>188.14</v>
      </c>
      <c r="E52" s="16">
        <f>INDEX(新属性投放!K$14:K$34,属性汇总!$B52)*$C52</f>
        <v>76.819999999999993</v>
      </c>
      <c r="F52" s="16">
        <f>INDEX(新属性投放!L$14:L$34,属性汇总!$B52)*$C52</f>
        <v>610.41999999999985</v>
      </c>
      <c r="G52" s="16">
        <f>INDEX(新属性投放!D$14:D$34,属性汇总!$B52)*$C52</f>
        <v>7.7509999999999994</v>
      </c>
      <c r="H52" s="16">
        <f>INDEX(新属性投放!E$14:E$34,属性汇总!$B52)*$C52</f>
        <v>3.8754999999999997</v>
      </c>
      <c r="I52" s="16">
        <f>INDEX(新属性投放!F$14:F$34,属性汇总!$B52)*$C52</f>
        <v>23.252999999999997</v>
      </c>
      <c r="J52" s="16">
        <f>ROUND(D52+($A52-INDEX(新属性投放!$B$14:$B$34,属性汇总!$B52))*属性汇总!G52,0)</f>
        <v>304</v>
      </c>
      <c r="K52" s="16">
        <f>ROUND(E52+($A52-INDEX(新属性投放!$B$14:$B$34,属性汇总!$B52))*属性汇总!H52,0)</f>
        <v>135</v>
      </c>
      <c r="L52" s="16">
        <f>ROUND(F52+($A52-INDEX(新属性投放!$B$14:$B$34,属性汇总!$B52))*属性汇总!I52,0)</f>
        <v>959</v>
      </c>
      <c r="O52" s="15">
        <v>45</v>
      </c>
      <c r="P52" s="15">
        <v>4</v>
      </c>
      <c r="Q52" s="16">
        <f>INDEX(新属性投放!$L$6:$L$10,$P$3)*INDEX(新属性投放!$Q$6:$Q$10,$R$3)</f>
        <v>1.1499999999999999</v>
      </c>
      <c r="R52" s="16">
        <f>INDEX(新属性投放!J$42:J$62,属性汇总!$P52)*$Q52</f>
        <v>250.23999999999998</v>
      </c>
      <c r="S52" s="16">
        <f>INDEX(新属性投放!K$42:K$62,属性汇总!$P52)*$Q52</f>
        <v>107.86999999999999</v>
      </c>
      <c r="T52" s="16">
        <f>INDEX(新属性投放!L$42:L$62,属性汇总!$P52)*$Q52</f>
        <v>1077.55</v>
      </c>
      <c r="U52" s="16">
        <f>INDEX(新属性投放!$D$42:$D$62,属性汇总!$P52)*$Q52</f>
        <v>7.7509999999999994</v>
      </c>
      <c r="V52" s="16">
        <f>INDEX(新属性投放!$D$42:$D$62,属性汇总!$P52)*$Q52</f>
        <v>7.7509999999999994</v>
      </c>
      <c r="W52" s="16">
        <f>INDEX(新属性投放!$D$42:$D$62,属性汇总!$P52)*$Q52</f>
        <v>7.7509999999999994</v>
      </c>
      <c r="X52" s="16">
        <f>ROUND(R52+($O52-INDEX(新属性投放!$B$14:$B$34,属性汇总!$P52))*属性汇总!U52,0)</f>
        <v>367</v>
      </c>
      <c r="Y52" s="16">
        <f>ROUND(S52+($O52-INDEX(新属性投放!$B$14:$B$34,属性汇总!$P52))*属性汇总!V52,0)</f>
        <v>224</v>
      </c>
      <c r="Z52" s="16">
        <f>ROUND(T52+($O52-INDEX(新属性投放!$B$14:$B$34,属性汇总!$P52))*属性汇总!W52,0)</f>
        <v>1194</v>
      </c>
    </row>
    <row r="53" spans="1:26" ht="16.5" x14ac:dyDescent="0.2">
      <c r="A53" s="15">
        <v>46</v>
      </c>
      <c r="B53" s="15">
        <v>4</v>
      </c>
      <c r="C53" s="16">
        <f>INDEX(新属性投放!$L$6:$L$10,属性汇总!$B$3)*INDEX(新属性投放!$Q$6:$Q$10,属性汇总!$D$3)</f>
        <v>1.1499999999999999</v>
      </c>
      <c r="D53" s="16">
        <f>INDEX(新属性投放!J$14:J$34,属性汇总!$B53)*$C53</f>
        <v>188.14</v>
      </c>
      <c r="E53" s="16">
        <f>INDEX(新属性投放!K$14:K$34,属性汇总!$B53)*$C53</f>
        <v>76.819999999999993</v>
      </c>
      <c r="F53" s="16">
        <f>INDEX(新属性投放!L$14:L$34,属性汇总!$B53)*$C53</f>
        <v>610.41999999999985</v>
      </c>
      <c r="G53" s="16">
        <f>INDEX(新属性投放!D$14:D$34,属性汇总!$B53)*$C53</f>
        <v>7.7509999999999994</v>
      </c>
      <c r="H53" s="16">
        <f>INDEX(新属性投放!E$14:E$34,属性汇总!$B53)*$C53</f>
        <v>3.8754999999999997</v>
      </c>
      <c r="I53" s="16">
        <f>INDEX(新属性投放!F$14:F$34,属性汇总!$B53)*$C53</f>
        <v>23.252999999999997</v>
      </c>
      <c r="J53" s="16">
        <f>ROUND(D53+($A53-INDEX(新属性投放!$B$14:$B$34,属性汇总!$B53))*属性汇总!G53,0)</f>
        <v>312</v>
      </c>
      <c r="K53" s="16">
        <f>ROUND(E53+($A53-INDEX(新属性投放!$B$14:$B$34,属性汇总!$B53))*属性汇总!H53,0)</f>
        <v>139</v>
      </c>
      <c r="L53" s="16">
        <f>ROUND(F53+($A53-INDEX(新属性投放!$B$14:$B$34,属性汇总!$B53))*属性汇总!I53,0)</f>
        <v>982</v>
      </c>
      <c r="O53" s="15">
        <v>46</v>
      </c>
      <c r="P53" s="15">
        <v>4</v>
      </c>
      <c r="Q53" s="16">
        <f>INDEX(新属性投放!$L$6:$L$10,$P$3)*INDEX(新属性投放!$Q$6:$Q$10,$R$3)</f>
        <v>1.1499999999999999</v>
      </c>
      <c r="R53" s="16">
        <f>INDEX(新属性投放!J$42:J$62,属性汇总!$P53)*$Q53</f>
        <v>250.23999999999998</v>
      </c>
      <c r="S53" s="16">
        <f>INDEX(新属性投放!K$42:K$62,属性汇总!$P53)*$Q53</f>
        <v>107.86999999999999</v>
      </c>
      <c r="T53" s="16">
        <f>INDEX(新属性投放!L$42:L$62,属性汇总!$P53)*$Q53</f>
        <v>1077.55</v>
      </c>
      <c r="U53" s="16">
        <f>INDEX(新属性投放!$D$42:$D$62,属性汇总!$P53)*$Q53</f>
        <v>7.7509999999999994</v>
      </c>
      <c r="V53" s="16">
        <f>INDEX(新属性投放!$D$42:$D$62,属性汇总!$P53)*$Q53</f>
        <v>7.7509999999999994</v>
      </c>
      <c r="W53" s="16">
        <f>INDEX(新属性投放!$D$42:$D$62,属性汇总!$P53)*$Q53</f>
        <v>7.7509999999999994</v>
      </c>
      <c r="X53" s="16">
        <f>ROUND(R53+($O53-INDEX(新属性投放!$B$14:$B$34,属性汇总!$P53))*属性汇总!U53,0)</f>
        <v>374</v>
      </c>
      <c r="Y53" s="16">
        <f>ROUND(S53+($O53-INDEX(新属性投放!$B$14:$B$34,属性汇总!$P53))*属性汇总!V53,0)</f>
        <v>232</v>
      </c>
      <c r="Z53" s="16">
        <f>ROUND(T53+($O53-INDEX(新属性投放!$B$14:$B$34,属性汇总!$P53))*属性汇总!W53,0)</f>
        <v>1202</v>
      </c>
    </row>
    <row r="54" spans="1:26" ht="16.5" x14ac:dyDescent="0.2">
      <c r="A54" s="15">
        <v>47</v>
      </c>
      <c r="B54" s="15">
        <v>4</v>
      </c>
      <c r="C54" s="16">
        <f>INDEX(新属性投放!$L$6:$L$10,属性汇总!$B$3)*INDEX(新属性投放!$Q$6:$Q$10,属性汇总!$D$3)</f>
        <v>1.1499999999999999</v>
      </c>
      <c r="D54" s="16">
        <f>INDEX(新属性投放!J$14:J$34,属性汇总!$B54)*$C54</f>
        <v>188.14</v>
      </c>
      <c r="E54" s="16">
        <f>INDEX(新属性投放!K$14:K$34,属性汇总!$B54)*$C54</f>
        <v>76.819999999999993</v>
      </c>
      <c r="F54" s="16">
        <f>INDEX(新属性投放!L$14:L$34,属性汇总!$B54)*$C54</f>
        <v>610.41999999999985</v>
      </c>
      <c r="G54" s="16">
        <f>INDEX(新属性投放!D$14:D$34,属性汇总!$B54)*$C54</f>
        <v>7.7509999999999994</v>
      </c>
      <c r="H54" s="16">
        <f>INDEX(新属性投放!E$14:E$34,属性汇总!$B54)*$C54</f>
        <v>3.8754999999999997</v>
      </c>
      <c r="I54" s="16">
        <f>INDEX(新属性投放!F$14:F$34,属性汇总!$B54)*$C54</f>
        <v>23.252999999999997</v>
      </c>
      <c r="J54" s="16">
        <f>ROUND(D54+($A54-INDEX(新属性投放!$B$14:$B$34,属性汇总!$B54))*属性汇总!G54,0)</f>
        <v>320</v>
      </c>
      <c r="K54" s="16">
        <f>ROUND(E54+($A54-INDEX(新属性投放!$B$14:$B$34,属性汇总!$B54))*属性汇总!H54,0)</f>
        <v>143</v>
      </c>
      <c r="L54" s="16">
        <f>ROUND(F54+($A54-INDEX(新属性投放!$B$14:$B$34,属性汇总!$B54))*属性汇总!I54,0)</f>
        <v>1006</v>
      </c>
      <c r="O54" s="15">
        <v>47</v>
      </c>
      <c r="P54" s="15">
        <v>4</v>
      </c>
      <c r="Q54" s="16">
        <f>INDEX(新属性投放!$L$6:$L$10,$P$3)*INDEX(新属性投放!$Q$6:$Q$10,$R$3)</f>
        <v>1.1499999999999999</v>
      </c>
      <c r="R54" s="16">
        <f>INDEX(新属性投放!J$42:J$62,属性汇总!$P54)*$Q54</f>
        <v>250.23999999999998</v>
      </c>
      <c r="S54" s="16">
        <f>INDEX(新属性投放!K$42:K$62,属性汇总!$P54)*$Q54</f>
        <v>107.86999999999999</v>
      </c>
      <c r="T54" s="16">
        <f>INDEX(新属性投放!L$42:L$62,属性汇总!$P54)*$Q54</f>
        <v>1077.55</v>
      </c>
      <c r="U54" s="16">
        <f>INDEX(新属性投放!$D$42:$D$62,属性汇总!$P54)*$Q54</f>
        <v>7.7509999999999994</v>
      </c>
      <c r="V54" s="16">
        <f>INDEX(新属性投放!$D$42:$D$62,属性汇总!$P54)*$Q54</f>
        <v>7.7509999999999994</v>
      </c>
      <c r="W54" s="16">
        <f>INDEX(新属性投放!$D$42:$D$62,属性汇总!$P54)*$Q54</f>
        <v>7.7509999999999994</v>
      </c>
      <c r="X54" s="16">
        <f>ROUND(R54+($O54-INDEX(新属性投放!$B$14:$B$34,属性汇总!$P54))*属性汇总!U54,0)</f>
        <v>382</v>
      </c>
      <c r="Y54" s="16">
        <f>ROUND(S54+($O54-INDEX(新属性投放!$B$14:$B$34,属性汇总!$P54))*属性汇总!V54,0)</f>
        <v>240</v>
      </c>
      <c r="Z54" s="16">
        <f>ROUND(T54+($O54-INDEX(新属性投放!$B$14:$B$34,属性汇总!$P54))*属性汇总!W54,0)</f>
        <v>1209</v>
      </c>
    </row>
    <row r="55" spans="1:26" ht="16.5" x14ac:dyDescent="0.2">
      <c r="A55" s="15">
        <v>48</v>
      </c>
      <c r="B55" s="15">
        <v>4</v>
      </c>
      <c r="C55" s="16">
        <f>INDEX(新属性投放!$L$6:$L$10,属性汇总!$B$3)*INDEX(新属性投放!$Q$6:$Q$10,属性汇总!$D$3)</f>
        <v>1.1499999999999999</v>
      </c>
      <c r="D55" s="16">
        <f>INDEX(新属性投放!J$14:J$34,属性汇总!$B55)*$C55</f>
        <v>188.14</v>
      </c>
      <c r="E55" s="16">
        <f>INDEX(新属性投放!K$14:K$34,属性汇总!$B55)*$C55</f>
        <v>76.819999999999993</v>
      </c>
      <c r="F55" s="16">
        <f>INDEX(新属性投放!L$14:L$34,属性汇总!$B55)*$C55</f>
        <v>610.41999999999985</v>
      </c>
      <c r="G55" s="16">
        <f>INDEX(新属性投放!D$14:D$34,属性汇总!$B55)*$C55</f>
        <v>7.7509999999999994</v>
      </c>
      <c r="H55" s="16">
        <f>INDEX(新属性投放!E$14:E$34,属性汇总!$B55)*$C55</f>
        <v>3.8754999999999997</v>
      </c>
      <c r="I55" s="16">
        <f>INDEX(新属性投放!F$14:F$34,属性汇总!$B55)*$C55</f>
        <v>23.252999999999997</v>
      </c>
      <c r="J55" s="16">
        <f>ROUND(D55+($A55-INDEX(新属性投放!$B$14:$B$34,属性汇总!$B55))*属性汇总!G55,0)</f>
        <v>328</v>
      </c>
      <c r="K55" s="16">
        <f>ROUND(E55+($A55-INDEX(新属性投放!$B$14:$B$34,属性汇总!$B55))*属性汇总!H55,0)</f>
        <v>147</v>
      </c>
      <c r="L55" s="16">
        <f>ROUND(F55+($A55-INDEX(新属性投放!$B$14:$B$34,属性汇总!$B55))*属性汇总!I55,0)</f>
        <v>1029</v>
      </c>
      <c r="O55" s="15">
        <v>48</v>
      </c>
      <c r="P55" s="15">
        <v>4</v>
      </c>
      <c r="Q55" s="16">
        <f>INDEX(新属性投放!$L$6:$L$10,$P$3)*INDEX(新属性投放!$Q$6:$Q$10,$R$3)</f>
        <v>1.1499999999999999</v>
      </c>
      <c r="R55" s="16">
        <f>INDEX(新属性投放!J$42:J$62,属性汇总!$P55)*$Q55</f>
        <v>250.23999999999998</v>
      </c>
      <c r="S55" s="16">
        <f>INDEX(新属性投放!K$42:K$62,属性汇总!$P55)*$Q55</f>
        <v>107.86999999999999</v>
      </c>
      <c r="T55" s="16">
        <f>INDEX(新属性投放!L$42:L$62,属性汇总!$P55)*$Q55</f>
        <v>1077.55</v>
      </c>
      <c r="U55" s="16">
        <f>INDEX(新属性投放!$D$42:$D$62,属性汇总!$P55)*$Q55</f>
        <v>7.7509999999999994</v>
      </c>
      <c r="V55" s="16">
        <f>INDEX(新属性投放!$D$42:$D$62,属性汇总!$P55)*$Q55</f>
        <v>7.7509999999999994</v>
      </c>
      <c r="W55" s="16">
        <f>INDEX(新属性投放!$D$42:$D$62,属性汇总!$P55)*$Q55</f>
        <v>7.7509999999999994</v>
      </c>
      <c r="X55" s="16">
        <f>ROUND(R55+($O55-INDEX(新属性投放!$B$14:$B$34,属性汇总!$P55))*属性汇总!U55,0)</f>
        <v>390</v>
      </c>
      <c r="Y55" s="16">
        <f>ROUND(S55+($O55-INDEX(新属性投放!$B$14:$B$34,属性汇总!$P55))*属性汇总!V55,0)</f>
        <v>247</v>
      </c>
      <c r="Z55" s="16">
        <f>ROUND(T55+($O55-INDEX(新属性投放!$B$14:$B$34,属性汇总!$P55))*属性汇总!W55,0)</f>
        <v>1217</v>
      </c>
    </row>
    <row r="56" spans="1:26" ht="16.5" x14ac:dyDescent="0.2">
      <c r="A56" s="15">
        <v>49</v>
      </c>
      <c r="B56" s="15">
        <v>4</v>
      </c>
      <c r="C56" s="16">
        <f>INDEX(新属性投放!$L$6:$L$10,属性汇总!$B$3)*INDEX(新属性投放!$Q$6:$Q$10,属性汇总!$D$3)</f>
        <v>1.1499999999999999</v>
      </c>
      <c r="D56" s="16">
        <f>INDEX(新属性投放!J$14:J$34,属性汇总!$B56)*$C56</f>
        <v>188.14</v>
      </c>
      <c r="E56" s="16">
        <f>INDEX(新属性投放!K$14:K$34,属性汇总!$B56)*$C56</f>
        <v>76.819999999999993</v>
      </c>
      <c r="F56" s="16">
        <f>INDEX(新属性投放!L$14:L$34,属性汇总!$B56)*$C56</f>
        <v>610.41999999999985</v>
      </c>
      <c r="G56" s="16">
        <f>INDEX(新属性投放!D$14:D$34,属性汇总!$B56)*$C56</f>
        <v>7.7509999999999994</v>
      </c>
      <c r="H56" s="16">
        <f>INDEX(新属性投放!E$14:E$34,属性汇总!$B56)*$C56</f>
        <v>3.8754999999999997</v>
      </c>
      <c r="I56" s="16">
        <f>INDEX(新属性投放!F$14:F$34,属性汇总!$B56)*$C56</f>
        <v>23.252999999999997</v>
      </c>
      <c r="J56" s="16">
        <f>ROUND(D56+($A56-INDEX(新属性投放!$B$14:$B$34,属性汇总!$B56))*属性汇总!G56,0)</f>
        <v>335</v>
      </c>
      <c r="K56" s="16">
        <f>ROUND(E56+($A56-INDEX(新属性投放!$B$14:$B$34,属性汇总!$B56))*属性汇总!H56,0)</f>
        <v>150</v>
      </c>
      <c r="L56" s="16">
        <f>ROUND(F56+($A56-INDEX(新属性投放!$B$14:$B$34,属性汇总!$B56))*属性汇总!I56,0)</f>
        <v>1052</v>
      </c>
      <c r="O56" s="15">
        <v>49</v>
      </c>
      <c r="P56" s="15">
        <v>4</v>
      </c>
      <c r="Q56" s="16">
        <f>INDEX(新属性投放!$L$6:$L$10,$P$3)*INDEX(新属性投放!$Q$6:$Q$10,$R$3)</f>
        <v>1.1499999999999999</v>
      </c>
      <c r="R56" s="16">
        <f>INDEX(新属性投放!J$42:J$62,属性汇总!$P56)*$Q56</f>
        <v>250.23999999999998</v>
      </c>
      <c r="S56" s="16">
        <f>INDEX(新属性投放!K$42:K$62,属性汇总!$P56)*$Q56</f>
        <v>107.86999999999999</v>
      </c>
      <c r="T56" s="16">
        <f>INDEX(新属性投放!L$42:L$62,属性汇总!$P56)*$Q56</f>
        <v>1077.55</v>
      </c>
      <c r="U56" s="16">
        <f>INDEX(新属性投放!$D$42:$D$62,属性汇总!$P56)*$Q56</f>
        <v>7.7509999999999994</v>
      </c>
      <c r="V56" s="16">
        <f>INDEX(新属性投放!$D$42:$D$62,属性汇总!$P56)*$Q56</f>
        <v>7.7509999999999994</v>
      </c>
      <c r="W56" s="16">
        <f>INDEX(新属性投放!$D$42:$D$62,属性汇总!$P56)*$Q56</f>
        <v>7.7509999999999994</v>
      </c>
      <c r="X56" s="16">
        <f>ROUND(R56+($O56-INDEX(新属性投放!$B$14:$B$34,属性汇总!$P56))*属性汇总!U56,0)</f>
        <v>398</v>
      </c>
      <c r="Y56" s="16">
        <f>ROUND(S56+($O56-INDEX(新属性投放!$B$14:$B$34,属性汇总!$P56))*属性汇总!V56,0)</f>
        <v>255</v>
      </c>
      <c r="Z56" s="16">
        <f>ROUND(T56+($O56-INDEX(新属性投放!$B$14:$B$34,属性汇总!$P56))*属性汇总!W56,0)</f>
        <v>1225</v>
      </c>
    </row>
    <row r="57" spans="1:26" ht="16.5" x14ac:dyDescent="0.2">
      <c r="A57" s="15">
        <v>50</v>
      </c>
      <c r="B57" s="15">
        <v>4</v>
      </c>
      <c r="C57" s="16">
        <f>INDEX(新属性投放!$L$6:$L$10,属性汇总!$B$3)*INDEX(新属性投放!$Q$6:$Q$10,属性汇总!$D$3)</f>
        <v>1.1499999999999999</v>
      </c>
      <c r="D57" s="16">
        <f>INDEX(新属性投放!J$14:J$34,属性汇总!$B57)*$C57</f>
        <v>188.14</v>
      </c>
      <c r="E57" s="16">
        <f>INDEX(新属性投放!K$14:K$34,属性汇总!$B57)*$C57</f>
        <v>76.819999999999993</v>
      </c>
      <c r="F57" s="16">
        <f>INDEX(新属性投放!L$14:L$34,属性汇总!$B57)*$C57</f>
        <v>610.41999999999985</v>
      </c>
      <c r="G57" s="16">
        <f>INDEX(新属性投放!D$14:D$34,属性汇总!$B57)*$C57</f>
        <v>7.7509999999999994</v>
      </c>
      <c r="H57" s="16">
        <f>INDEX(新属性投放!E$14:E$34,属性汇总!$B57)*$C57</f>
        <v>3.8754999999999997</v>
      </c>
      <c r="I57" s="16">
        <f>INDEX(新属性投放!F$14:F$34,属性汇总!$B57)*$C57</f>
        <v>23.252999999999997</v>
      </c>
      <c r="J57" s="16">
        <f>ROUND(D57+($A57-INDEX(新属性投放!$B$14:$B$34,属性汇总!$B57))*属性汇总!G57,0)</f>
        <v>343</v>
      </c>
      <c r="K57" s="16">
        <f>ROUND(E57+($A57-INDEX(新属性投放!$B$14:$B$34,属性汇总!$B57))*属性汇总!H57,0)</f>
        <v>154</v>
      </c>
      <c r="L57" s="16">
        <f>ROUND(F57+($A57-INDEX(新属性投放!$B$14:$B$34,属性汇总!$B57))*属性汇总!I57,0)</f>
        <v>1075</v>
      </c>
      <c r="O57" s="15">
        <v>50</v>
      </c>
      <c r="P57" s="15">
        <v>4</v>
      </c>
      <c r="Q57" s="16">
        <f>INDEX(新属性投放!$L$6:$L$10,$P$3)*INDEX(新属性投放!$Q$6:$Q$10,$R$3)</f>
        <v>1.1499999999999999</v>
      </c>
      <c r="R57" s="16">
        <f>INDEX(新属性投放!J$42:J$62,属性汇总!$P57)*$Q57</f>
        <v>250.23999999999998</v>
      </c>
      <c r="S57" s="16">
        <f>INDEX(新属性投放!K$42:K$62,属性汇总!$P57)*$Q57</f>
        <v>107.86999999999999</v>
      </c>
      <c r="T57" s="16">
        <f>INDEX(新属性投放!L$42:L$62,属性汇总!$P57)*$Q57</f>
        <v>1077.55</v>
      </c>
      <c r="U57" s="16">
        <f>INDEX(新属性投放!$D$42:$D$62,属性汇总!$P57)*$Q57</f>
        <v>7.7509999999999994</v>
      </c>
      <c r="V57" s="16">
        <f>INDEX(新属性投放!$D$42:$D$62,属性汇总!$P57)*$Q57</f>
        <v>7.7509999999999994</v>
      </c>
      <c r="W57" s="16">
        <f>INDEX(新属性投放!$D$42:$D$62,属性汇总!$P57)*$Q57</f>
        <v>7.7509999999999994</v>
      </c>
      <c r="X57" s="16">
        <f>ROUND(R57+($O57-INDEX(新属性投放!$B$14:$B$34,属性汇总!$P57))*属性汇总!U57,0)</f>
        <v>405</v>
      </c>
      <c r="Y57" s="16">
        <f>ROUND(S57+($O57-INDEX(新属性投放!$B$14:$B$34,属性汇总!$P57))*属性汇总!V57,0)</f>
        <v>263</v>
      </c>
      <c r="Z57" s="16">
        <f>ROUND(T57+($O57-INDEX(新属性投放!$B$14:$B$34,属性汇总!$P57))*属性汇总!W57,0)</f>
        <v>1233</v>
      </c>
    </row>
    <row r="58" spans="1:26" s="22" customFormat="1" ht="16.5" x14ac:dyDescent="0.2">
      <c r="A58" s="15">
        <v>50</v>
      </c>
      <c r="B58" s="15">
        <v>5</v>
      </c>
      <c r="C58" s="16">
        <f>INDEX(新属性投放!$L$6:$L$10,属性汇总!$B$3)*INDEX(新属性投放!$Q$6:$Q$10,属性汇总!$D$3)</f>
        <v>1.1499999999999999</v>
      </c>
      <c r="D58" s="16">
        <f>INDEX(新属性投放!J$14:J$34,属性汇总!$B58)*$C58</f>
        <v>285.2</v>
      </c>
      <c r="E58" s="16">
        <f>INDEX(新属性投放!K$14:K$34,属性汇总!$B58)*$C58</f>
        <v>124.77499999999999</v>
      </c>
      <c r="F58" s="16">
        <f>INDEX(新属性投放!L$14:L$34,属性汇总!$B58)*$C58</f>
        <v>901.59999999999991</v>
      </c>
      <c r="G58" s="16">
        <f>INDEX(新属性投放!D$14:D$34,属性汇总!$B58)*$C58</f>
        <v>9.6944999999999997</v>
      </c>
      <c r="H58" s="16">
        <f>INDEX(新属性投放!E$14:E$34,属性汇总!$B58)*$C58</f>
        <v>4.8472499999999998</v>
      </c>
      <c r="I58" s="16">
        <f>INDEX(新属性投放!F$14:F$34,属性汇总!$B58)*$C58</f>
        <v>29.083499999999997</v>
      </c>
      <c r="J58" s="16">
        <f>ROUND(D58+($A58-INDEX(新属性投放!$B$14:$B$34,属性汇总!$B58))*属性汇总!G58,0)</f>
        <v>382</v>
      </c>
      <c r="K58" s="16">
        <f>ROUND(E58+($A58-INDEX(新属性投放!$B$14:$B$34,属性汇总!$B58))*属性汇总!H58,0)</f>
        <v>173</v>
      </c>
      <c r="L58" s="16">
        <f>ROUND(F58+($A58-INDEX(新属性投放!$B$14:$B$34,属性汇总!$B58))*属性汇总!I58,0)</f>
        <v>1192</v>
      </c>
      <c r="O58" s="15">
        <v>50</v>
      </c>
      <c r="P58" s="15">
        <v>5</v>
      </c>
      <c r="Q58" s="16">
        <f>INDEX(新属性投放!$L$6:$L$10,$P$3)*INDEX(新属性投放!$Q$6:$Q$10,$R$3)</f>
        <v>1.1499999999999999</v>
      </c>
      <c r="R58" s="16">
        <f>INDEX(新属性投放!J$42:J$62,属性汇总!$P58)*$Q58</f>
        <v>347.29999999999995</v>
      </c>
      <c r="S58" s="16">
        <f>INDEX(新属性投放!K$42:K$62,属性汇总!$P58)*$Q58</f>
        <v>155.82499999999999</v>
      </c>
      <c r="T58" s="16">
        <f>INDEX(新属性投放!L$42:L$62,属性汇总!$P58)*$Q58</f>
        <v>1598.4999999999998</v>
      </c>
      <c r="U58" s="16">
        <f>INDEX(新属性投放!$D$42:$D$62,属性汇总!$P58)*$Q58</f>
        <v>9.6944999999999997</v>
      </c>
      <c r="V58" s="16">
        <f>INDEX(新属性投放!$D$42:$D$62,属性汇总!$P58)*$Q58</f>
        <v>9.6944999999999997</v>
      </c>
      <c r="W58" s="16">
        <f>INDEX(新属性投放!$D$42:$D$62,属性汇总!$P58)*$Q58</f>
        <v>9.6944999999999997</v>
      </c>
      <c r="X58" s="16">
        <f>ROUND(R58+($O58-INDEX(新属性投放!$B$14:$B$34,属性汇总!$P58))*属性汇总!U58,0)</f>
        <v>444</v>
      </c>
      <c r="Y58" s="16">
        <f>ROUND(S58+($O58-INDEX(新属性投放!$B$14:$B$34,属性汇总!$P58))*属性汇总!V58,0)</f>
        <v>253</v>
      </c>
      <c r="Z58" s="16">
        <f>ROUND(T58+($O58-INDEX(新属性投放!$B$14:$B$34,属性汇总!$P58))*属性汇总!W58,0)</f>
        <v>1695</v>
      </c>
    </row>
    <row r="59" spans="1:26" ht="16.5" x14ac:dyDescent="0.2">
      <c r="A59" s="15">
        <v>51</v>
      </c>
      <c r="B59" s="15">
        <v>5</v>
      </c>
      <c r="C59" s="16">
        <f>INDEX(新属性投放!$L$6:$L$10,属性汇总!$B$3)*INDEX(新属性投放!$Q$6:$Q$10,属性汇总!$D$3)</f>
        <v>1.1499999999999999</v>
      </c>
      <c r="D59" s="16">
        <f>INDEX(新属性投放!J$14:J$34,属性汇总!$B59)*$C59</f>
        <v>285.2</v>
      </c>
      <c r="E59" s="16">
        <f>INDEX(新属性投放!K$14:K$34,属性汇总!$B59)*$C59</f>
        <v>124.77499999999999</v>
      </c>
      <c r="F59" s="16">
        <f>INDEX(新属性投放!L$14:L$34,属性汇总!$B59)*$C59</f>
        <v>901.59999999999991</v>
      </c>
      <c r="G59" s="16">
        <f>INDEX(新属性投放!D$14:D$34,属性汇总!$B59)*$C59</f>
        <v>9.6944999999999997</v>
      </c>
      <c r="H59" s="16">
        <f>INDEX(新属性投放!E$14:E$34,属性汇总!$B59)*$C59</f>
        <v>4.8472499999999998</v>
      </c>
      <c r="I59" s="16">
        <f>INDEX(新属性投放!F$14:F$34,属性汇总!$B59)*$C59</f>
        <v>29.083499999999997</v>
      </c>
      <c r="J59" s="16">
        <f>ROUND(D59+($A59-INDEX(新属性投放!$B$14:$B$34,属性汇总!$B59))*属性汇总!G59,0)</f>
        <v>392</v>
      </c>
      <c r="K59" s="16">
        <f>ROUND(E59+($A59-INDEX(新属性投放!$B$14:$B$34,属性汇总!$B59))*属性汇总!H59,0)</f>
        <v>178</v>
      </c>
      <c r="L59" s="16">
        <f>ROUND(F59+($A59-INDEX(新属性投放!$B$14:$B$34,属性汇总!$B59))*属性汇总!I59,0)</f>
        <v>1222</v>
      </c>
      <c r="O59" s="15">
        <v>51</v>
      </c>
      <c r="P59" s="15">
        <v>5</v>
      </c>
      <c r="Q59" s="16">
        <f>INDEX(新属性投放!$L$6:$L$10,$P$3)*INDEX(新属性投放!$Q$6:$Q$10,$R$3)</f>
        <v>1.1499999999999999</v>
      </c>
      <c r="R59" s="16">
        <f>INDEX(新属性投放!J$42:J$62,属性汇总!$P59)*$Q59</f>
        <v>347.29999999999995</v>
      </c>
      <c r="S59" s="16">
        <f>INDEX(新属性投放!K$42:K$62,属性汇总!$P59)*$Q59</f>
        <v>155.82499999999999</v>
      </c>
      <c r="T59" s="16">
        <f>INDEX(新属性投放!L$42:L$62,属性汇总!$P59)*$Q59</f>
        <v>1598.4999999999998</v>
      </c>
      <c r="U59" s="16">
        <f>INDEX(新属性投放!$D$42:$D$62,属性汇总!$P59)*$Q59</f>
        <v>9.6944999999999997</v>
      </c>
      <c r="V59" s="16">
        <f>INDEX(新属性投放!$D$42:$D$62,属性汇总!$P59)*$Q59</f>
        <v>9.6944999999999997</v>
      </c>
      <c r="W59" s="16">
        <f>INDEX(新属性投放!$D$42:$D$62,属性汇总!$P59)*$Q59</f>
        <v>9.6944999999999997</v>
      </c>
      <c r="X59" s="16">
        <f>ROUND(R59+($O59-INDEX(新属性投放!$B$14:$B$34,属性汇总!$P59))*属性汇总!U59,0)</f>
        <v>454</v>
      </c>
      <c r="Y59" s="16">
        <f>ROUND(S59+($O59-INDEX(新属性投放!$B$14:$B$34,属性汇总!$P59))*属性汇总!V59,0)</f>
        <v>262</v>
      </c>
      <c r="Z59" s="16">
        <f>ROUND(T59+($O59-INDEX(新属性投放!$B$14:$B$34,属性汇总!$P59))*属性汇总!W59,0)</f>
        <v>1705</v>
      </c>
    </row>
    <row r="60" spans="1:26" ht="16.5" x14ac:dyDescent="0.2">
      <c r="A60" s="15">
        <v>52</v>
      </c>
      <c r="B60" s="15">
        <v>5</v>
      </c>
      <c r="C60" s="16">
        <f>INDEX(新属性投放!$L$6:$L$10,属性汇总!$B$3)*INDEX(新属性投放!$Q$6:$Q$10,属性汇总!$D$3)</f>
        <v>1.1499999999999999</v>
      </c>
      <c r="D60" s="16">
        <f>INDEX(新属性投放!J$14:J$34,属性汇总!$B60)*$C60</f>
        <v>285.2</v>
      </c>
      <c r="E60" s="16">
        <f>INDEX(新属性投放!K$14:K$34,属性汇总!$B60)*$C60</f>
        <v>124.77499999999999</v>
      </c>
      <c r="F60" s="16">
        <f>INDEX(新属性投放!L$14:L$34,属性汇总!$B60)*$C60</f>
        <v>901.59999999999991</v>
      </c>
      <c r="G60" s="16">
        <f>INDEX(新属性投放!D$14:D$34,属性汇总!$B60)*$C60</f>
        <v>9.6944999999999997</v>
      </c>
      <c r="H60" s="16">
        <f>INDEX(新属性投放!E$14:E$34,属性汇总!$B60)*$C60</f>
        <v>4.8472499999999998</v>
      </c>
      <c r="I60" s="16">
        <f>INDEX(新属性投放!F$14:F$34,属性汇总!$B60)*$C60</f>
        <v>29.083499999999997</v>
      </c>
      <c r="J60" s="16">
        <f>ROUND(D60+($A60-INDEX(新属性投放!$B$14:$B$34,属性汇总!$B60))*属性汇总!G60,0)</f>
        <v>402</v>
      </c>
      <c r="K60" s="16">
        <f>ROUND(E60+($A60-INDEX(新属性投放!$B$14:$B$34,属性汇总!$B60))*属性汇总!H60,0)</f>
        <v>183</v>
      </c>
      <c r="L60" s="16">
        <f>ROUND(F60+($A60-INDEX(新属性投放!$B$14:$B$34,属性汇总!$B60))*属性汇总!I60,0)</f>
        <v>1251</v>
      </c>
      <c r="O60" s="15">
        <v>52</v>
      </c>
      <c r="P60" s="15">
        <v>5</v>
      </c>
      <c r="Q60" s="16">
        <f>INDEX(新属性投放!$L$6:$L$10,$P$3)*INDEX(新属性投放!$Q$6:$Q$10,$R$3)</f>
        <v>1.1499999999999999</v>
      </c>
      <c r="R60" s="16">
        <f>INDEX(新属性投放!J$42:J$62,属性汇总!$P60)*$Q60</f>
        <v>347.29999999999995</v>
      </c>
      <c r="S60" s="16">
        <f>INDEX(新属性投放!K$42:K$62,属性汇总!$P60)*$Q60</f>
        <v>155.82499999999999</v>
      </c>
      <c r="T60" s="16">
        <f>INDEX(新属性投放!L$42:L$62,属性汇总!$P60)*$Q60</f>
        <v>1598.4999999999998</v>
      </c>
      <c r="U60" s="16">
        <f>INDEX(新属性投放!$D$42:$D$62,属性汇总!$P60)*$Q60</f>
        <v>9.6944999999999997</v>
      </c>
      <c r="V60" s="16">
        <f>INDEX(新属性投放!$D$42:$D$62,属性汇总!$P60)*$Q60</f>
        <v>9.6944999999999997</v>
      </c>
      <c r="W60" s="16">
        <f>INDEX(新属性投放!$D$42:$D$62,属性汇总!$P60)*$Q60</f>
        <v>9.6944999999999997</v>
      </c>
      <c r="X60" s="16">
        <f>ROUND(R60+($O60-INDEX(新属性投放!$B$14:$B$34,属性汇总!$P60))*属性汇总!U60,0)</f>
        <v>464</v>
      </c>
      <c r="Y60" s="16">
        <f>ROUND(S60+($O60-INDEX(新属性投放!$B$14:$B$34,属性汇总!$P60))*属性汇总!V60,0)</f>
        <v>272</v>
      </c>
      <c r="Z60" s="16">
        <f>ROUND(T60+($O60-INDEX(新属性投放!$B$14:$B$34,属性汇总!$P60))*属性汇总!W60,0)</f>
        <v>1715</v>
      </c>
    </row>
    <row r="61" spans="1:26" ht="16.5" x14ac:dyDescent="0.2">
      <c r="A61" s="15">
        <v>53</v>
      </c>
      <c r="B61" s="15">
        <v>5</v>
      </c>
      <c r="C61" s="16">
        <f>INDEX(新属性投放!$L$6:$L$10,属性汇总!$B$3)*INDEX(新属性投放!$Q$6:$Q$10,属性汇总!$D$3)</f>
        <v>1.1499999999999999</v>
      </c>
      <c r="D61" s="16">
        <f>INDEX(新属性投放!J$14:J$34,属性汇总!$B61)*$C61</f>
        <v>285.2</v>
      </c>
      <c r="E61" s="16">
        <f>INDEX(新属性投放!K$14:K$34,属性汇总!$B61)*$C61</f>
        <v>124.77499999999999</v>
      </c>
      <c r="F61" s="16">
        <f>INDEX(新属性投放!L$14:L$34,属性汇总!$B61)*$C61</f>
        <v>901.59999999999991</v>
      </c>
      <c r="G61" s="16">
        <f>INDEX(新属性投放!D$14:D$34,属性汇总!$B61)*$C61</f>
        <v>9.6944999999999997</v>
      </c>
      <c r="H61" s="16">
        <f>INDEX(新属性投放!E$14:E$34,属性汇总!$B61)*$C61</f>
        <v>4.8472499999999998</v>
      </c>
      <c r="I61" s="16">
        <f>INDEX(新属性投放!F$14:F$34,属性汇总!$B61)*$C61</f>
        <v>29.083499999999997</v>
      </c>
      <c r="J61" s="16">
        <f>ROUND(D61+($A61-INDEX(新属性投放!$B$14:$B$34,属性汇总!$B61))*属性汇总!G61,0)</f>
        <v>411</v>
      </c>
      <c r="K61" s="16">
        <f>ROUND(E61+($A61-INDEX(新属性投放!$B$14:$B$34,属性汇总!$B61))*属性汇总!H61,0)</f>
        <v>188</v>
      </c>
      <c r="L61" s="16">
        <f>ROUND(F61+($A61-INDEX(新属性投放!$B$14:$B$34,属性汇总!$B61))*属性汇总!I61,0)</f>
        <v>1280</v>
      </c>
      <c r="O61" s="15">
        <v>53</v>
      </c>
      <c r="P61" s="15">
        <v>5</v>
      </c>
      <c r="Q61" s="16">
        <f>INDEX(新属性投放!$L$6:$L$10,$P$3)*INDEX(新属性投放!$Q$6:$Q$10,$R$3)</f>
        <v>1.1499999999999999</v>
      </c>
      <c r="R61" s="16">
        <f>INDEX(新属性投放!J$42:J$62,属性汇总!$P61)*$Q61</f>
        <v>347.29999999999995</v>
      </c>
      <c r="S61" s="16">
        <f>INDEX(新属性投放!K$42:K$62,属性汇总!$P61)*$Q61</f>
        <v>155.82499999999999</v>
      </c>
      <c r="T61" s="16">
        <f>INDEX(新属性投放!L$42:L$62,属性汇总!$P61)*$Q61</f>
        <v>1598.4999999999998</v>
      </c>
      <c r="U61" s="16">
        <f>INDEX(新属性投放!$D$42:$D$62,属性汇总!$P61)*$Q61</f>
        <v>9.6944999999999997</v>
      </c>
      <c r="V61" s="16">
        <f>INDEX(新属性投放!$D$42:$D$62,属性汇总!$P61)*$Q61</f>
        <v>9.6944999999999997</v>
      </c>
      <c r="W61" s="16">
        <f>INDEX(新属性投放!$D$42:$D$62,属性汇总!$P61)*$Q61</f>
        <v>9.6944999999999997</v>
      </c>
      <c r="X61" s="16">
        <f>ROUND(R61+($O61-INDEX(新属性投放!$B$14:$B$34,属性汇总!$P61))*属性汇总!U61,0)</f>
        <v>473</v>
      </c>
      <c r="Y61" s="16">
        <f>ROUND(S61+($O61-INDEX(新属性投放!$B$14:$B$34,属性汇总!$P61))*属性汇总!V61,0)</f>
        <v>282</v>
      </c>
      <c r="Z61" s="16">
        <f>ROUND(T61+($O61-INDEX(新属性投放!$B$14:$B$34,属性汇总!$P61))*属性汇总!W61,0)</f>
        <v>1725</v>
      </c>
    </row>
    <row r="62" spans="1:26" ht="16.5" x14ac:dyDescent="0.2">
      <c r="A62" s="15">
        <v>54</v>
      </c>
      <c r="B62" s="15">
        <v>5</v>
      </c>
      <c r="C62" s="16">
        <f>INDEX(新属性投放!$L$6:$L$10,属性汇总!$B$3)*INDEX(新属性投放!$Q$6:$Q$10,属性汇总!$D$3)</f>
        <v>1.1499999999999999</v>
      </c>
      <c r="D62" s="16">
        <f>INDEX(新属性投放!J$14:J$34,属性汇总!$B62)*$C62</f>
        <v>285.2</v>
      </c>
      <c r="E62" s="16">
        <f>INDEX(新属性投放!K$14:K$34,属性汇总!$B62)*$C62</f>
        <v>124.77499999999999</v>
      </c>
      <c r="F62" s="16">
        <f>INDEX(新属性投放!L$14:L$34,属性汇总!$B62)*$C62</f>
        <v>901.59999999999991</v>
      </c>
      <c r="G62" s="16">
        <f>INDEX(新属性投放!D$14:D$34,属性汇总!$B62)*$C62</f>
        <v>9.6944999999999997</v>
      </c>
      <c r="H62" s="16">
        <f>INDEX(新属性投放!E$14:E$34,属性汇总!$B62)*$C62</f>
        <v>4.8472499999999998</v>
      </c>
      <c r="I62" s="16">
        <f>INDEX(新属性投放!F$14:F$34,属性汇总!$B62)*$C62</f>
        <v>29.083499999999997</v>
      </c>
      <c r="J62" s="16">
        <f>ROUND(D62+($A62-INDEX(新属性投放!$B$14:$B$34,属性汇总!$B62))*属性汇总!G62,0)</f>
        <v>421</v>
      </c>
      <c r="K62" s="16">
        <f>ROUND(E62+($A62-INDEX(新属性投放!$B$14:$B$34,属性汇总!$B62))*属性汇总!H62,0)</f>
        <v>193</v>
      </c>
      <c r="L62" s="16">
        <f>ROUND(F62+($A62-INDEX(新属性投放!$B$14:$B$34,属性汇总!$B62))*属性汇总!I62,0)</f>
        <v>1309</v>
      </c>
      <c r="O62" s="15">
        <v>54</v>
      </c>
      <c r="P62" s="15">
        <v>5</v>
      </c>
      <c r="Q62" s="16">
        <f>INDEX(新属性投放!$L$6:$L$10,$P$3)*INDEX(新属性投放!$Q$6:$Q$10,$R$3)</f>
        <v>1.1499999999999999</v>
      </c>
      <c r="R62" s="16">
        <f>INDEX(新属性投放!J$42:J$62,属性汇总!$P62)*$Q62</f>
        <v>347.29999999999995</v>
      </c>
      <c r="S62" s="16">
        <f>INDEX(新属性投放!K$42:K$62,属性汇总!$P62)*$Q62</f>
        <v>155.82499999999999</v>
      </c>
      <c r="T62" s="16">
        <f>INDEX(新属性投放!L$42:L$62,属性汇总!$P62)*$Q62</f>
        <v>1598.4999999999998</v>
      </c>
      <c r="U62" s="16">
        <f>INDEX(新属性投放!$D$42:$D$62,属性汇总!$P62)*$Q62</f>
        <v>9.6944999999999997</v>
      </c>
      <c r="V62" s="16">
        <f>INDEX(新属性投放!$D$42:$D$62,属性汇总!$P62)*$Q62</f>
        <v>9.6944999999999997</v>
      </c>
      <c r="W62" s="16">
        <f>INDEX(新属性投放!$D$42:$D$62,属性汇总!$P62)*$Q62</f>
        <v>9.6944999999999997</v>
      </c>
      <c r="X62" s="16">
        <f>ROUND(R62+($O62-INDEX(新属性投放!$B$14:$B$34,属性汇总!$P62))*属性汇总!U62,0)</f>
        <v>483</v>
      </c>
      <c r="Y62" s="16">
        <f>ROUND(S62+($O62-INDEX(新属性投放!$B$14:$B$34,属性汇总!$P62))*属性汇总!V62,0)</f>
        <v>292</v>
      </c>
      <c r="Z62" s="16">
        <f>ROUND(T62+($O62-INDEX(新属性投放!$B$14:$B$34,属性汇总!$P62))*属性汇总!W62,0)</f>
        <v>1734</v>
      </c>
    </row>
    <row r="63" spans="1:26" ht="16.5" x14ac:dyDescent="0.2">
      <c r="A63" s="15">
        <v>55</v>
      </c>
      <c r="B63" s="15">
        <v>5</v>
      </c>
      <c r="C63" s="16">
        <f>INDEX(新属性投放!$L$6:$L$10,属性汇总!$B$3)*INDEX(新属性投放!$Q$6:$Q$10,属性汇总!$D$3)</f>
        <v>1.1499999999999999</v>
      </c>
      <c r="D63" s="16">
        <f>INDEX(新属性投放!J$14:J$34,属性汇总!$B63)*$C63</f>
        <v>285.2</v>
      </c>
      <c r="E63" s="16">
        <f>INDEX(新属性投放!K$14:K$34,属性汇总!$B63)*$C63</f>
        <v>124.77499999999999</v>
      </c>
      <c r="F63" s="16">
        <f>INDEX(新属性投放!L$14:L$34,属性汇总!$B63)*$C63</f>
        <v>901.59999999999991</v>
      </c>
      <c r="G63" s="16">
        <f>INDEX(新属性投放!D$14:D$34,属性汇总!$B63)*$C63</f>
        <v>9.6944999999999997</v>
      </c>
      <c r="H63" s="16">
        <f>INDEX(新属性投放!E$14:E$34,属性汇总!$B63)*$C63</f>
        <v>4.8472499999999998</v>
      </c>
      <c r="I63" s="16">
        <f>INDEX(新属性投放!F$14:F$34,属性汇总!$B63)*$C63</f>
        <v>29.083499999999997</v>
      </c>
      <c r="J63" s="16">
        <f>ROUND(D63+($A63-INDEX(新属性投放!$B$14:$B$34,属性汇总!$B63))*属性汇总!G63,0)</f>
        <v>431</v>
      </c>
      <c r="K63" s="16">
        <f>ROUND(E63+($A63-INDEX(新属性投放!$B$14:$B$34,属性汇总!$B63))*属性汇总!H63,0)</f>
        <v>197</v>
      </c>
      <c r="L63" s="16">
        <f>ROUND(F63+($A63-INDEX(新属性投放!$B$14:$B$34,属性汇总!$B63))*属性汇总!I63,0)</f>
        <v>1338</v>
      </c>
      <c r="O63" s="15">
        <v>55</v>
      </c>
      <c r="P63" s="15">
        <v>5</v>
      </c>
      <c r="Q63" s="16">
        <f>INDEX(新属性投放!$L$6:$L$10,$P$3)*INDEX(新属性投放!$Q$6:$Q$10,$R$3)</f>
        <v>1.1499999999999999</v>
      </c>
      <c r="R63" s="16">
        <f>INDEX(新属性投放!J$42:J$62,属性汇总!$P63)*$Q63</f>
        <v>347.29999999999995</v>
      </c>
      <c r="S63" s="16">
        <f>INDEX(新属性投放!K$42:K$62,属性汇总!$P63)*$Q63</f>
        <v>155.82499999999999</v>
      </c>
      <c r="T63" s="16">
        <f>INDEX(新属性投放!L$42:L$62,属性汇总!$P63)*$Q63</f>
        <v>1598.4999999999998</v>
      </c>
      <c r="U63" s="16">
        <f>INDEX(新属性投放!$D$42:$D$62,属性汇总!$P63)*$Q63</f>
        <v>9.6944999999999997</v>
      </c>
      <c r="V63" s="16">
        <f>INDEX(新属性投放!$D$42:$D$62,属性汇总!$P63)*$Q63</f>
        <v>9.6944999999999997</v>
      </c>
      <c r="W63" s="16">
        <f>INDEX(新属性投放!$D$42:$D$62,属性汇总!$P63)*$Q63</f>
        <v>9.6944999999999997</v>
      </c>
      <c r="X63" s="16">
        <f>ROUND(R63+($O63-INDEX(新属性投放!$B$14:$B$34,属性汇总!$P63))*属性汇总!U63,0)</f>
        <v>493</v>
      </c>
      <c r="Y63" s="16">
        <f>ROUND(S63+($O63-INDEX(新属性投放!$B$14:$B$34,属性汇总!$P63))*属性汇总!V63,0)</f>
        <v>301</v>
      </c>
      <c r="Z63" s="16">
        <f>ROUND(T63+($O63-INDEX(新属性投放!$B$14:$B$34,属性汇总!$P63))*属性汇总!W63,0)</f>
        <v>1744</v>
      </c>
    </row>
    <row r="64" spans="1:26" ht="16.5" x14ac:dyDescent="0.2">
      <c r="A64" s="15">
        <v>56</v>
      </c>
      <c r="B64" s="15">
        <v>5</v>
      </c>
      <c r="C64" s="16">
        <f>INDEX(新属性投放!$L$6:$L$10,属性汇总!$B$3)*INDEX(新属性投放!$Q$6:$Q$10,属性汇总!$D$3)</f>
        <v>1.1499999999999999</v>
      </c>
      <c r="D64" s="16">
        <f>INDEX(新属性投放!J$14:J$34,属性汇总!$B64)*$C64</f>
        <v>285.2</v>
      </c>
      <c r="E64" s="16">
        <f>INDEX(新属性投放!K$14:K$34,属性汇总!$B64)*$C64</f>
        <v>124.77499999999999</v>
      </c>
      <c r="F64" s="16">
        <f>INDEX(新属性投放!L$14:L$34,属性汇总!$B64)*$C64</f>
        <v>901.59999999999991</v>
      </c>
      <c r="G64" s="16">
        <f>INDEX(新属性投放!D$14:D$34,属性汇总!$B64)*$C64</f>
        <v>9.6944999999999997</v>
      </c>
      <c r="H64" s="16">
        <f>INDEX(新属性投放!E$14:E$34,属性汇总!$B64)*$C64</f>
        <v>4.8472499999999998</v>
      </c>
      <c r="I64" s="16">
        <f>INDEX(新属性投放!F$14:F$34,属性汇总!$B64)*$C64</f>
        <v>29.083499999999997</v>
      </c>
      <c r="J64" s="16">
        <f>ROUND(D64+($A64-INDEX(新属性投放!$B$14:$B$34,属性汇总!$B64))*属性汇总!G64,0)</f>
        <v>440</v>
      </c>
      <c r="K64" s="16">
        <f>ROUND(E64+($A64-INDEX(新属性投放!$B$14:$B$34,属性汇总!$B64))*属性汇总!H64,0)</f>
        <v>202</v>
      </c>
      <c r="L64" s="16">
        <f>ROUND(F64+($A64-INDEX(新属性投放!$B$14:$B$34,属性汇总!$B64))*属性汇总!I64,0)</f>
        <v>1367</v>
      </c>
      <c r="O64" s="15">
        <v>56</v>
      </c>
      <c r="P64" s="15">
        <v>5</v>
      </c>
      <c r="Q64" s="16">
        <f>INDEX(新属性投放!$L$6:$L$10,$P$3)*INDEX(新属性投放!$Q$6:$Q$10,$R$3)</f>
        <v>1.1499999999999999</v>
      </c>
      <c r="R64" s="16">
        <f>INDEX(新属性投放!J$42:J$62,属性汇总!$P64)*$Q64</f>
        <v>347.29999999999995</v>
      </c>
      <c r="S64" s="16">
        <f>INDEX(新属性投放!K$42:K$62,属性汇总!$P64)*$Q64</f>
        <v>155.82499999999999</v>
      </c>
      <c r="T64" s="16">
        <f>INDEX(新属性投放!L$42:L$62,属性汇总!$P64)*$Q64</f>
        <v>1598.4999999999998</v>
      </c>
      <c r="U64" s="16">
        <f>INDEX(新属性投放!$D$42:$D$62,属性汇总!$P64)*$Q64</f>
        <v>9.6944999999999997</v>
      </c>
      <c r="V64" s="16">
        <f>INDEX(新属性投放!$D$42:$D$62,属性汇总!$P64)*$Q64</f>
        <v>9.6944999999999997</v>
      </c>
      <c r="W64" s="16">
        <f>INDEX(新属性投放!$D$42:$D$62,属性汇总!$P64)*$Q64</f>
        <v>9.6944999999999997</v>
      </c>
      <c r="X64" s="16">
        <f>ROUND(R64+($O64-INDEX(新属性投放!$B$14:$B$34,属性汇总!$P64))*属性汇总!U64,0)</f>
        <v>502</v>
      </c>
      <c r="Y64" s="16">
        <f>ROUND(S64+($O64-INDEX(新属性投放!$B$14:$B$34,属性汇总!$P64))*属性汇总!V64,0)</f>
        <v>311</v>
      </c>
      <c r="Z64" s="16">
        <f>ROUND(T64+($O64-INDEX(新属性投放!$B$14:$B$34,属性汇总!$P64))*属性汇总!W64,0)</f>
        <v>1754</v>
      </c>
    </row>
    <row r="65" spans="1:26" ht="16.5" x14ac:dyDescent="0.2">
      <c r="A65" s="15">
        <v>57</v>
      </c>
      <c r="B65" s="15">
        <v>5</v>
      </c>
      <c r="C65" s="16">
        <f>INDEX(新属性投放!$L$6:$L$10,属性汇总!$B$3)*INDEX(新属性投放!$Q$6:$Q$10,属性汇总!$D$3)</f>
        <v>1.1499999999999999</v>
      </c>
      <c r="D65" s="16">
        <f>INDEX(新属性投放!J$14:J$34,属性汇总!$B65)*$C65</f>
        <v>285.2</v>
      </c>
      <c r="E65" s="16">
        <f>INDEX(新属性投放!K$14:K$34,属性汇总!$B65)*$C65</f>
        <v>124.77499999999999</v>
      </c>
      <c r="F65" s="16">
        <f>INDEX(新属性投放!L$14:L$34,属性汇总!$B65)*$C65</f>
        <v>901.59999999999991</v>
      </c>
      <c r="G65" s="16">
        <f>INDEX(新属性投放!D$14:D$34,属性汇总!$B65)*$C65</f>
        <v>9.6944999999999997</v>
      </c>
      <c r="H65" s="16">
        <f>INDEX(新属性投放!E$14:E$34,属性汇总!$B65)*$C65</f>
        <v>4.8472499999999998</v>
      </c>
      <c r="I65" s="16">
        <f>INDEX(新属性投放!F$14:F$34,属性汇总!$B65)*$C65</f>
        <v>29.083499999999997</v>
      </c>
      <c r="J65" s="16">
        <f>ROUND(D65+($A65-INDEX(新属性投放!$B$14:$B$34,属性汇总!$B65))*属性汇总!G65,0)</f>
        <v>450</v>
      </c>
      <c r="K65" s="16">
        <f>ROUND(E65+($A65-INDEX(新属性投放!$B$14:$B$34,属性汇总!$B65))*属性汇总!H65,0)</f>
        <v>207</v>
      </c>
      <c r="L65" s="16">
        <f>ROUND(F65+($A65-INDEX(新属性投放!$B$14:$B$34,属性汇总!$B65))*属性汇总!I65,0)</f>
        <v>1396</v>
      </c>
      <c r="O65" s="15">
        <v>57</v>
      </c>
      <c r="P65" s="15">
        <v>5</v>
      </c>
      <c r="Q65" s="16">
        <f>INDEX(新属性投放!$L$6:$L$10,$P$3)*INDEX(新属性投放!$Q$6:$Q$10,$R$3)</f>
        <v>1.1499999999999999</v>
      </c>
      <c r="R65" s="16">
        <f>INDEX(新属性投放!J$42:J$62,属性汇总!$P65)*$Q65</f>
        <v>347.29999999999995</v>
      </c>
      <c r="S65" s="16">
        <f>INDEX(新属性投放!K$42:K$62,属性汇总!$P65)*$Q65</f>
        <v>155.82499999999999</v>
      </c>
      <c r="T65" s="16">
        <f>INDEX(新属性投放!L$42:L$62,属性汇总!$P65)*$Q65</f>
        <v>1598.4999999999998</v>
      </c>
      <c r="U65" s="16">
        <f>INDEX(新属性投放!$D$42:$D$62,属性汇总!$P65)*$Q65</f>
        <v>9.6944999999999997</v>
      </c>
      <c r="V65" s="16">
        <f>INDEX(新属性投放!$D$42:$D$62,属性汇总!$P65)*$Q65</f>
        <v>9.6944999999999997</v>
      </c>
      <c r="W65" s="16">
        <f>INDEX(新属性投放!$D$42:$D$62,属性汇总!$P65)*$Q65</f>
        <v>9.6944999999999997</v>
      </c>
      <c r="X65" s="16">
        <f>ROUND(R65+($O65-INDEX(新属性投放!$B$14:$B$34,属性汇总!$P65))*属性汇总!U65,0)</f>
        <v>512</v>
      </c>
      <c r="Y65" s="16">
        <f>ROUND(S65+($O65-INDEX(新属性投放!$B$14:$B$34,属性汇总!$P65))*属性汇总!V65,0)</f>
        <v>321</v>
      </c>
      <c r="Z65" s="16">
        <f>ROUND(T65+($O65-INDEX(新属性投放!$B$14:$B$34,属性汇总!$P65))*属性汇总!W65,0)</f>
        <v>1763</v>
      </c>
    </row>
    <row r="66" spans="1:26" ht="16.5" x14ac:dyDescent="0.2">
      <c r="A66" s="15">
        <v>58</v>
      </c>
      <c r="B66" s="15">
        <v>5</v>
      </c>
      <c r="C66" s="16">
        <f>INDEX(新属性投放!$L$6:$L$10,属性汇总!$B$3)*INDEX(新属性投放!$Q$6:$Q$10,属性汇总!$D$3)</f>
        <v>1.1499999999999999</v>
      </c>
      <c r="D66" s="16">
        <f>INDEX(新属性投放!J$14:J$34,属性汇总!$B66)*$C66</f>
        <v>285.2</v>
      </c>
      <c r="E66" s="16">
        <f>INDEX(新属性投放!K$14:K$34,属性汇总!$B66)*$C66</f>
        <v>124.77499999999999</v>
      </c>
      <c r="F66" s="16">
        <f>INDEX(新属性投放!L$14:L$34,属性汇总!$B66)*$C66</f>
        <v>901.59999999999991</v>
      </c>
      <c r="G66" s="16">
        <f>INDEX(新属性投放!D$14:D$34,属性汇总!$B66)*$C66</f>
        <v>9.6944999999999997</v>
      </c>
      <c r="H66" s="16">
        <f>INDEX(新属性投放!E$14:E$34,属性汇总!$B66)*$C66</f>
        <v>4.8472499999999998</v>
      </c>
      <c r="I66" s="16">
        <f>INDEX(新属性投放!F$14:F$34,属性汇总!$B66)*$C66</f>
        <v>29.083499999999997</v>
      </c>
      <c r="J66" s="16">
        <f>ROUND(D66+($A66-INDEX(新属性投放!$B$14:$B$34,属性汇总!$B66))*属性汇总!G66,0)</f>
        <v>460</v>
      </c>
      <c r="K66" s="16">
        <f>ROUND(E66+($A66-INDEX(新属性投放!$B$14:$B$34,属性汇总!$B66))*属性汇总!H66,0)</f>
        <v>212</v>
      </c>
      <c r="L66" s="16">
        <f>ROUND(F66+($A66-INDEX(新属性投放!$B$14:$B$34,属性汇总!$B66))*属性汇总!I66,0)</f>
        <v>1425</v>
      </c>
      <c r="O66" s="15">
        <v>58</v>
      </c>
      <c r="P66" s="15">
        <v>5</v>
      </c>
      <c r="Q66" s="16">
        <f>INDEX(新属性投放!$L$6:$L$10,$P$3)*INDEX(新属性投放!$Q$6:$Q$10,$R$3)</f>
        <v>1.1499999999999999</v>
      </c>
      <c r="R66" s="16">
        <f>INDEX(新属性投放!J$42:J$62,属性汇总!$P66)*$Q66</f>
        <v>347.29999999999995</v>
      </c>
      <c r="S66" s="16">
        <f>INDEX(新属性投放!K$42:K$62,属性汇总!$P66)*$Q66</f>
        <v>155.82499999999999</v>
      </c>
      <c r="T66" s="16">
        <f>INDEX(新属性投放!L$42:L$62,属性汇总!$P66)*$Q66</f>
        <v>1598.4999999999998</v>
      </c>
      <c r="U66" s="16">
        <f>INDEX(新属性投放!$D$42:$D$62,属性汇总!$P66)*$Q66</f>
        <v>9.6944999999999997</v>
      </c>
      <c r="V66" s="16">
        <f>INDEX(新属性投放!$D$42:$D$62,属性汇总!$P66)*$Q66</f>
        <v>9.6944999999999997</v>
      </c>
      <c r="W66" s="16">
        <f>INDEX(新属性投放!$D$42:$D$62,属性汇总!$P66)*$Q66</f>
        <v>9.6944999999999997</v>
      </c>
      <c r="X66" s="16">
        <f>ROUND(R66+($O66-INDEX(新属性投放!$B$14:$B$34,属性汇总!$P66))*属性汇总!U66,0)</f>
        <v>522</v>
      </c>
      <c r="Y66" s="16">
        <f>ROUND(S66+($O66-INDEX(新属性投放!$B$14:$B$34,属性汇总!$P66))*属性汇总!V66,0)</f>
        <v>330</v>
      </c>
      <c r="Z66" s="16">
        <f>ROUND(T66+($O66-INDEX(新属性投放!$B$14:$B$34,属性汇总!$P66))*属性汇总!W66,0)</f>
        <v>1773</v>
      </c>
    </row>
    <row r="67" spans="1:26" ht="16.5" x14ac:dyDescent="0.2">
      <c r="A67" s="15">
        <v>59</v>
      </c>
      <c r="B67" s="15">
        <v>5</v>
      </c>
      <c r="C67" s="16">
        <f>INDEX(新属性投放!$L$6:$L$10,属性汇总!$B$3)*INDEX(新属性投放!$Q$6:$Q$10,属性汇总!$D$3)</f>
        <v>1.1499999999999999</v>
      </c>
      <c r="D67" s="16">
        <f>INDEX(新属性投放!J$14:J$34,属性汇总!$B67)*$C67</f>
        <v>285.2</v>
      </c>
      <c r="E67" s="16">
        <f>INDEX(新属性投放!K$14:K$34,属性汇总!$B67)*$C67</f>
        <v>124.77499999999999</v>
      </c>
      <c r="F67" s="16">
        <f>INDEX(新属性投放!L$14:L$34,属性汇总!$B67)*$C67</f>
        <v>901.59999999999991</v>
      </c>
      <c r="G67" s="16">
        <f>INDEX(新属性投放!D$14:D$34,属性汇总!$B67)*$C67</f>
        <v>9.6944999999999997</v>
      </c>
      <c r="H67" s="16">
        <f>INDEX(新属性投放!E$14:E$34,属性汇总!$B67)*$C67</f>
        <v>4.8472499999999998</v>
      </c>
      <c r="I67" s="16">
        <f>INDEX(新属性投放!F$14:F$34,属性汇总!$B67)*$C67</f>
        <v>29.083499999999997</v>
      </c>
      <c r="J67" s="16">
        <f>ROUND(D67+($A67-INDEX(新属性投放!$B$14:$B$34,属性汇总!$B67))*属性汇总!G67,0)</f>
        <v>469</v>
      </c>
      <c r="K67" s="16">
        <f>ROUND(E67+($A67-INDEX(新属性投放!$B$14:$B$34,属性汇总!$B67))*属性汇总!H67,0)</f>
        <v>217</v>
      </c>
      <c r="L67" s="16">
        <f>ROUND(F67+($A67-INDEX(新属性投放!$B$14:$B$34,属性汇总!$B67))*属性汇总!I67,0)</f>
        <v>1454</v>
      </c>
      <c r="O67" s="15">
        <v>59</v>
      </c>
      <c r="P67" s="15">
        <v>5</v>
      </c>
      <c r="Q67" s="16">
        <f>INDEX(新属性投放!$L$6:$L$10,$P$3)*INDEX(新属性投放!$Q$6:$Q$10,$R$3)</f>
        <v>1.1499999999999999</v>
      </c>
      <c r="R67" s="16">
        <f>INDEX(新属性投放!J$42:J$62,属性汇总!$P67)*$Q67</f>
        <v>347.29999999999995</v>
      </c>
      <c r="S67" s="16">
        <f>INDEX(新属性投放!K$42:K$62,属性汇总!$P67)*$Q67</f>
        <v>155.82499999999999</v>
      </c>
      <c r="T67" s="16">
        <f>INDEX(新属性投放!L$42:L$62,属性汇总!$P67)*$Q67</f>
        <v>1598.4999999999998</v>
      </c>
      <c r="U67" s="16">
        <f>INDEX(新属性投放!$D$42:$D$62,属性汇总!$P67)*$Q67</f>
        <v>9.6944999999999997</v>
      </c>
      <c r="V67" s="16">
        <f>INDEX(新属性投放!$D$42:$D$62,属性汇总!$P67)*$Q67</f>
        <v>9.6944999999999997</v>
      </c>
      <c r="W67" s="16">
        <f>INDEX(新属性投放!$D$42:$D$62,属性汇总!$P67)*$Q67</f>
        <v>9.6944999999999997</v>
      </c>
      <c r="X67" s="16">
        <f>ROUND(R67+($O67-INDEX(新属性投放!$B$14:$B$34,属性汇总!$P67))*属性汇总!U67,0)</f>
        <v>531</v>
      </c>
      <c r="Y67" s="16">
        <f>ROUND(S67+($O67-INDEX(新属性投放!$B$14:$B$34,属性汇总!$P67))*属性汇总!V67,0)</f>
        <v>340</v>
      </c>
      <c r="Z67" s="16">
        <f>ROUND(T67+($O67-INDEX(新属性投放!$B$14:$B$34,属性汇总!$P67))*属性汇总!W67,0)</f>
        <v>1783</v>
      </c>
    </row>
    <row r="68" spans="1:26" ht="16.5" x14ac:dyDescent="0.2">
      <c r="A68" s="15">
        <v>60</v>
      </c>
      <c r="B68" s="15">
        <v>5</v>
      </c>
      <c r="C68" s="16">
        <f>INDEX(新属性投放!$L$6:$L$10,属性汇总!$B$3)*INDEX(新属性投放!$Q$6:$Q$10,属性汇总!$D$3)</f>
        <v>1.1499999999999999</v>
      </c>
      <c r="D68" s="16">
        <f>INDEX(新属性投放!J$14:J$34,属性汇总!$B68)*$C68</f>
        <v>285.2</v>
      </c>
      <c r="E68" s="16">
        <f>INDEX(新属性投放!K$14:K$34,属性汇总!$B68)*$C68</f>
        <v>124.77499999999999</v>
      </c>
      <c r="F68" s="16">
        <f>INDEX(新属性投放!L$14:L$34,属性汇总!$B68)*$C68</f>
        <v>901.59999999999991</v>
      </c>
      <c r="G68" s="16">
        <f>INDEX(新属性投放!D$14:D$34,属性汇总!$B68)*$C68</f>
        <v>9.6944999999999997</v>
      </c>
      <c r="H68" s="16">
        <f>INDEX(新属性投放!E$14:E$34,属性汇总!$B68)*$C68</f>
        <v>4.8472499999999998</v>
      </c>
      <c r="I68" s="16">
        <f>INDEX(新属性投放!F$14:F$34,属性汇总!$B68)*$C68</f>
        <v>29.083499999999997</v>
      </c>
      <c r="J68" s="16">
        <f>ROUND(D68+($A68-INDEX(新属性投放!$B$14:$B$34,属性汇总!$B68))*属性汇总!G68,0)</f>
        <v>479</v>
      </c>
      <c r="K68" s="16">
        <f>ROUND(E68+($A68-INDEX(新属性投放!$B$14:$B$34,属性汇总!$B68))*属性汇总!H68,0)</f>
        <v>222</v>
      </c>
      <c r="L68" s="16">
        <f>ROUND(F68+($A68-INDEX(新属性投放!$B$14:$B$34,属性汇总!$B68))*属性汇总!I68,0)</f>
        <v>1483</v>
      </c>
      <c r="O68" s="15">
        <v>60</v>
      </c>
      <c r="P68" s="15">
        <v>5</v>
      </c>
      <c r="Q68" s="16">
        <f>INDEX(新属性投放!$L$6:$L$10,$P$3)*INDEX(新属性投放!$Q$6:$Q$10,$R$3)</f>
        <v>1.1499999999999999</v>
      </c>
      <c r="R68" s="16">
        <f>INDEX(新属性投放!J$42:J$62,属性汇总!$P68)*$Q68</f>
        <v>347.29999999999995</v>
      </c>
      <c r="S68" s="16">
        <f>INDEX(新属性投放!K$42:K$62,属性汇总!$P68)*$Q68</f>
        <v>155.82499999999999</v>
      </c>
      <c r="T68" s="16">
        <f>INDEX(新属性投放!L$42:L$62,属性汇总!$P68)*$Q68</f>
        <v>1598.4999999999998</v>
      </c>
      <c r="U68" s="16">
        <f>INDEX(新属性投放!$D$42:$D$62,属性汇总!$P68)*$Q68</f>
        <v>9.6944999999999997</v>
      </c>
      <c r="V68" s="16">
        <f>INDEX(新属性投放!$D$42:$D$62,属性汇总!$P68)*$Q68</f>
        <v>9.6944999999999997</v>
      </c>
      <c r="W68" s="16">
        <f>INDEX(新属性投放!$D$42:$D$62,属性汇总!$P68)*$Q68</f>
        <v>9.6944999999999997</v>
      </c>
      <c r="X68" s="16">
        <f>ROUND(R68+($O68-INDEX(新属性投放!$B$14:$B$34,属性汇总!$P68))*属性汇总!U68,0)</f>
        <v>541</v>
      </c>
      <c r="Y68" s="16">
        <f>ROUND(S68+($O68-INDEX(新属性投放!$B$14:$B$34,属性汇总!$P68))*属性汇总!V68,0)</f>
        <v>350</v>
      </c>
      <c r="Z68" s="16">
        <f>ROUND(T68+($O68-INDEX(新属性投放!$B$14:$B$34,属性汇总!$P68))*属性汇总!W68,0)</f>
        <v>1792</v>
      </c>
    </row>
    <row r="69" spans="1:26" s="22" customFormat="1" ht="16.5" x14ac:dyDescent="0.2">
      <c r="A69" s="15">
        <v>60</v>
      </c>
      <c r="B69" s="15">
        <v>6</v>
      </c>
      <c r="C69" s="16">
        <f>INDEX(新属性投放!$L$6:$L$10,属性汇总!$B$3)*INDEX(新属性投放!$Q$6:$Q$10,属性汇总!$D$3)</f>
        <v>1.1499999999999999</v>
      </c>
      <c r="D69" s="16">
        <f>INDEX(新属性投放!J$14:J$34,属性汇总!$B69)*$C69</f>
        <v>406.29499999999996</v>
      </c>
      <c r="E69" s="16">
        <f>INDEX(新属性投放!K$14:K$34,属性汇总!$B69)*$C69</f>
        <v>185.89749999999998</v>
      </c>
      <c r="F69" s="16">
        <f>INDEX(新属性投放!L$14:L$34,属性汇总!$B69)*$C69</f>
        <v>1264.885</v>
      </c>
      <c r="G69" s="16">
        <f>INDEX(新属性投放!D$14:D$34,属性汇总!$B69)*$C69</f>
        <v>12.569499999999998</v>
      </c>
      <c r="H69" s="16">
        <f>INDEX(新属性投放!E$14:E$34,属性汇总!$B69)*$C69</f>
        <v>6.2847499999999989</v>
      </c>
      <c r="I69" s="16">
        <f>INDEX(新属性投放!F$14:F$34,属性汇总!$B69)*$C69</f>
        <v>37.708499999999994</v>
      </c>
      <c r="J69" s="16">
        <f>ROUND(D69+($A69-INDEX(新属性投放!$B$14:$B$34,属性汇总!$B69))*属性汇总!G69,0)</f>
        <v>532</v>
      </c>
      <c r="K69" s="16">
        <f>ROUND(E69+($A69-INDEX(新属性投放!$B$14:$B$34,属性汇总!$B69))*属性汇总!H69,0)</f>
        <v>249</v>
      </c>
      <c r="L69" s="16">
        <f>ROUND(F69+($A69-INDEX(新属性投放!$B$14:$B$34,属性汇总!$B69))*属性汇总!I69,0)</f>
        <v>1642</v>
      </c>
      <c r="O69" s="15">
        <v>60</v>
      </c>
      <c r="P69" s="15">
        <v>6</v>
      </c>
      <c r="Q69" s="16">
        <f>INDEX(新属性投放!$L$6:$L$10,$P$3)*INDEX(新属性投放!$Q$6:$Q$10,$R$3)</f>
        <v>1.1499999999999999</v>
      </c>
      <c r="R69" s="16">
        <f>INDEX(新属性投放!J$42:J$62,属性汇总!$P69)*$Q69</f>
        <v>468.39499999999998</v>
      </c>
      <c r="S69" s="16">
        <f>INDEX(新属性投放!K$42:K$62,属性汇总!$P69)*$Q69</f>
        <v>216.94749999999999</v>
      </c>
      <c r="T69" s="16">
        <f>INDEX(新属性投放!L$42:L$62,属性汇总!$P69)*$Q69</f>
        <v>2241.35</v>
      </c>
      <c r="U69" s="16">
        <f>INDEX(新属性投放!$D$42:$D$62,属性汇总!$P69)*$Q69</f>
        <v>12.569499999999998</v>
      </c>
      <c r="V69" s="16">
        <f>INDEX(新属性投放!$D$42:$D$62,属性汇总!$P69)*$Q69</f>
        <v>12.569499999999998</v>
      </c>
      <c r="W69" s="16">
        <f>INDEX(新属性投放!$D$42:$D$62,属性汇总!$P69)*$Q69</f>
        <v>12.569499999999998</v>
      </c>
      <c r="X69" s="16">
        <f>ROUND(R69+($O69-INDEX(新属性投放!$B$14:$B$34,属性汇总!$P69))*属性汇总!U69,0)</f>
        <v>594</v>
      </c>
      <c r="Y69" s="16">
        <f>ROUND(S69+($O69-INDEX(新属性投放!$B$14:$B$34,属性汇总!$P69))*属性汇总!V69,0)</f>
        <v>343</v>
      </c>
      <c r="Z69" s="16">
        <f>ROUND(T69+($O69-INDEX(新属性投放!$B$14:$B$34,属性汇总!$P69))*属性汇总!W69,0)</f>
        <v>2367</v>
      </c>
    </row>
    <row r="70" spans="1:26" ht="16.5" x14ac:dyDescent="0.2">
      <c r="A70" s="15">
        <v>61</v>
      </c>
      <c r="B70" s="15">
        <v>6</v>
      </c>
      <c r="C70" s="16">
        <f>INDEX(新属性投放!$L$6:$L$10,属性汇总!$B$3)*INDEX(新属性投放!$Q$6:$Q$10,属性汇总!$D$3)</f>
        <v>1.1499999999999999</v>
      </c>
      <c r="D70" s="16">
        <f>INDEX(新属性投放!J$14:J$34,属性汇总!$B70)*$C70</f>
        <v>406.29499999999996</v>
      </c>
      <c r="E70" s="16">
        <f>INDEX(新属性投放!K$14:K$34,属性汇总!$B70)*$C70</f>
        <v>185.89749999999998</v>
      </c>
      <c r="F70" s="16">
        <f>INDEX(新属性投放!L$14:L$34,属性汇总!$B70)*$C70</f>
        <v>1264.885</v>
      </c>
      <c r="G70" s="16">
        <f>INDEX(新属性投放!D$14:D$34,属性汇总!$B70)*$C70</f>
        <v>12.569499999999998</v>
      </c>
      <c r="H70" s="16">
        <f>INDEX(新属性投放!E$14:E$34,属性汇总!$B70)*$C70</f>
        <v>6.2847499999999989</v>
      </c>
      <c r="I70" s="16">
        <f>INDEX(新属性投放!F$14:F$34,属性汇总!$B70)*$C70</f>
        <v>37.708499999999994</v>
      </c>
      <c r="J70" s="16">
        <f>ROUND(D70+($A70-INDEX(新属性投放!$B$14:$B$34,属性汇总!$B70))*属性汇总!G70,0)</f>
        <v>545</v>
      </c>
      <c r="K70" s="16">
        <f>ROUND(E70+($A70-INDEX(新属性投放!$B$14:$B$34,属性汇总!$B70))*属性汇总!H70,0)</f>
        <v>255</v>
      </c>
      <c r="L70" s="16">
        <f>ROUND(F70+($A70-INDEX(新属性投放!$B$14:$B$34,属性汇总!$B70))*属性汇总!I70,0)</f>
        <v>1680</v>
      </c>
      <c r="O70" s="15">
        <v>61</v>
      </c>
      <c r="P70" s="15">
        <v>6</v>
      </c>
      <c r="Q70" s="16">
        <f>INDEX(新属性投放!$L$6:$L$10,$P$3)*INDEX(新属性投放!$Q$6:$Q$10,$R$3)</f>
        <v>1.1499999999999999</v>
      </c>
      <c r="R70" s="16">
        <f>INDEX(新属性投放!J$42:J$62,属性汇总!$P70)*$Q70</f>
        <v>468.39499999999998</v>
      </c>
      <c r="S70" s="16">
        <f>INDEX(新属性投放!K$42:K$62,属性汇总!$P70)*$Q70</f>
        <v>216.94749999999999</v>
      </c>
      <c r="T70" s="16">
        <f>INDEX(新属性投放!L$42:L$62,属性汇总!$P70)*$Q70</f>
        <v>2241.35</v>
      </c>
      <c r="U70" s="16">
        <f>INDEX(新属性投放!$D$42:$D$62,属性汇总!$P70)*$Q70</f>
        <v>12.569499999999998</v>
      </c>
      <c r="V70" s="16">
        <f>INDEX(新属性投放!$D$42:$D$62,属性汇总!$P70)*$Q70</f>
        <v>12.569499999999998</v>
      </c>
      <c r="W70" s="16">
        <f>INDEX(新属性投放!$D$42:$D$62,属性汇总!$P70)*$Q70</f>
        <v>12.569499999999998</v>
      </c>
      <c r="X70" s="16">
        <f>ROUND(R70+($O70-INDEX(新属性投放!$B$14:$B$34,属性汇总!$P70))*属性汇总!U70,0)</f>
        <v>607</v>
      </c>
      <c r="Y70" s="16">
        <f>ROUND(S70+($O70-INDEX(新属性投放!$B$14:$B$34,属性汇总!$P70))*属性汇总!V70,0)</f>
        <v>355</v>
      </c>
      <c r="Z70" s="16">
        <f>ROUND(T70+($O70-INDEX(新属性投放!$B$14:$B$34,属性汇总!$P70))*属性汇总!W70,0)</f>
        <v>2380</v>
      </c>
    </row>
    <row r="71" spans="1:26" ht="16.5" x14ac:dyDescent="0.2">
      <c r="A71" s="15">
        <v>62</v>
      </c>
      <c r="B71" s="15">
        <v>6</v>
      </c>
      <c r="C71" s="16">
        <f>INDEX(新属性投放!$L$6:$L$10,属性汇总!$B$3)*INDEX(新属性投放!$Q$6:$Q$10,属性汇总!$D$3)</f>
        <v>1.1499999999999999</v>
      </c>
      <c r="D71" s="16">
        <f>INDEX(新属性投放!J$14:J$34,属性汇总!$B71)*$C71</f>
        <v>406.29499999999996</v>
      </c>
      <c r="E71" s="16">
        <f>INDEX(新属性投放!K$14:K$34,属性汇总!$B71)*$C71</f>
        <v>185.89749999999998</v>
      </c>
      <c r="F71" s="16">
        <f>INDEX(新属性投放!L$14:L$34,属性汇总!$B71)*$C71</f>
        <v>1264.885</v>
      </c>
      <c r="G71" s="16">
        <f>INDEX(新属性投放!D$14:D$34,属性汇总!$B71)*$C71</f>
        <v>12.569499999999998</v>
      </c>
      <c r="H71" s="16">
        <f>INDEX(新属性投放!E$14:E$34,属性汇总!$B71)*$C71</f>
        <v>6.2847499999999989</v>
      </c>
      <c r="I71" s="16">
        <f>INDEX(新属性投放!F$14:F$34,属性汇总!$B71)*$C71</f>
        <v>37.708499999999994</v>
      </c>
      <c r="J71" s="16">
        <f>ROUND(D71+($A71-INDEX(新属性投放!$B$14:$B$34,属性汇总!$B71))*属性汇总!G71,0)</f>
        <v>557</v>
      </c>
      <c r="K71" s="16">
        <f>ROUND(E71+($A71-INDEX(新属性投放!$B$14:$B$34,属性汇总!$B71))*属性汇总!H71,0)</f>
        <v>261</v>
      </c>
      <c r="L71" s="16">
        <f>ROUND(F71+($A71-INDEX(新属性投放!$B$14:$B$34,属性汇总!$B71))*属性汇总!I71,0)</f>
        <v>1717</v>
      </c>
      <c r="O71" s="15">
        <v>62</v>
      </c>
      <c r="P71" s="15">
        <v>6</v>
      </c>
      <c r="Q71" s="16">
        <f>INDEX(新属性投放!$L$6:$L$10,$P$3)*INDEX(新属性投放!$Q$6:$Q$10,$R$3)</f>
        <v>1.1499999999999999</v>
      </c>
      <c r="R71" s="16">
        <f>INDEX(新属性投放!J$42:J$62,属性汇总!$P71)*$Q71</f>
        <v>468.39499999999998</v>
      </c>
      <c r="S71" s="16">
        <f>INDEX(新属性投放!K$42:K$62,属性汇总!$P71)*$Q71</f>
        <v>216.94749999999999</v>
      </c>
      <c r="T71" s="16">
        <f>INDEX(新属性投放!L$42:L$62,属性汇总!$P71)*$Q71</f>
        <v>2241.35</v>
      </c>
      <c r="U71" s="16">
        <f>INDEX(新属性投放!$D$42:$D$62,属性汇总!$P71)*$Q71</f>
        <v>12.569499999999998</v>
      </c>
      <c r="V71" s="16">
        <f>INDEX(新属性投放!$D$42:$D$62,属性汇总!$P71)*$Q71</f>
        <v>12.569499999999998</v>
      </c>
      <c r="W71" s="16">
        <f>INDEX(新属性投放!$D$42:$D$62,属性汇总!$P71)*$Q71</f>
        <v>12.569499999999998</v>
      </c>
      <c r="X71" s="16">
        <f>ROUND(R71+($O71-INDEX(新属性投放!$B$14:$B$34,属性汇总!$P71))*属性汇总!U71,0)</f>
        <v>619</v>
      </c>
      <c r="Y71" s="16">
        <f>ROUND(S71+($O71-INDEX(新属性投放!$B$14:$B$34,属性汇总!$P71))*属性汇总!V71,0)</f>
        <v>368</v>
      </c>
      <c r="Z71" s="16">
        <f>ROUND(T71+($O71-INDEX(新属性投放!$B$14:$B$34,属性汇总!$P71))*属性汇总!W71,0)</f>
        <v>2392</v>
      </c>
    </row>
    <row r="72" spans="1:26" ht="16.5" x14ac:dyDescent="0.2">
      <c r="A72" s="15">
        <v>63</v>
      </c>
      <c r="B72" s="15">
        <v>6</v>
      </c>
      <c r="C72" s="16">
        <f>INDEX(新属性投放!$L$6:$L$10,属性汇总!$B$3)*INDEX(新属性投放!$Q$6:$Q$10,属性汇总!$D$3)</f>
        <v>1.1499999999999999</v>
      </c>
      <c r="D72" s="16">
        <f>INDEX(新属性投放!J$14:J$34,属性汇总!$B72)*$C72</f>
        <v>406.29499999999996</v>
      </c>
      <c r="E72" s="16">
        <f>INDEX(新属性投放!K$14:K$34,属性汇总!$B72)*$C72</f>
        <v>185.89749999999998</v>
      </c>
      <c r="F72" s="16">
        <f>INDEX(新属性投放!L$14:L$34,属性汇总!$B72)*$C72</f>
        <v>1264.885</v>
      </c>
      <c r="G72" s="16">
        <f>INDEX(新属性投放!D$14:D$34,属性汇总!$B72)*$C72</f>
        <v>12.569499999999998</v>
      </c>
      <c r="H72" s="16">
        <f>INDEX(新属性投放!E$14:E$34,属性汇总!$B72)*$C72</f>
        <v>6.2847499999999989</v>
      </c>
      <c r="I72" s="16">
        <f>INDEX(新属性投放!F$14:F$34,属性汇总!$B72)*$C72</f>
        <v>37.708499999999994</v>
      </c>
      <c r="J72" s="16">
        <f>ROUND(D72+($A72-INDEX(新属性投放!$B$14:$B$34,属性汇总!$B72))*属性汇总!G72,0)</f>
        <v>570</v>
      </c>
      <c r="K72" s="16">
        <f>ROUND(E72+($A72-INDEX(新属性投放!$B$14:$B$34,属性汇总!$B72))*属性汇总!H72,0)</f>
        <v>268</v>
      </c>
      <c r="L72" s="16">
        <f>ROUND(F72+($A72-INDEX(新属性投放!$B$14:$B$34,属性汇总!$B72))*属性汇总!I72,0)</f>
        <v>1755</v>
      </c>
      <c r="O72" s="15">
        <v>63</v>
      </c>
      <c r="P72" s="15">
        <v>6</v>
      </c>
      <c r="Q72" s="16">
        <f>INDEX(新属性投放!$L$6:$L$10,$P$3)*INDEX(新属性投放!$Q$6:$Q$10,$R$3)</f>
        <v>1.1499999999999999</v>
      </c>
      <c r="R72" s="16">
        <f>INDEX(新属性投放!J$42:J$62,属性汇总!$P72)*$Q72</f>
        <v>468.39499999999998</v>
      </c>
      <c r="S72" s="16">
        <f>INDEX(新属性投放!K$42:K$62,属性汇总!$P72)*$Q72</f>
        <v>216.94749999999999</v>
      </c>
      <c r="T72" s="16">
        <f>INDEX(新属性投放!L$42:L$62,属性汇总!$P72)*$Q72</f>
        <v>2241.35</v>
      </c>
      <c r="U72" s="16">
        <f>INDEX(新属性投放!$D$42:$D$62,属性汇总!$P72)*$Q72</f>
        <v>12.569499999999998</v>
      </c>
      <c r="V72" s="16">
        <f>INDEX(新属性投放!$D$42:$D$62,属性汇总!$P72)*$Q72</f>
        <v>12.569499999999998</v>
      </c>
      <c r="W72" s="16">
        <f>INDEX(新属性投放!$D$42:$D$62,属性汇总!$P72)*$Q72</f>
        <v>12.569499999999998</v>
      </c>
      <c r="X72" s="16">
        <f>ROUND(R72+($O72-INDEX(新属性投放!$B$14:$B$34,属性汇总!$P72))*属性汇总!U72,0)</f>
        <v>632</v>
      </c>
      <c r="Y72" s="16">
        <f>ROUND(S72+($O72-INDEX(新属性投放!$B$14:$B$34,属性汇总!$P72))*属性汇总!V72,0)</f>
        <v>380</v>
      </c>
      <c r="Z72" s="16">
        <f>ROUND(T72+($O72-INDEX(新属性投放!$B$14:$B$34,属性汇总!$P72))*属性汇总!W72,0)</f>
        <v>2405</v>
      </c>
    </row>
    <row r="73" spans="1:26" ht="16.5" x14ac:dyDescent="0.2">
      <c r="A73" s="15">
        <v>64</v>
      </c>
      <c r="B73" s="15">
        <v>6</v>
      </c>
      <c r="C73" s="16">
        <f>INDEX(新属性投放!$L$6:$L$10,属性汇总!$B$3)*INDEX(新属性投放!$Q$6:$Q$10,属性汇总!$D$3)</f>
        <v>1.1499999999999999</v>
      </c>
      <c r="D73" s="16">
        <f>INDEX(新属性投放!J$14:J$34,属性汇总!$B73)*$C73</f>
        <v>406.29499999999996</v>
      </c>
      <c r="E73" s="16">
        <f>INDEX(新属性投放!K$14:K$34,属性汇总!$B73)*$C73</f>
        <v>185.89749999999998</v>
      </c>
      <c r="F73" s="16">
        <f>INDEX(新属性投放!L$14:L$34,属性汇总!$B73)*$C73</f>
        <v>1264.885</v>
      </c>
      <c r="G73" s="16">
        <f>INDEX(新属性投放!D$14:D$34,属性汇总!$B73)*$C73</f>
        <v>12.569499999999998</v>
      </c>
      <c r="H73" s="16">
        <f>INDEX(新属性投放!E$14:E$34,属性汇总!$B73)*$C73</f>
        <v>6.2847499999999989</v>
      </c>
      <c r="I73" s="16">
        <f>INDEX(新属性投放!F$14:F$34,属性汇总!$B73)*$C73</f>
        <v>37.708499999999994</v>
      </c>
      <c r="J73" s="16">
        <f>ROUND(D73+($A73-INDEX(新属性投放!$B$14:$B$34,属性汇总!$B73))*属性汇总!G73,0)</f>
        <v>582</v>
      </c>
      <c r="K73" s="16">
        <f>ROUND(E73+($A73-INDEX(新属性投放!$B$14:$B$34,属性汇总!$B73))*属性汇总!H73,0)</f>
        <v>274</v>
      </c>
      <c r="L73" s="16">
        <f>ROUND(F73+($A73-INDEX(新属性投放!$B$14:$B$34,属性汇总!$B73))*属性汇总!I73,0)</f>
        <v>1793</v>
      </c>
      <c r="O73" s="15">
        <v>64</v>
      </c>
      <c r="P73" s="15">
        <v>6</v>
      </c>
      <c r="Q73" s="16">
        <f>INDEX(新属性投放!$L$6:$L$10,$P$3)*INDEX(新属性投放!$Q$6:$Q$10,$R$3)</f>
        <v>1.1499999999999999</v>
      </c>
      <c r="R73" s="16">
        <f>INDEX(新属性投放!J$42:J$62,属性汇总!$P73)*$Q73</f>
        <v>468.39499999999998</v>
      </c>
      <c r="S73" s="16">
        <f>INDEX(新属性投放!K$42:K$62,属性汇总!$P73)*$Q73</f>
        <v>216.94749999999999</v>
      </c>
      <c r="T73" s="16">
        <f>INDEX(新属性投放!L$42:L$62,属性汇总!$P73)*$Q73</f>
        <v>2241.35</v>
      </c>
      <c r="U73" s="16">
        <f>INDEX(新属性投放!$D$42:$D$62,属性汇总!$P73)*$Q73</f>
        <v>12.569499999999998</v>
      </c>
      <c r="V73" s="16">
        <f>INDEX(新属性投放!$D$42:$D$62,属性汇总!$P73)*$Q73</f>
        <v>12.569499999999998</v>
      </c>
      <c r="W73" s="16">
        <f>INDEX(新属性投放!$D$42:$D$62,属性汇总!$P73)*$Q73</f>
        <v>12.569499999999998</v>
      </c>
      <c r="X73" s="16">
        <f>ROUND(R73+($O73-INDEX(新属性投放!$B$14:$B$34,属性汇总!$P73))*属性汇总!U73,0)</f>
        <v>644</v>
      </c>
      <c r="Y73" s="16">
        <f>ROUND(S73+($O73-INDEX(新属性投放!$B$14:$B$34,属性汇总!$P73))*属性汇总!V73,0)</f>
        <v>393</v>
      </c>
      <c r="Z73" s="16">
        <f>ROUND(T73+($O73-INDEX(新属性投放!$B$14:$B$34,属性汇总!$P73))*属性汇总!W73,0)</f>
        <v>2417</v>
      </c>
    </row>
    <row r="74" spans="1:26" ht="16.5" x14ac:dyDescent="0.2">
      <c r="A74" s="15">
        <v>65</v>
      </c>
      <c r="B74" s="15">
        <v>6</v>
      </c>
      <c r="C74" s="16">
        <f>INDEX(新属性投放!$L$6:$L$10,属性汇总!$B$3)*INDEX(新属性投放!$Q$6:$Q$10,属性汇总!$D$3)</f>
        <v>1.1499999999999999</v>
      </c>
      <c r="D74" s="16">
        <f>INDEX(新属性投放!J$14:J$34,属性汇总!$B74)*$C74</f>
        <v>406.29499999999996</v>
      </c>
      <c r="E74" s="16">
        <f>INDEX(新属性投放!K$14:K$34,属性汇总!$B74)*$C74</f>
        <v>185.89749999999998</v>
      </c>
      <c r="F74" s="16">
        <f>INDEX(新属性投放!L$14:L$34,属性汇总!$B74)*$C74</f>
        <v>1264.885</v>
      </c>
      <c r="G74" s="16">
        <f>INDEX(新属性投放!D$14:D$34,属性汇总!$B74)*$C74</f>
        <v>12.569499999999998</v>
      </c>
      <c r="H74" s="16">
        <f>INDEX(新属性投放!E$14:E$34,属性汇总!$B74)*$C74</f>
        <v>6.2847499999999989</v>
      </c>
      <c r="I74" s="16">
        <f>INDEX(新属性投放!F$14:F$34,属性汇总!$B74)*$C74</f>
        <v>37.708499999999994</v>
      </c>
      <c r="J74" s="16">
        <f>ROUND(D74+($A74-INDEX(新属性投放!$B$14:$B$34,属性汇总!$B74))*属性汇总!G74,0)</f>
        <v>595</v>
      </c>
      <c r="K74" s="16">
        <f>ROUND(E74+($A74-INDEX(新属性投放!$B$14:$B$34,属性汇总!$B74))*属性汇总!H74,0)</f>
        <v>280</v>
      </c>
      <c r="L74" s="16">
        <f>ROUND(F74+($A74-INDEX(新属性投放!$B$14:$B$34,属性汇总!$B74))*属性汇总!I74,0)</f>
        <v>1831</v>
      </c>
      <c r="O74" s="15">
        <v>65</v>
      </c>
      <c r="P74" s="15">
        <v>6</v>
      </c>
      <c r="Q74" s="16">
        <f>INDEX(新属性投放!$L$6:$L$10,$P$3)*INDEX(新属性投放!$Q$6:$Q$10,$R$3)</f>
        <v>1.1499999999999999</v>
      </c>
      <c r="R74" s="16">
        <f>INDEX(新属性投放!J$42:J$62,属性汇总!$P74)*$Q74</f>
        <v>468.39499999999998</v>
      </c>
      <c r="S74" s="16">
        <f>INDEX(新属性投放!K$42:K$62,属性汇总!$P74)*$Q74</f>
        <v>216.94749999999999</v>
      </c>
      <c r="T74" s="16">
        <f>INDEX(新属性投放!L$42:L$62,属性汇总!$P74)*$Q74</f>
        <v>2241.35</v>
      </c>
      <c r="U74" s="16">
        <f>INDEX(新属性投放!$D$42:$D$62,属性汇总!$P74)*$Q74</f>
        <v>12.569499999999998</v>
      </c>
      <c r="V74" s="16">
        <f>INDEX(新属性投放!$D$42:$D$62,属性汇总!$P74)*$Q74</f>
        <v>12.569499999999998</v>
      </c>
      <c r="W74" s="16">
        <f>INDEX(新属性投放!$D$42:$D$62,属性汇总!$P74)*$Q74</f>
        <v>12.569499999999998</v>
      </c>
      <c r="X74" s="16">
        <f>ROUND(R74+($O74-INDEX(新属性投放!$B$14:$B$34,属性汇总!$P74))*属性汇总!U74,0)</f>
        <v>657</v>
      </c>
      <c r="Y74" s="16">
        <f>ROUND(S74+($O74-INDEX(新属性投放!$B$14:$B$34,属性汇总!$P74))*属性汇总!V74,0)</f>
        <v>405</v>
      </c>
      <c r="Z74" s="16">
        <f>ROUND(T74+($O74-INDEX(新属性投放!$B$14:$B$34,属性汇总!$P74))*属性汇总!W74,0)</f>
        <v>2430</v>
      </c>
    </row>
    <row r="75" spans="1:26" ht="16.5" x14ac:dyDescent="0.2">
      <c r="A75" s="15">
        <v>66</v>
      </c>
      <c r="B75" s="15">
        <v>6</v>
      </c>
      <c r="C75" s="16">
        <f>INDEX(新属性投放!$L$6:$L$10,属性汇总!$B$3)*INDEX(新属性投放!$Q$6:$Q$10,属性汇总!$D$3)</f>
        <v>1.1499999999999999</v>
      </c>
      <c r="D75" s="16">
        <f>INDEX(新属性投放!J$14:J$34,属性汇总!$B75)*$C75</f>
        <v>406.29499999999996</v>
      </c>
      <c r="E75" s="16">
        <f>INDEX(新属性投放!K$14:K$34,属性汇总!$B75)*$C75</f>
        <v>185.89749999999998</v>
      </c>
      <c r="F75" s="16">
        <f>INDEX(新属性投放!L$14:L$34,属性汇总!$B75)*$C75</f>
        <v>1264.885</v>
      </c>
      <c r="G75" s="16">
        <f>INDEX(新属性投放!D$14:D$34,属性汇总!$B75)*$C75</f>
        <v>12.569499999999998</v>
      </c>
      <c r="H75" s="16">
        <f>INDEX(新属性投放!E$14:E$34,属性汇总!$B75)*$C75</f>
        <v>6.2847499999999989</v>
      </c>
      <c r="I75" s="16">
        <f>INDEX(新属性投放!F$14:F$34,属性汇总!$B75)*$C75</f>
        <v>37.708499999999994</v>
      </c>
      <c r="J75" s="16">
        <f>ROUND(D75+($A75-INDEX(新属性投放!$B$14:$B$34,属性汇总!$B75))*属性汇总!G75,0)</f>
        <v>607</v>
      </c>
      <c r="K75" s="16">
        <f>ROUND(E75+($A75-INDEX(新属性投放!$B$14:$B$34,属性汇总!$B75))*属性汇总!H75,0)</f>
        <v>286</v>
      </c>
      <c r="L75" s="16">
        <f>ROUND(F75+($A75-INDEX(新属性投放!$B$14:$B$34,属性汇总!$B75))*属性汇总!I75,0)</f>
        <v>1868</v>
      </c>
      <c r="O75" s="15">
        <v>66</v>
      </c>
      <c r="P75" s="15">
        <v>6</v>
      </c>
      <c r="Q75" s="16">
        <f>INDEX(新属性投放!$L$6:$L$10,$P$3)*INDEX(新属性投放!$Q$6:$Q$10,$R$3)</f>
        <v>1.1499999999999999</v>
      </c>
      <c r="R75" s="16">
        <f>INDEX(新属性投放!J$42:J$62,属性汇总!$P75)*$Q75</f>
        <v>468.39499999999998</v>
      </c>
      <c r="S75" s="16">
        <f>INDEX(新属性投放!K$42:K$62,属性汇总!$P75)*$Q75</f>
        <v>216.94749999999999</v>
      </c>
      <c r="T75" s="16">
        <f>INDEX(新属性投放!L$42:L$62,属性汇总!$P75)*$Q75</f>
        <v>2241.35</v>
      </c>
      <c r="U75" s="16">
        <f>INDEX(新属性投放!$D$42:$D$62,属性汇总!$P75)*$Q75</f>
        <v>12.569499999999998</v>
      </c>
      <c r="V75" s="16">
        <f>INDEX(新属性投放!$D$42:$D$62,属性汇总!$P75)*$Q75</f>
        <v>12.569499999999998</v>
      </c>
      <c r="W75" s="16">
        <f>INDEX(新属性投放!$D$42:$D$62,属性汇总!$P75)*$Q75</f>
        <v>12.569499999999998</v>
      </c>
      <c r="X75" s="16">
        <f>ROUND(R75+($O75-INDEX(新属性投放!$B$14:$B$34,属性汇总!$P75))*属性汇总!U75,0)</f>
        <v>670</v>
      </c>
      <c r="Y75" s="16">
        <f>ROUND(S75+($O75-INDEX(新属性投放!$B$14:$B$34,属性汇总!$P75))*属性汇总!V75,0)</f>
        <v>418</v>
      </c>
      <c r="Z75" s="16">
        <f>ROUND(T75+($O75-INDEX(新属性投放!$B$14:$B$34,属性汇总!$P75))*属性汇总!W75,0)</f>
        <v>2442</v>
      </c>
    </row>
    <row r="76" spans="1:26" ht="16.5" x14ac:dyDescent="0.2">
      <c r="A76" s="15">
        <v>67</v>
      </c>
      <c r="B76" s="15">
        <v>6</v>
      </c>
      <c r="C76" s="16">
        <f>INDEX(新属性投放!$L$6:$L$10,属性汇总!$B$3)*INDEX(新属性投放!$Q$6:$Q$10,属性汇总!$D$3)</f>
        <v>1.1499999999999999</v>
      </c>
      <c r="D76" s="16">
        <f>INDEX(新属性投放!J$14:J$34,属性汇总!$B76)*$C76</f>
        <v>406.29499999999996</v>
      </c>
      <c r="E76" s="16">
        <f>INDEX(新属性投放!K$14:K$34,属性汇总!$B76)*$C76</f>
        <v>185.89749999999998</v>
      </c>
      <c r="F76" s="16">
        <f>INDEX(新属性投放!L$14:L$34,属性汇总!$B76)*$C76</f>
        <v>1264.885</v>
      </c>
      <c r="G76" s="16">
        <f>INDEX(新属性投放!D$14:D$34,属性汇总!$B76)*$C76</f>
        <v>12.569499999999998</v>
      </c>
      <c r="H76" s="16">
        <f>INDEX(新属性投放!E$14:E$34,属性汇总!$B76)*$C76</f>
        <v>6.2847499999999989</v>
      </c>
      <c r="I76" s="16">
        <f>INDEX(新属性投放!F$14:F$34,属性汇总!$B76)*$C76</f>
        <v>37.708499999999994</v>
      </c>
      <c r="J76" s="16">
        <f>ROUND(D76+($A76-INDEX(新属性投放!$B$14:$B$34,属性汇总!$B76))*属性汇总!G76,0)</f>
        <v>620</v>
      </c>
      <c r="K76" s="16">
        <f>ROUND(E76+($A76-INDEX(新属性投放!$B$14:$B$34,属性汇总!$B76))*属性汇总!H76,0)</f>
        <v>293</v>
      </c>
      <c r="L76" s="16">
        <f>ROUND(F76+($A76-INDEX(新属性投放!$B$14:$B$34,属性汇总!$B76))*属性汇总!I76,0)</f>
        <v>1906</v>
      </c>
      <c r="O76" s="15">
        <v>67</v>
      </c>
      <c r="P76" s="15">
        <v>6</v>
      </c>
      <c r="Q76" s="16">
        <f>INDEX(新属性投放!$L$6:$L$10,$P$3)*INDEX(新属性投放!$Q$6:$Q$10,$R$3)</f>
        <v>1.1499999999999999</v>
      </c>
      <c r="R76" s="16">
        <f>INDEX(新属性投放!J$42:J$62,属性汇总!$P76)*$Q76</f>
        <v>468.39499999999998</v>
      </c>
      <c r="S76" s="16">
        <f>INDEX(新属性投放!K$42:K$62,属性汇总!$P76)*$Q76</f>
        <v>216.94749999999999</v>
      </c>
      <c r="T76" s="16">
        <f>INDEX(新属性投放!L$42:L$62,属性汇总!$P76)*$Q76</f>
        <v>2241.35</v>
      </c>
      <c r="U76" s="16">
        <f>INDEX(新属性投放!$D$42:$D$62,属性汇总!$P76)*$Q76</f>
        <v>12.569499999999998</v>
      </c>
      <c r="V76" s="16">
        <f>INDEX(新属性投放!$D$42:$D$62,属性汇总!$P76)*$Q76</f>
        <v>12.569499999999998</v>
      </c>
      <c r="W76" s="16">
        <f>INDEX(新属性投放!$D$42:$D$62,属性汇总!$P76)*$Q76</f>
        <v>12.569499999999998</v>
      </c>
      <c r="X76" s="16">
        <f>ROUND(R76+($O76-INDEX(新属性投放!$B$14:$B$34,属性汇总!$P76))*属性汇总!U76,0)</f>
        <v>682</v>
      </c>
      <c r="Y76" s="16">
        <f>ROUND(S76+($O76-INDEX(新属性投放!$B$14:$B$34,属性汇总!$P76))*属性汇总!V76,0)</f>
        <v>431</v>
      </c>
      <c r="Z76" s="16">
        <f>ROUND(T76+($O76-INDEX(新属性投放!$B$14:$B$34,属性汇总!$P76))*属性汇总!W76,0)</f>
        <v>2455</v>
      </c>
    </row>
    <row r="77" spans="1:26" ht="16.5" x14ac:dyDescent="0.2">
      <c r="A77" s="15">
        <v>68</v>
      </c>
      <c r="B77" s="15">
        <v>6</v>
      </c>
      <c r="C77" s="16">
        <f>INDEX(新属性投放!$L$6:$L$10,属性汇总!$B$3)*INDEX(新属性投放!$Q$6:$Q$10,属性汇总!$D$3)</f>
        <v>1.1499999999999999</v>
      </c>
      <c r="D77" s="16">
        <f>INDEX(新属性投放!J$14:J$34,属性汇总!$B77)*$C77</f>
        <v>406.29499999999996</v>
      </c>
      <c r="E77" s="16">
        <f>INDEX(新属性投放!K$14:K$34,属性汇总!$B77)*$C77</f>
        <v>185.89749999999998</v>
      </c>
      <c r="F77" s="16">
        <f>INDEX(新属性投放!L$14:L$34,属性汇总!$B77)*$C77</f>
        <v>1264.885</v>
      </c>
      <c r="G77" s="16">
        <f>INDEX(新属性投放!D$14:D$34,属性汇总!$B77)*$C77</f>
        <v>12.569499999999998</v>
      </c>
      <c r="H77" s="16">
        <f>INDEX(新属性投放!E$14:E$34,属性汇总!$B77)*$C77</f>
        <v>6.2847499999999989</v>
      </c>
      <c r="I77" s="16">
        <f>INDEX(新属性投放!F$14:F$34,属性汇总!$B77)*$C77</f>
        <v>37.708499999999994</v>
      </c>
      <c r="J77" s="16">
        <f>ROUND(D77+($A77-INDEX(新属性投放!$B$14:$B$34,属性汇总!$B77))*属性汇总!G77,0)</f>
        <v>633</v>
      </c>
      <c r="K77" s="16">
        <f>ROUND(E77+($A77-INDEX(新属性投放!$B$14:$B$34,属性汇总!$B77))*属性汇总!H77,0)</f>
        <v>299</v>
      </c>
      <c r="L77" s="16">
        <f>ROUND(F77+($A77-INDEX(新属性投放!$B$14:$B$34,属性汇总!$B77))*属性汇总!I77,0)</f>
        <v>1944</v>
      </c>
      <c r="O77" s="15">
        <v>68</v>
      </c>
      <c r="P77" s="15">
        <v>6</v>
      </c>
      <c r="Q77" s="16">
        <f>INDEX(新属性投放!$L$6:$L$10,$P$3)*INDEX(新属性投放!$Q$6:$Q$10,$R$3)</f>
        <v>1.1499999999999999</v>
      </c>
      <c r="R77" s="16">
        <f>INDEX(新属性投放!J$42:J$62,属性汇总!$P77)*$Q77</f>
        <v>468.39499999999998</v>
      </c>
      <c r="S77" s="16">
        <f>INDEX(新属性投放!K$42:K$62,属性汇总!$P77)*$Q77</f>
        <v>216.94749999999999</v>
      </c>
      <c r="T77" s="16">
        <f>INDEX(新属性投放!L$42:L$62,属性汇总!$P77)*$Q77</f>
        <v>2241.35</v>
      </c>
      <c r="U77" s="16">
        <f>INDEX(新属性投放!$D$42:$D$62,属性汇总!$P77)*$Q77</f>
        <v>12.569499999999998</v>
      </c>
      <c r="V77" s="16">
        <f>INDEX(新属性投放!$D$42:$D$62,属性汇总!$P77)*$Q77</f>
        <v>12.569499999999998</v>
      </c>
      <c r="W77" s="16">
        <f>INDEX(新属性投放!$D$42:$D$62,属性汇总!$P77)*$Q77</f>
        <v>12.569499999999998</v>
      </c>
      <c r="X77" s="16">
        <f>ROUND(R77+($O77-INDEX(新属性投放!$B$14:$B$34,属性汇总!$P77))*属性汇总!U77,0)</f>
        <v>695</v>
      </c>
      <c r="Y77" s="16">
        <f>ROUND(S77+($O77-INDEX(新属性投放!$B$14:$B$34,属性汇总!$P77))*属性汇总!V77,0)</f>
        <v>443</v>
      </c>
      <c r="Z77" s="16">
        <f>ROUND(T77+($O77-INDEX(新属性投放!$B$14:$B$34,属性汇总!$P77))*属性汇总!W77,0)</f>
        <v>2468</v>
      </c>
    </row>
    <row r="78" spans="1:26" ht="16.5" x14ac:dyDescent="0.2">
      <c r="A78" s="15">
        <v>69</v>
      </c>
      <c r="B78" s="15">
        <v>6</v>
      </c>
      <c r="C78" s="16">
        <f>INDEX(新属性投放!$L$6:$L$10,属性汇总!$B$3)*INDEX(新属性投放!$Q$6:$Q$10,属性汇总!$D$3)</f>
        <v>1.1499999999999999</v>
      </c>
      <c r="D78" s="16">
        <f>INDEX(新属性投放!J$14:J$34,属性汇总!$B78)*$C78</f>
        <v>406.29499999999996</v>
      </c>
      <c r="E78" s="16">
        <f>INDEX(新属性投放!K$14:K$34,属性汇总!$B78)*$C78</f>
        <v>185.89749999999998</v>
      </c>
      <c r="F78" s="16">
        <f>INDEX(新属性投放!L$14:L$34,属性汇总!$B78)*$C78</f>
        <v>1264.885</v>
      </c>
      <c r="G78" s="16">
        <f>INDEX(新属性投放!D$14:D$34,属性汇总!$B78)*$C78</f>
        <v>12.569499999999998</v>
      </c>
      <c r="H78" s="16">
        <f>INDEX(新属性投放!E$14:E$34,属性汇总!$B78)*$C78</f>
        <v>6.2847499999999989</v>
      </c>
      <c r="I78" s="16">
        <f>INDEX(新属性投放!F$14:F$34,属性汇总!$B78)*$C78</f>
        <v>37.708499999999994</v>
      </c>
      <c r="J78" s="16">
        <f>ROUND(D78+($A78-INDEX(新属性投放!$B$14:$B$34,属性汇总!$B78))*属性汇总!G78,0)</f>
        <v>645</v>
      </c>
      <c r="K78" s="16">
        <f>ROUND(E78+($A78-INDEX(新属性投放!$B$14:$B$34,属性汇总!$B78))*属性汇总!H78,0)</f>
        <v>305</v>
      </c>
      <c r="L78" s="16">
        <f>ROUND(F78+($A78-INDEX(新属性投放!$B$14:$B$34,属性汇总!$B78))*属性汇总!I78,0)</f>
        <v>1981</v>
      </c>
      <c r="O78" s="15">
        <v>69</v>
      </c>
      <c r="P78" s="15">
        <v>6</v>
      </c>
      <c r="Q78" s="16">
        <f>INDEX(新属性投放!$L$6:$L$10,$P$3)*INDEX(新属性投放!$Q$6:$Q$10,$R$3)</f>
        <v>1.1499999999999999</v>
      </c>
      <c r="R78" s="16">
        <f>INDEX(新属性投放!J$42:J$62,属性汇总!$P78)*$Q78</f>
        <v>468.39499999999998</v>
      </c>
      <c r="S78" s="16">
        <f>INDEX(新属性投放!K$42:K$62,属性汇总!$P78)*$Q78</f>
        <v>216.94749999999999</v>
      </c>
      <c r="T78" s="16">
        <f>INDEX(新属性投放!L$42:L$62,属性汇总!$P78)*$Q78</f>
        <v>2241.35</v>
      </c>
      <c r="U78" s="16">
        <f>INDEX(新属性投放!$D$42:$D$62,属性汇总!$P78)*$Q78</f>
        <v>12.569499999999998</v>
      </c>
      <c r="V78" s="16">
        <f>INDEX(新属性投放!$D$42:$D$62,属性汇总!$P78)*$Q78</f>
        <v>12.569499999999998</v>
      </c>
      <c r="W78" s="16">
        <f>INDEX(新属性投放!$D$42:$D$62,属性汇总!$P78)*$Q78</f>
        <v>12.569499999999998</v>
      </c>
      <c r="X78" s="16">
        <f>ROUND(R78+($O78-INDEX(新属性投放!$B$14:$B$34,属性汇总!$P78))*属性汇总!U78,0)</f>
        <v>707</v>
      </c>
      <c r="Y78" s="16">
        <f>ROUND(S78+($O78-INDEX(新属性投放!$B$14:$B$34,属性汇总!$P78))*属性汇总!V78,0)</f>
        <v>456</v>
      </c>
      <c r="Z78" s="16">
        <f>ROUND(T78+($O78-INDEX(新属性投放!$B$14:$B$34,属性汇总!$P78))*属性汇总!W78,0)</f>
        <v>2480</v>
      </c>
    </row>
    <row r="79" spans="1:26" ht="16.5" x14ac:dyDescent="0.2">
      <c r="A79" s="15">
        <v>70</v>
      </c>
      <c r="B79" s="15">
        <v>6</v>
      </c>
      <c r="C79" s="16">
        <f>INDEX(新属性投放!$L$6:$L$10,属性汇总!$B$3)*INDEX(新属性投放!$Q$6:$Q$10,属性汇总!$D$3)</f>
        <v>1.1499999999999999</v>
      </c>
      <c r="D79" s="16">
        <f>INDEX(新属性投放!J$14:J$34,属性汇总!$B79)*$C79</f>
        <v>406.29499999999996</v>
      </c>
      <c r="E79" s="16">
        <f>INDEX(新属性投放!K$14:K$34,属性汇总!$B79)*$C79</f>
        <v>185.89749999999998</v>
      </c>
      <c r="F79" s="16">
        <f>INDEX(新属性投放!L$14:L$34,属性汇总!$B79)*$C79</f>
        <v>1264.885</v>
      </c>
      <c r="G79" s="16">
        <f>INDEX(新属性投放!D$14:D$34,属性汇总!$B79)*$C79</f>
        <v>12.569499999999998</v>
      </c>
      <c r="H79" s="16">
        <f>INDEX(新属性投放!E$14:E$34,属性汇总!$B79)*$C79</f>
        <v>6.2847499999999989</v>
      </c>
      <c r="I79" s="16">
        <f>INDEX(新属性投放!F$14:F$34,属性汇总!$B79)*$C79</f>
        <v>37.708499999999994</v>
      </c>
      <c r="J79" s="16">
        <f>ROUND(D79+($A79-INDEX(新属性投放!$B$14:$B$34,属性汇总!$B79))*属性汇总!G79,0)</f>
        <v>658</v>
      </c>
      <c r="K79" s="16">
        <f>ROUND(E79+($A79-INDEX(新属性投放!$B$14:$B$34,属性汇总!$B79))*属性汇总!H79,0)</f>
        <v>312</v>
      </c>
      <c r="L79" s="16">
        <f>ROUND(F79+($A79-INDEX(新属性投放!$B$14:$B$34,属性汇总!$B79))*属性汇总!I79,0)</f>
        <v>2019</v>
      </c>
      <c r="O79" s="15">
        <v>70</v>
      </c>
      <c r="P79" s="15">
        <v>6</v>
      </c>
      <c r="Q79" s="16">
        <f>INDEX(新属性投放!$L$6:$L$10,$P$3)*INDEX(新属性投放!$Q$6:$Q$10,$R$3)</f>
        <v>1.1499999999999999</v>
      </c>
      <c r="R79" s="16">
        <f>INDEX(新属性投放!J$42:J$62,属性汇总!$P79)*$Q79</f>
        <v>468.39499999999998</v>
      </c>
      <c r="S79" s="16">
        <f>INDEX(新属性投放!K$42:K$62,属性汇总!$P79)*$Q79</f>
        <v>216.94749999999999</v>
      </c>
      <c r="T79" s="16">
        <f>INDEX(新属性投放!L$42:L$62,属性汇总!$P79)*$Q79</f>
        <v>2241.35</v>
      </c>
      <c r="U79" s="16">
        <f>INDEX(新属性投放!$D$42:$D$62,属性汇总!$P79)*$Q79</f>
        <v>12.569499999999998</v>
      </c>
      <c r="V79" s="16">
        <f>INDEX(新属性投放!$D$42:$D$62,属性汇总!$P79)*$Q79</f>
        <v>12.569499999999998</v>
      </c>
      <c r="W79" s="16">
        <f>INDEX(新属性投放!$D$42:$D$62,属性汇总!$P79)*$Q79</f>
        <v>12.569499999999998</v>
      </c>
      <c r="X79" s="16">
        <f>ROUND(R79+($O79-INDEX(新属性投放!$B$14:$B$34,属性汇总!$P79))*属性汇总!U79,0)</f>
        <v>720</v>
      </c>
      <c r="Y79" s="16">
        <f>ROUND(S79+($O79-INDEX(新属性投放!$B$14:$B$34,属性汇总!$P79))*属性汇总!V79,0)</f>
        <v>468</v>
      </c>
      <c r="Z79" s="16">
        <f>ROUND(T79+($O79-INDEX(新属性投放!$B$14:$B$34,属性汇总!$P79))*属性汇总!W79,0)</f>
        <v>2493</v>
      </c>
    </row>
    <row r="80" spans="1:26" s="22" customFormat="1" ht="16.5" x14ac:dyDescent="0.2">
      <c r="A80" s="15">
        <v>70</v>
      </c>
      <c r="B80" s="15">
        <v>7</v>
      </c>
      <c r="C80" s="16">
        <f>INDEX(新属性投放!$L$6:$L$10,属性汇总!$B$3)*INDEX(新属性投放!$Q$6:$Q$10,属性汇总!$D$3)</f>
        <v>1.1499999999999999</v>
      </c>
      <c r="D80" s="16">
        <f>INDEX(新属性投放!J$14:J$34,属性汇总!$B80)*$C80</f>
        <v>563.04</v>
      </c>
      <c r="E80" s="16">
        <f>INDEX(新属性投放!K$14:K$34,属性汇总!$B80)*$C80</f>
        <v>264.84499999999997</v>
      </c>
      <c r="F80" s="16">
        <f>INDEX(新属性投放!L$14:L$34,属性汇总!$B80)*$C80</f>
        <v>1735.1200000000001</v>
      </c>
      <c r="G80" s="16">
        <f>INDEX(新属性投放!D$14:D$34,属性汇总!$B80)*$C80</f>
        <v>15.478999999999999</v>
      </c>
      <c r="H80" s="16">
        <f>INDEX(新属性投放!E$14:E$34,属性汇总!$B80)*$C80</f>
        <v>7.7394999999999996</v>
      </c>
      <c r="I80" s="16">
        <f>INDEX(新属性投放!F$14:F$34,属性汇总!$B80)*$C80</f>
        <v>46.436999999999998</v>
      </c>
      <c r="J80" s="16">
        <f>ROUND(D80+($A80-INDEX(新属性投放!$B$14:$B$34,属性汇总!$B80))*属性汇总!G80,0)</f>
        <v>718</v>
      </c>
      <c r="K80" s="16">
        <f>ROUND(E80+($A80-INDEX(新属性投放!$B$14:$B$34,属性汇总!$B80))*属性汇总!H80,0)</f>
        <v>342</v>
      </c>
      <c r="L80" s="16">
        <f>ROUND(F80+($A80-INDEX(新属性投放!$B$14:$B$34,属性汇总!$B80))*属性汇总!I80,0)</f>
        <v>2199</v>
      </c>
      <c r="O80" s="15">
        <v>70</v>
      </c>
      <c r="P80" s="15">
        <v>7</v>
      </c>
      <c r="Q80" s="16">
        <f>INDEX(新属性投放!$L$6:$L$10,$P$3)*INDEX(新属性投放!$Q$6:$Q$10,$R$3)</f>
        <v>1.1499999999999999</v>
      </c>
      <c r="R80" s="16">
        <f>INDEX(新属性投放!J$42:J$62,属性汇总!$P80)*$Q80</f>
        <v>625.14</v>
      </c>
      <c r="S80" s="16">
        <f>INDEX(新属性投放!K$42:K$62,属性汇总!$P80)*$Q80</f>
        <v>295.89499999999998</v>
      </c>
      <c r="T80" s="16">
        <f>INDEX(新属性投放!L$42:L$62,属性汇总!$P80)*$Q80</f>
        <v>3084.2999999999997</v>
      </c>
      <c r="U80" s="16">
        <f>INDEX(新属性投放!$D$42:$D$62,属性汇总!$P80)*$Q80</f>
        <v>15.478999999999999</v>
      </c>
      <c r="V80" s="16">
        <f>INDEX(新属性投放!$D$42:$D$62,属性汇总!$P80)*$Q80</f>
        <v>15.478999999999999</v>
      </c>
      <c r="W80" s="16">
        <f>INDEX(新属性投放!$D$42:$D$62,属性汇总!$P80)*$Q80</f>
        <v>15.478999999999999</v>
      </c>
      <c r="X80" s="16">
        <f>ROUND(R80+($O80-INDEX(新属性投放!$B$14:$B$34,属性汇总!$P80))*属性汇总!U80,0)</f>
        <v>780</v>
      </c>
      <c r="Y80" s="16">
        <f>ROUND(S80+($O80-INDEX(新属性投放!$B$14:$B$34,属性汇总!$P80))*属性汇总!V80,0)</f>
        <v>451</v>
      </c>
      <c r="Z80" s="16">
        <f>ROUND(T80+($O80-INDEX(新属性投放!$B$14:$B$34,属性汇总!$P80))*属性汇总!W80,0)</f>
        <v>3239</v>
      </c>
    </row>
    <row r="81" spans="1:26" ht="16.5" x14ac:dyDescent="0.2">
      <c r="A81" s="15">
        <v>71</v>
      </c>
      <c r="B81" s="15">
        <v>7</v>
      </c>
      <c r="C81" s="16">
        <f>INDEX(新属性投放!$L$6:$L$10,属性汇总!$B$3)*INDEX(新属性投放!$Q$6:$Q$10,属性汇总!$D$3)</f>
        <v>1.1499999999999999</v>
      </c>
      <c r="D81" s="16">
        <f>INDEX(新属性投放!J$14:J$34,属性汇总!$B81)*$C81</f>
        <v>563.04</v>
      </c>
      <c r="E81" s="16">
        <f>INDEX(新属性投放!K$14:K$34,属性汇总!$B81)*$C81</f>
        <v>264.84499999999997</v>
      </c>
      <c r="F81" s="16">
        <f>INDEX(新属性投放!L$14:L$34,属性汇总!$B81)*$C81</f>
        <v>1735.1200000000001</v>
      </c>
      <c r="G81" s="16">
        <f>INDEX(新属性投放!D$14:D$34,属性汇总!$B81)*$C81</f>
        <v>15.478999999999999</v>
      </c>
      <c r="H81" s="16">
        <f>INDEX(新属性投放!E$14:E$34,属性汇总!$B81)*$C81</f>
        <v>7.7394999999999996</v>
      </c>
      <c r="I81" s="16">
        <f>INDEX(新属性投放!F$14:F$34,属性汇总!$B81)*$C81</f>
        <v>46.436999999999998</v>
      </c>
      <c r="J81" s="16">
        <f>ROUND(D81+($A81-INDEX(新属性投放!$B$14:$B$34,属性汇总!$B81))*属性汇总!G81,0)</f>
        <v>733</v>
      </c>
      <c r="K81" s="16">
        <f>ROUND(E81+($A81-INDEX(新属性投放!$B$14:$B$34,属性汇总!$B81))*属性汇总!H81,0)</f>
        <v>350</v>
      </c>
      <c r="L81" s="16">
        <f>ROUND(F81+($A81-INDEX(新属性投放!$B$14:$B$34,属性汇总!$B81))*属性汇总!I81,0)</f>
        <v>2246</v>
      </c>
      <c r="O81" s="15">
        <v>71</v>
      </c>
      <c r="P81" s="15">
        <v>7</v>
      </c>
      <c r="Q81" s="16">
        <f>INDEX(新属性投放!$L$6:$L$10,$P$3)*INDEX(新属性投放!$Q$6:$Q$10,$R$3)</f>
        <v>1.1499999999999999</v>
      </c>
      <c r="R81" s="16">
        <f>INDEX(新属性投放!J$42:J$62,属性汇总!$P81)*$Q81</f>
        <v>625.14</v>
      </c>
      <c r="S81" s="16">
        <f>INDEX(新属性投放!K$42:K$62,属性汇总!$P81)*$Q81</f>
        <v>295.89499999999998</v>
      </c>
      <c r="T81" s="16">
        <f>INDEX(新属性投放!L$42:L$62,属性汇总!$P81)*$Q81</f>
        <v>3084.2999999999997</v>
      </c>
      <c r="U81" s="16">
        <f>INDEX(新属性投放!$D$42:$D$62,属性汇总!$P81)*$Q81</f>
        <v>15.478999999999999</v>
      </c>
      <c r="V81" s="16">
        <f>INDEX(新属性投放!$D$42:$D$62,属性汇总!$P81)*$Q81</f>
        <v>15.478999999999999</v>
      </c>
      <c r="W81" s="16">
        <f>INDEX(新属性投放!$D$42:$D$62,属性汇总!$P81)*$Q81</f>
        <v>15.478999999999999</v>
      </c>
      <c r="X81" s="16">
        <f>ROUND(R81+($O81-INDEX(新属性投放!$B$14:$B$34,属性汇总!$P81))*属性汇总!U81,0)</f>
        <v>795</v>
      </c>
      <c r="Y81" s="16">
        <f>ROUND(S81+($O81-INDEX(新属性投放!$B$14:$B$34,属性汇总!$P81))*属性汇总!V81,0)</f>
        <v>466</v>
      </c>
      <c r="Z81" s="16">
        <f>ROUND(T81+($O81-INDEX(新属性投放!$B$14:$B$34,属性汇总!$P81))*属性汇总!W81,0)</f>
        <v>3255</v>
      </c>
    </row>
    <row r="82" spans="1:26" ht="16.5" x14ac:dyDescent="0.2">
      <c r="A82" s="15">
        <v>72</v>
      </c>
      <c r="B82" s="15">
        <v>7</v>
      </c>
      <c r="C82" s="16">
        <f>INDEX(新属性投放!$L$6:$L$10,属性汇总!$B$3)*INDEX(新属性投放!$Q$6:$Q$10,属性汇总!$D$3)</f>
        <v>1.1499999999999999</v>
      </c>
      <c r="D82" s="16">
        <f>INDEX(新属性投放!J$14:J$34,属性汇总!$B82)*$C82</f>
        <v>563.04</v>
      </c>
      <c r="E82" s="16">
        <f>INDEX(新属性投放!K$14:K$34,属性汇总!$B82)*$C82</f>
        <v>264.84499999999997</v>
      </c>
      <c r="F82" s="16">
        <f>INDEX(新属性投放!L$14:L$34,属性汇总!$B82)*$C82</f>
        <v>1735.1200000000001</v>
      </c>
      <c r="G82" s="16">
        <f>INDEX(新属性投放!D$14:D$34,属性汇总!$B82)*$C82</f>
        <v>15.478999999999999</v>
      </c>
      <c r="H82" s="16">
        <f>INDEX(新属性投放!E$14:E$34,属性汇总!$B82)*$C82</f>
        <v>7.7394999999999996</v>
      </c>
      <c r="I82" s="16">
        <f>INDEX(新属性投放!F$14:F$34,属性汇总!$B82)*$C82</f>
        <v>46.436999999999998</v>
      </c>
      <c r="J82" s="16">
        <f>ROUND(D82+($A82-INDEX(新属性投放!$B$14:$B$34,属性汇总!$B82))*属性汇总!G82,0)</f>
        <v>749</v>
      </c>
      <c r="K82" s="16">
        <f>ROUND(E82+($A82-INDEX(新属性投放!$B$14:$B$34,属性汇总!$B82))*属性汇总!H82,0)</f>
        <v>358</v>
      </c>
      <c r="L82" s="16">
        <f>ROUND(F82+($A82-INDEX(新属性投放!$B$14:$B$34,属性汇总!$B82))*属性汇总!I82,0)</f>
        <v>2292</v>
      </c>
      <c r="O82" s="15">
        <v>72</v>
      </c>
      <c r="P82" s="15">
        <v>7</v>
      </c>
      <c r="Q82" s="16">
        <f>INDEX(新属性投放!$L$6:$L$10,$P$3)*INDEX(新属性投放!$Q$6:$Q$10,$R$3)</f>
        <v>1.1499999999999999</v>
      </c>
      <c r="R82" s="16">
        <f>INDEX(新属性投放!J$42:J$62,属性汇总!$P82)*$Q82</f>
        <v>625.14</v>
      </c>
      <c r="S82" s="16">
        <f>INDEX(新属性投放!K$42:K$62,属性汇总!$P82)*$Q82</f>
        <v>295.89499999999998</v>
      </c>
      <c r="T82" s="16">
        <f>INDEX(新属性投放!L$42:L$62,属性汇总!$P82)*$Q82</f>
        <v>3084.2999999999997</v>
      </c>
      <c r="U82" s="16">
        <f>INDEX(新属性投放!$D$42:$D$62,属性汇总!$P82)*$Q82</f>
        <v>15.478999999999999</v>
      </c>
      <c r="V82" s="16">
        <f>INDEX(新属性投放!$D$42:$D$62,属性汇总!$P82)*$Q82</f>
        <v>15.478999999999999</v>
      </c>
      <c r="W82" s="16">
        <f>INDEX(新属性投放!$D$42:$D$62,属性汇总!$P82)*$Q82</f>
        <v>15.478999999999999</v>
      </c>
      <c r="X82" s="16">
        <f>ROUND(R82+($O82-INDEX(新属性投放!$B$14:$B$34,属性汇总!$P82))*属性汇总!U82,0)</f>
        <v>811</v>
      </c>
      <c r="Y82" s="16">
        <f>ROUND(S82+($O82-INDEX(新属性投放!$B$14:$B$34,属性汇总!$P82))*属性汇总!V82,0)</f>
        <v>482</v>
      </c>
      <c r="Z82" s="16">
        <f>ROUND(T82+($O82-INDEX(新属性投放!$B$14:$B$34,属性汇总!$P82))*属性汇总!W82,0)</f>
        <v>3270</v>
      </c>
    </row>
    <row r="83" spans="1:26" ht="16.5" x14ac:dyDescent="0.2">
      <c r="A83" s="15">
        <v>73</v>
      </c>
      <c r="B83" s="15">
        <v>7</v>
      </c>
      <c r="C83" s="16">
        <f>INDEX(新属性投放!$L$6:$L$10,属性汇总!$B$3)*INDEX(新属性投放!$Q$6:$Q$10,属性汇总!$D$3)</f>
        <v>1.1499999999999999</v>
      </c>
      <c r="D83" s="16">
        <f>INDEX(新属性投放!J$14:J$34,属性汇总!$B83)*$C83</f>
        <v>563.04</v>
      </c>
      <c r="E83" s="16">
        <f>INDEX(新属性投放!K$14:K$34,属性汇总!$B83)*$C83</f>
        <v>264.84499999999997</v>
      </c>
      <c r="F83" s="16">
        <f>INDEX(新属性投放!L$14:L$34,属性汇总!$B83)*$C83</f>
        <v>1735.1200000000001</v>
      </c>
      <c r="G83" s="16">
        <f>INDEX(新属性投放!D$14:D$34,属性汇总!$B83)*$C83</f>
        <v>15.478999999999999</v>
      </c>
      <c r="H83" s="16">
        <f>INDEX(新属性投放!E$14:E$34,属性汇总!$B83)*$C83</f>
        <v>7.7394999999999996</v>
      </c>
      <c r="I83" s="16">
        <f>INDEX(新属性投放!F$14:F$34,属性汇总!$B83)*$C83</f>
        <v>46.436999999999998</v>
      </c>
      <c r="J83" s="16">
        <f>ROUND(D83+($A83-INDEX(新属性投放!$B$14:$B$34,属性汇总!$B83))*属性汇总!G83,0)</f>
        <v>764</v>
      </c>
      <c r="K83" s="16">
        <f>ROUND(E83+($A83-INDEX(新属性投放!$B$14:$B$34,属性汇总!$B83))*属性汇总!H83,0)</f>
        <v>365</v>
      </c>
      <c r="L83" s="16">
        <f>ROUND(F83+($A83-INDEX(新属性投放!$B$14:$B$34,属性汇总!$B83))*属性汇总!I83,0)</f>
        <v>2339</v>
      </c>
      <c r="O83" s="15">
        <v>73</v>
      </c>
      <c r="P83" s="15">
        <v>7</v>
      </c>
      <c r="Q83" s="16">
        <f>INDEX(新属性投放!$L$6:$L$10,$P$3)*INDEX(新属性投放!$Q$6:$Q$10,$R$3)</f>
        <v>1.1499999999999999</v>
      </c>
      <c r="R83" s="16">
        <f>INDEX(新属性投放!J$42:J$62,属性汇总!$P83)*$Q83</f>
        <v>625.14</v>
      </c>
      <c r="S83" s="16">
        <f>INDEX(新属性投放!K$42:K$62,属性汇总!$P83)*$Q83</f>
        <v>295.89499999999998</v>
      </c>
      <c r="T83" s="16">
        <f>INDEX(新属性投放!L$42:L$62,属性汇总!$P83)*$Q83</f>
        <v>3084.2999999999997</v>
      </c>
      <c r="U83" s="16">
        <f>INDEX(新属性投放!$D$42:$D$62,属性汇总!$P83)*$Q83</f>
        <v>15.478999999999999</v>
      </c>
      <c r="V83" s="16">
        <f>INDEX(新属性投放!$D$42:$D$62,属性汇总!$P83)*$Q83</f>
        <v>15.478999999999999</v>
      </c>
      <c r="W83" s="16">
        <f>INDEX(新属性投放!$D$42:$D$62,属性汇总!$P83)*$Q83</f>
        <v>15.478999999999999</v>
      </c>
      <c r="X83" s="16">
        <f>ROUND(R83+($O83-INDEX(新属性投放!$B$14:$B$34,属性汇总!$P83))*属性汇总!U83,0)</f>
        <v>826</v>
      </c>
      <c r="Y83" s="16">
        <f>ROUND(S83+($O83-INDEX(新属性投放!$B$14:$B$34,属性汇总!$P83))*属性汇总!V83,0)</f>
        <v>497</v>
      </c>
      <c r="Z83" s="16">
        <f>ROUND(T83+($O83-INDEX(新属性投放!$B$14:$B$34,属性汇总!$P83))*属性汇总!W83,0)</f>
        <v>3286</v>
      </c>
    </row>
    <row r="84" spans="1:26" ht="16.5" x14ac:dyDescent="0.2">
      <c r="A84" s="15">
        <v>74</v>
      </c>
      <c r="B84" s="15">
        <v>7</v>
      </c>
      <c r="C84" s="16">
        <f>INDEX(新属性投放!$L$6:$L$10,属性汇总!$B$3)*INDEX(新属性投放!$Q$6:$Q$10,属性汇总!$D$3)</f>
        <v>1.1499999999999999</v>
      </c>
      <c r="D84" s="16">
        <f>INDEX(新属性投放!J$14:J$34,属性汇总!$B84)*$C84</f>
        <v>563.04</v>
      </c>
      <c r="E84" s="16">
        <f>INDEX(新属性投放!K$14:K$34,属性汇总!$B84)*$C84</f>
        <v>264.84499999999997</v>
      </c>
      <c r="F84" s="16">
        <f>INDEX(新属性投放!L$14:L$34,属性汇总!$B84)*$C84</f>
        <v>1735.1200000000001</v>
      </c>
      <c r="G84" s="16">
        <f>INDEX(新属性投放!D$14:D$34,属性汇总!$B84)*$C84</f>
        <v>15.478999999999999</v>
      </c>
      <c r="H84" s="16">
        <f>INDEX(新属性投放!E$14:E$34,属性汇总!$B84)*$C84</f>
        <v>7.7394999999999996</v>
      </c>
      <c r="I84" s="16">
        <f>INDEX(新属性投放!F$14:F$34,属性汇总!$B84)*$C84</f>
        <v>46.436999999999998</v>
      </c>
      <c r="J84" s="16">
        <f>ROUND(D84+($A84-INDEX(新属性投放!$B$14:$B$34,属性汇总!$B84))*属性汇总!G84,0)</f>
        <v>780</v>
      </c>
      <c r="K84" s="16">
        <f>ROUND(E84+($A84-INDEX(新属性投放!$B$14:$B$34,属性汇总!$B84))*属性汇总!H84,0)</f>
        <v>373</v>
      </c>
      <c r="L84" s="16">
        <f>ROUND(F84+($A84-INDEX(新属性投放!$B$14:$B$34,属性汇总!$B84))*属性汇总!I84,0)</f>
        <v>2385</v>
      </c>
      <c r="O84" s="15">
        <v>74</v>
      </c>
      <c r="P84" s="15">
        <v>7</v>
      </c>
      <c r="Q84" s="16">
        <f>INDEX(新属性投放!$L$6:$L$10,$P$3)*INDEX(新属性投放!$Q$6:$Q$10,$R$3)</f>
        <v>1.1499999999999999</v>
      </c>
      <c r="R84" s="16">
        <f>INDEX(新属性投放!J$42:J$62,属性汇总!$P84)*$Q84</f>
        <v>625.14</v>
      </c>
      <c r="S84" s="16">
        <f>INDEX(新属性投放!K$42:K$62,属性汇总!$P84)*$Q84</f>
        <v>295.89499999999998</v>
      </c>
      <c r="T84" s="16">
        <f>INDEX(新属性投放!L$42:L$62,属性汇总!$P84)*$Q84</f>
        <v>3084.2999999999997</v>
      </c>
      <c r="U84" s="16">
        <f>INDEX(新属性投放!$D$42:$D$62,属性汇总!$P84)*$Q84</f>
        <v>15.478999999999999</v>
      </c>
      <c r="V84" s="16">
        <f>INDEX(新属性投放!$D$42:$D$62,属性汇总!$P84)*$Q84</f>
        <v>15.478999999999999</v>
      </c>
      <c r="W84" s="16">
        <f>INDEX(新属性投放!$D$42:$D$62,属性汇总!$P84)*$Q84</f>
        <v>15.478999999999999</v>
      </c>
      <c r="X84" s="16">
        <f>ROUND(R84+($O84-INDEX(新属性投放!$B$14:$B$34,属性汇总!$P84))*属性汇总!U84,0)</f>
        <v>842</v>
      </c>
      <c r="Y84" s="16">
        <f>ROUND(S84+($O84-INDEX(新属性投放!$B$14:$B$34,属性汇总!$P84))*属性汇总!V84,0)</f>
        <v>513</v>
      </c>
      <c r="Z84" s="16">
        <f>ROUND(T84+($O84-INDEX(新属性投放!$B$14:$B$34,属性汇总!$P84))*属性汇总!W84,0)</f>
        <v>3301</v>
      </c>
    </row>
    <row r="85" spans="1:26" ht="16.5" x14ac:dyDescent="0.2">
      <c r="A85" s="15">
        <v>75</v>
      </c>
      <c r="B85" s="15">
        <v>7</v>
      </c>
      <c r="C85" s="16">
        <f>INDEX(新属性投放!$L$6:$L$10,属性汇总!$B$3)*INDEX(新属性投放!$Q$6:$Q$10,属性汇总!$D$3)</f>
        <v>1.1499999999999999</v>
      </c>
      <c r="D85" s="16">
        <f>INDEX(新属性投放!J$14:J$34,属性汇总!$B85)*$C85</f>
        <v>563.04</v>
      </c>
      <c r="E85" s="16">
        <f>INDEX(新属性投放!K$14:K$34,属性汇总!$B85)*$C85</f>
        <v>264.84499999999997</v>
      </c>
      <c r="F85" s="16">
        <f>INDEX(新属性投放!L$14:L$34,属性汇总!$B85)*$C85</f>
        <v>1735.1200000000001</v>
      </c>
      <c r="G85" s="16">
        <f>INDEX(新属性投放!D$14:D$34,属性汇总!$B85)*$C85</f>
        <v>15.478999999999999</v>
      </c>
      <c r="H85" s="16">
        <f>INDEX(新属性投放!E$14:E$34,属性汇总!$B85)*$C85</f>
        <v>7.7394999999999996</v>
      </c>
      <c r="I85" s="16">
        <f>INDEX(新属性投放!F$14:F$34,属性汇总!$B85)*$C85</f>
        <v>46.436999999999998</v>
      </c>
      <c r="J85" s="16">
        <f>ROUND(D85+($A85-INDEX(新属性投放!$B$14:$B$34,属性汇总!$B85))*属性汇总!G85,0)</f>
        <v>795</v>
      </c>
      <c r="K85" s="16">
        <f>ROUND(E85+($A85-INDEX(新属性投放!$B$14:$B$34,属性汇总!$B85))*属性汇总!H85,0)</f>
        <v>381</v>
      </c>
      <c r="L85" s="16">
        <f>ROUND(F85+($A85-INDEX(新属性投放!$B$14:$B$34,属性汇总!$B85))*属性汇总!I85,0)</f>
        <v>2432</v>
      </c>
      <c r="O85" s="15">
        <v>75</v>
      </c>
      <c r="P85" s="15">
        <v>7</v>
      </c>
      <c r="Q85" s="16">
        <f>INDEX(新属性投放!$L$6:$L$10,$P$3)*INDEX(新属性投放!$Q$6:$Q$10,$R$3)</f>
        <v>1.1499999999999999</v>
      </c>
      <c r="R85" s="16">
        <f>INDEX(新属性投放!J$42:J$62,属性汇总!$P85)*$Q85</f>
        <v>625.14</v>
      </c>
      <c r="S85" s="16">
        <f>INDEX(新属性投放!K$42:K$62,属性汇总!$P85)*$Q85</f>
        <v>295.89499999999998</v>
      </c>
      <c r="T85" s="16">
        <f>INDEX(新属性投放!L$42:L$62,属性汇总!$P85)*$Q85</f>
        <v>3084.2999999999997</v>
      </c>
      <c r="U85" s="16">
        <f>INDEX(新属性投放!$D$42:$D$62,属性汇总!$P85)*$Q85</f>
        <v>15.478999999999999</v>
      </c>
      <c r="V85" s="16">
        <f>INDEX(新属性投放!$D$42:$D$62,属性汇总!$P85)*$Q85</f>
        <v>15.478999999999999</v>
      </c>
      <c r="W85" s="16">
        <f>INDEX(新属性投放!$D$42:$D$62,属性汇总!$P85)*$Q85</f>
        <v>15.478999999999999</v>
      </c>
      <c r="X85" s="16">
        <f>ROUND(R85+($O85-INDEX(新属性投放!$B$14:$B$34,属性汇总!$P85))*属性汇总!U85,0)</f>
        <v>857</v>
      </c>
      <c r="Y85" s="16">
        <f>ROUND(S85+($O85-INDEX(新属性投放!$B$14:$B$34,属性汇总!$P85))*属性汇总!V85,0)</f>
        <v>528</v>
      </c>
      <c r="Z85" s="16">
        <f>ROUND(T85+($O85-INDEX(新属性投放!$B$14:$B$34,属性汇总!$P85))*属性汇总!W85,0)</f>
        <v>3316</v>
      </c>
    </row>
    <row r="86" spans="1:26" ht="16.5" x14ac:dyDescent="0.2">
      <c r="A86" s="15">
        <v>76</v>
      </c>
      <c r="B86" s="15">
        <v>7</v>
      </c>
      <c r="C86" s="16">
        <f>INDEX(新属性投放!$L$6:$L$10,属性汇总!$B$3)*INDEX(新属性投放!$Q$6:$Q$10,属性汇总!$D$3)</f>
        <v>1.1499999999999999</v>
      </c>
      <c r="D86" s="16">
        <f>INDEX(新属性投放!J$14:J$34,属性汇总!$B86)*$C86</f>
        <v>563.04</v>
      </c>
      <c r="E86" s="16">
        <f>INDEX(新属性投放!K$14:K$34,属性汇总!$B86)*$C86</f>
        <v>264.84499999999997</v>
      </c>
      <c r="F86" s="16">
        <f>INDEX(新属性投放!L$14:L$34,属性汇总!$B86)*$C86</f>
        <v>1735.1200000000001</v>
      </c>
      <c r="G86" s="16">
        <f>INDEX(新属性投放!D$14:D$34,属性汇总!$B86)*$C86</f>
        <v>15.478999999999999</v>
      </c>
      <c r="H86" s="16">
        <f>INDEX(新属性投放!E$14:E$34,属性汇总!$B86)*$C86</f>
        <v>7.7394999999999996</v>
      </c>
      <c r="I86" s="16">
        <f>INDEX(新属性投放!F$14:F$34,属性汇总!$B86)*$C86</f>
        <v>46.436999999999998</v>
      </c>
      <c r="J86" s="16">
        <f>ROUND(D86+($A86-INDEX(新属性投放!$B$14:$B$34,属性汇总!$B86))*属性汇总!G86,0)</f>
        <v>811</v>
      </c>
      <c r="K86" s="16">
        <f>ROUND(E86+($A86-INDEX(新属性投放!$B$14:$B$34,属性汇总!$B86))*属性汇总!H86,0)</f>
        <v>389</v>
      </c>
      <c r="L86" s="16">
        <f>ROUND(F86+($A86-INDEX(新属性投放!$B$14:$B$34,属性汇总!$B86))*属性汇总!I86,0)</f>
        <v>2478</v>
      </c>
      <c r="O86" s="15">
        <v>76</v>
      </c>
      <c r="P86" s="15">
        <v>7</v>
      </c>
      <c r="Q86" s="16">
        <f>INDEX(新属性投放!$L$6:$L$10,$P$3)*INDEX(新属性投放!$Q$6:$Q$10,$R$3)</f>
        <v>1.1499999999999999</v>
      </c>
      <c r="R86" s="16">
        <f>INDEX(新属性投放!J$42:J$62,属性汇总!$P86)*$Q86</f>
        <v>625.14</v>
      </c>
      <c r="S86" s="16">
        <f>INDEX(新属性投放!K$42:K$62,属性汇总!$P86)*$Q86</f>
        <v>295.89499999999998</v>
      </c>
      <c r="T86" s="16">
        <f>INDEX(新属性投放!L$42:L$62,属性汇总!$P86)*$Q86</f>
        <v>3084.2999999999997</v>
      </c>
      <c r="U86" s="16">
        <f>INDEX(新属性投放!$D$42:$D$62,属性汇总!$P86)*$Q86</f>
        <v>15.478999999999999</v>
      </c>
      <c r="V86" s="16">
        <f>INDEX(新属性投放!$D$42:$D$62,属性汇总!$P86)*$Q86</f>
        <v>15.478999999999999</v>
      </c>
      <c r="W86" s="16">
        <f>INDEX(新属性投放!$D$42:$D$62,属性汇总!$P86)*$Q86</f>
        <v>15.478999999999999</v>
      </c>
      <c r="X86" s="16">
        <f>ROUND(R86+($O86-INDEX(新属性投放!$B$14:$B$34,属性汇总!$P86))*属性汇总!U86,0)</f>
        <v>873</v>
      </c>
      <c r="Y86" s="16">
        <f>ROUND(S86+($O86-INDEX(新属性投放!$B$14:$B$34,属性汇总!$P86))*属性汇总!V86,0)</f>
        <v>544</v>
      </c>
      <c r="Z86" s="16">
        <f>ROUND(T86+($O86-INDEX(新属性投放!$B$14:$B$34,属性汇总!$P86))*属性汇总!W86,0)</f>
        <v>3332</v>
      </c>
    </row>
    <row r="87" spans="1:26" ht="16.5" x14ac:dyDescent="0.2">
      <c r="A87" s="15">
        <v>77</v>
      </c>
      <c r="B87" s="15">
        <v>7</v>
      </c>
      <c r="C87" s="16">
        <f>INDEX(新属性投放!$L$6:$L$10,属性汇总!$B$3)*INDEX(新属性投放!$Q$6:$Q$10,属性汇总!$D$3)</f>
        <v>1.1499999999999999</v>
      </c>
      <c r="D87" s="16">
        <f>INDEX(新属性投放!J$14:J$34,属性汇总!$B87)*$C87</f>
        <v>563.04</v>
      </c>
      <c r="E87" s="16">
        <f>INDEX(新属性投放!K$14:K$34,属性汇总!$B87)*$C87</f>
        <v>264.84499999999997</v>
      </c>
      <c r="F87" s="16">
        <f>INDEX(新属性投放!L$14:L$34,属性汇总!$B87)*$C87</f>
        <v>1735.1200000000001</v>
      </c>
      <c r="G87" s="16">
        <f>INDEX(新属性投放!D$14:D$34,属性汇总!$B87)*$C87</f>
        <v>15.478999999999999</v>
      </c>
      <c r="H87" s="16">
        <f>INDEX(新属性投放!E$14:E$34,属性汇总!$B87)*$C87</f>
        <v>7.7394999999999996</v>
      </c>
      <c r="I87" s="16">
        <f>INDEX(新属性投放!F$14:F$34,属性汇总!$B87)*$C87</f>
        <v>46.436999999999998</v>
      </c>
      <c r="J87" s="16">
        <f>ROUND(D87+($A87-INDEX(新属性投放!$B$14:$B$34,属性汇总!$B87))*属性汇总!G87,0)</f>
        <v>826</v>
      </c>
      <c r="K87" s="16">
        <f>ROUND(E87+($A87-INDEX(新属性投放!$B$14:$B$34,属性汇总!$B87))*属性汇总!H87,0)</f>
        <v>396</v>
      </c>
      <c r="L87" s="16">
        <f>ROUND(F87+($A87-INDEX(新属性投放!$B$14:$B$34,属性汇总!$B87))*属性汇总!I87,0)</f>
        <v>2525</v>
      </c>
      <c r="O87" s="15">
        <v>77</v>
      </c>
      <c r="P87" s="15">
        <v>7</v>
      </c>
      <c r="Q87" s="16">
        <f>INDEX(新属性投放!$L$6:$L$10,$P$3)*INDEX(新属性投放!$Q$6:$Q$10,$R$3)</f>
        <v>1.1499999999999999</v>
      </c>
      <c r="R87" s="16">
        <f>INDEX(新属性投放!J$42:J$62,属性汇总!$P87)*$Q87</f>
        <v>625.14</v>
      </c>
      <c r="S87" s="16">
        <f>INDEX(新属性投放!K$42:K$62,属性汇总!$P87)*$Q87</f>
        <v>295.89499999999998</v>
      </c>
      <c r="T87" s="16">
        <f>INDEX(新属性投放!L$42:L$62,属性汇总!$P87)*$Q87</f>
        <v>3084.2999999999997</v>
      </c>
      <c r="U87" s="16">
        <f>INDEX(新属性投放!$D$42:$D$62,属性汇总!$P87)*$Q87</f>
        <v>15.478999999999999</v>
      </c>
      <c r="V87" s="16">
        <f>INDEX(新属性投放!$D$42:$D$62,属性汇总!$P87)*$Q87</f>
        <v>15.478999999999999</v>
      </c>
      <c r="W87" s="16">
        <f>INDEX(新属性投放!$D$42:$D$62,属性汇总!$P87)*$Q87</f>
        <v>15.478999999999999</v>
      </c>
      <c r="X87" s="16">
        <f>ROUND(R87+($O87-INDEX(新属性投放!$B$14:$B$34,属性汇总!$P87))*属性汇总!U87,0)</f>
        <v>888</v>
      </c>
      <c r="Y87" s="16">
        <f>ROUND(S87+($O87-INDEX(新属性投放!$B$14:$B$34,属性汇总!$P87))*属性汇总!V87,0)</f>
        <v>559</v>
      </c>
      <c r="Z87" s="16">
        <f>ROUND(T87+($O87-INDEX(新属性投放!$B$14:$B$34,属性汇总!$P87))*属性汇总!W87,0)</f>
        <v>3347</v>
      </c>
    </row>
    <row r="88" spans="1:26" ht="16.5" x14ac:dyDescent="0.2">
      <c r="A88" s="15">
        <v>78</v>
      </c>
      <c r="B88" s="15">
        <v>7</v>
      </c>
      <c r="C88" s="16">
        <f>INDEX(新属性投放!$L$6:$L$10,属性汇总!$B$3)*INDEX(新属性投放!$Q$6:$Q$10,属性汇总!$D$3)</f>
        <v>1.1499999999999999</v>
      </c>
      <c r="D88" s="16">
        <f>INDEX(新属性投放!J$14:J$34,属性汇总!$B88)*$C88</f>
        <v>563.04</v>
      </c>
      <c r="E88" s="16">
        <f>INDEX(新属性投放!K$14:K$34,属性汇总!$B88)*$C88</f>
        <v>264.84499999999997</v>
      </c>
      <c r="F88" s="16">
        <f>INDEX(新属性投放!L$14:L$34,属性汇总!$B88)*$C88</f>
        <v>1735.1200000000001</v>
      </c>
      <c r="G88" s="16">
        <f>INDEX(新属性投放!D$14:D$34,属性汇总!$B88)*$C88</f>
        <v>15.478999999999999</v>
      </c>
      <c r="H88" s="16">
        <f>INDEX(新属性投放!E$14:E$34,属性汇总!$B88)*$C88</f>
        <v>7.7394999999999996</v>
      </c>
      <c r="I88" s="16">
        <f>INDEX(新属性投放!F$14:F$34,属性汇总!$B88)*$C88</f>
        <v>46.436999999999998</v>
      </c>
      <c r="J88" s="16">
        <f>ROUND(D88+($A88-INDEX(新属性投放!$B$14:$B$34,属性汇总!$B88))*属性汇总!G88,0)</f>
        <v>842</v>
      </c>
      <c r="K88" s="16">
        <f>ROUND(E88+($A88-INDEX(新属性投放!$B$14:$B$34,属性汇总!$B88))*属性汇总!H88,0)</f>
        <v>404</v>
      </c>
      <c r="L88" s="16">
        <f>ROUND(F88+($A88-INDEX(新属性投放!$B$14:$B$34,属性汇总!$B88))*属性汇总!I88,0)</f>
        <v>2571</v>
      </c>
      <c r="O88" s="15">
        <v>78</v>
      </c>
      <c r="P88" s="15">
        <v>7</v>
      </c>
      <c r="Q88" s="16">
        <f>INDEX(新属性投放!$L$6:$L$10,$P$3)*INDEX(新属性投放!$Q$6:$Q$10,$R$3)</f>
        <v>1.1499999999999999</v>
      </c>
      <c r="R88" s="16">
        <f>INDEX(新属性投放!J$42:J$62,属性汇总!$P88)*$Q88</f>
        <v>625.14</v>
      </c>
      <c r="S88" s="16">
        <f>INDEX(新属性投放!K$42:K$62,属性汇总!$P88)*$Q88</f>
        <v>295.89499999999998</v>
      </c>
      <c r="T88" s="16">
        <f>INDEX(新属性投放!L$42:L$62,属性汇总!$P88)*$Q88</f>
        <v>3084.2999999999997</v>
      </c>
      <c r="U88" s="16">
        <f>INDEX(新属性投放!$D$42:$D$62,属性汇总!$P88)*$Q88</f>
        <v>15.478999999999999</v>
      </c>
      <c r="V88" s="16">
        <f>INDEX(新属性投放!$D$42:$D$62,属性汇总!$P88)*$Q88</f>
        <v>15.478999999999999</v>
      </c>
      <c r="W88" s="16">
        <f>INDEX(新属性投放!$D$42:$D$62,属性汇总!$P88)*$Q88</f>
        <v>15.478999999999999</v>
      </c>
      <c r="X88" s="16">
        <f>ROUND(R88+($O88-INDEX(新属性投放!$B$14:$B$34,属性汇总!$P88))*属性汇总!U88,0)</f>
        <v>904</v>
      </c>
      <c r="Y88" s="16">
        <f>ROUND(S88+($O88-INDEX(新属性投放!$B$14:$B$34,属性汇总!$P88))*属性汇总!V88,0)</f>
        <v>575</v>
      </c>
      <c r="Z88" s="16">
        <f>ROUND(T88+($O88-INDEX(新属性投放!$B$14:$B$34,属性汇总!$P88))*属性汇总!W88,0)</f>
        <v>3363</v>
      </c>
    </row>
    <row r="89" spans="1:26" ht="16.5" x14ac:dyDescent="0.2">
      <c r="A89" s="15">
        <v>79</v>
      </c>
      <c r="B89" s="15">
        <v>7</v>
      </c>
      <c r="C89" s="16">
        <f>INDEX(新属性投放!$L$6:$L$10,属性汇总!$B$3)*INDEX(新属性投放!$Q$6:$Q$10,属性汇总!$D$3)</f>
        <v>1.1499999999999999</v>
      </c>
      <c r="D89" s="16">
        <f>INDEX(新属性投放!J$14:J$34,属性汇总!$B89)*$C89</f>
        <v>563.04</v>
      </c>
      <c r="E89" s="16">
        <f>INDEX(新属性投放!K$14:K$34,属性汇总!$B89)*$C89</f>
        <v>264.84499999999997</v>
      </c>
      <c r="F89" s="16">
        <f>INDEX(新属性投放!L$14:L$34,属性汇总!$B89)*$C89</f>
        <v>1735.1200000000001</v>
      </c>
      <c r="G89" s="16">
        <f>INDEX(新属性投放!D$14:D$34,属性汇总!$B89)*$C89</f>
        <v>15.478999999999999</v>
      </c>
      <c r="H89" s="16">
        <f>INDEX(新属性投放!E$14:E$34,属性汇总!$B89)*$C89</f>
        <v>7.7394999999999996</v>
      </c>
      <c r="I89" s="16">
        <f>INDEX(新属性投放!F$14:F$34,属性汇总!$B89)*$C89</f>
        <v>46.436999999999998</v>
      </c>
      <c r="J89" s="16">
        <f>ROUND(D89+($A89-INDEX(新属性投放!$B$14:$B$34,属性汇总!$B89))*属性汇总!G89,0)</f>
        <v>857</v>
      </c>
      <c r="K89" s="16">
        <f>ROUND(E89+($A89-INDEX(新属性投放!$B$14:$B$34,属性汇总!$B89))*属性汇总!H89,0)</f>
        <v>412</v>
      </c>
      <c r="L89" s="16">
        <f>ROUND(F89+($A89-INDEX(新属性投放!$B$14:$B$34,属性汇总!$B89))*属性汇总!I89,0)</f>
        <v>2617</v>
      </c>
      <c r="O89" s="15">
        <v>79</v>
      </c>
      <c r="P89" s="15">
        <v>7</v>
      </c>
      <c r="Q89" s="16">
        <f>INDEX(新属性投放!$L$6:$L$10,$P$3)*INDEX(新属性投放!$Q$6:$Q$10,$R$3)</f>
        <v>1.1499999999999999</v>
      </c>
      <c r="R89" s="16">
        <f>INDEX(新属性投放!J$42:J$62,属性汇总!$P89)*$Q89</f>
        <v>625.14</v>
      </c>
      <c r="S89" s="16">
        <f>INDEX(新属性投放!K$42:K$62,属性汇总!$P89)*$Q89</f>
        <v>295.89499999999998</v>
      </c>
      <c r="T89" s="16">
        <f>INDEX(新属性投放!L$42:L$62,属性汇总!$P89)*$Q89</f>
        <v>3084.2999999999997</v>
      </c>
      <c r="U89" s="16">
        <f>INDEX(新属性投放!$D$42:$D$62,属性汇总!$P89)*$Q89</f>
        <v>15.478999999999999</v>
      </c>
      <c r="V89" s="16">
        <f>INDEX(新属性投放!$D$42:$D$62,属性汇总!$P89)*$Q89</f>
        <v>15.478999999999999</v>
      </c>
      <c r="W89" s="16">
        <f>INDEX(新属性投放!$D$42:$D$62,属性汇总!$P89)*$Q89</f>
        <v>15.478999999999999</v>
      </c>
      <c r="X89" s="16">
        <f>ROUND(R89+($O89-INDEX(新属性投放!$B$14:$B$34,属性汇总!$P89))*属性汇总!U89,0)</f>
        <v>919</v>
      </c>
      <c r="Y89" s="16">
        <f>ROUND(S89+($O89-INDEX(新属性投放!$B$14:$B$34,属性汇总!$P89))*属性汇总!V89,0)</f>
        <v>590</v>
      </c>
      <c r="Z89" s="16">
        <f>ROUND(T89+($O89-INDEX(新属性投放!$B$14:$B$34,属性汇总!$P89))*属性汇总!W89,0)</f>
        <v>3378</v>
      </c>
    </row>
    <row r="90" spans="1:26" ht="16.5" x14ac:dyDescent="0.2">
      <c r="A90" s="15">
        <v>80</v>
      </c>
      <c r="B90" s="15">
        <v>7</v>
      </c>
      <c r="C90" s="16">
        <f>INDEX(新属性投放!$L$6:$L$10,属性汇总!$B$3)*INDEX(新属性投放!$Q$6:$Q$10,属性汇总!$D$3)</f>
        <v>1.1499999999999999</v>
      </c>
      <c r="D90" s="16">
        <f>INDEX(新属性投放!J$14:J$34,属性汇总!$B90)*$C90</f>
        <v>563.04</v>
      </c>
      <c r="E90" s="16">
        <f>INDEX(新属性投放!K$14:K$34,属性汇总!$B90)*$C90</f>
        <v>264.84499999999997</v>
      </c>
      <c r="F90" s="16">
        <f>INDEX(新属性投放!L$14:L$34,属性汇总!$B90)*$C90</f>
        <v>1735.1200000000001</v>
      </c>
      <c r="G90" s="16">
        <f>INDEX(新属性投放!D$14:D$34,属性汇总!$B90)*$C90</f>
        <v>15.478999999999999</v>
      </c>
      <c r="H90" s="16">
        <f>INDEX(新属性投放!E$14:E$34,属性汇总!$B90)*$C90</f>
        <v>7.7394999999999996</v>
      </c>
      <c r="I90" s="16">
        <f>INDEX(新属性投放!F$14:F$34,属性汇总!$B90)*$C90</f>
        <v>46.436999999999998</v>
      </c>
      <c r="J90" s="16">
        <f>ROUND(D90+($A90-INDEX(新属性投放!$B$14:$B$34,属性汇总!$B90))*属性汇总!G90,0)</f>
        <v>873</v>
      </c>
      <c r="K90" s="16">
        <f>ROUND(E90+($A90-INDEX(新属性投放!$B$14:$B$34,属性汇总!$B90))*属性汇总!H90,0)</f>
        <v>420</v>
      </c>
      <c r="L90" s="16">
        <f>ROUND(F90+($A90-INDEX(新属性投放!$B$14:$B$34,属性汇总!$B90))*属性汇总!I90,0)</f>
        <v>2664</v>
      </c>
      <c r="O90" s="15">
        <v>80</v>
      </c>
      <c r="P90" s="15">
        <v>7</v>
      </c>
      <c r="Q90" s="16">
        <f>INDEX(新属性投放!$L$6:$L$10,$P$3)*INDEX(新属性投放!$Q$6:$Q$10,$R$3)</f>
        <v>1.1499999999999999</v>
      </c>
      <c r="R90" s="16">
        <f>INDEX(新属性投放!J$42:J$62,属性汇总!$P90)*$Q90</f>
        <v>625.14</v>
      </c>
      <c r="S90" s="16">
        <f>INDEX(新属性投放!K$42:K$62,属性汇总!$P90)*$Q90</f>
        <v>295.89499999999998</v>
      </c>
      <c r="T90" s="16">
        <f>INDEX(新属性投放!L$42:L$62,属性汇总!$P90)*$Q90</f>
        <v>3084.2999999999997</v>
      </c>
      <c r="U90" s="16">
        <f>INDEX(新属性投放!$D$42:$D$62,属性汇总!$P90)*$Q90</f>
        <v>15.478999999999999</v>
      </c>
      <c r="V90" s="16">
        <f>INDEX(新属性投放!$D$42:$D$62,属性汇总!$P90)*$Q90</f>
        <v>15.478999999999999</v>
      </c>
      <c r="W90" s="16">
        <f>INDEX(新属性投放!$D$42:$D$62,属性汇总!$P90)*$Q90</f>
        <v>15.478999999999999</v>
      </c>
      <c r="X90" s="16">
        <f>ROUND(R90+($O90-INDEX(新属性投放!$B$14:$B$34,属性汇总!$P90))*属性汇总!U90,0)</f>
        <v>935</v>
      </c>
      <c r="Y90" s="16">
        <f>ROUND(S90+($O90-INDEX(新属性投放!$B$14:$B$34,属性汇总!$P90))*属性汇总!V90,0)</f>
        <v>605</v>
      </c>
      <c r="Z90" s="16">
        <f>ROUND(T90+($O90-INDEX(新属性投放!$B$14:$B$34,属性汇总!$P90))*属性汇总!W90,0)</f>
        <v>3394</v>
      </c>
    </row>
    <row r="91" spans="1:26" s="22" customFormat="1" ht="16.5" x14ac:dyDescent="0.2">
      <c r="A91" s="15">
        <v>80</v>
      </c>
      <c r="B91" s="15">
        <v>8</v>
      </c>
      <c r="C91" s="16">
        <f>INDEX(新属性投放!$L$6:$L$10,属性汇总!$B$3)*INDEX(新属性投放!$Q$6:$Q$10,属性汇总!$D$3)</f>
        <v>1.1499999999999999</v>
      </c>
      <c r="D91" s="16">
        <f>INDEX(新属性投放!J$14:J$34,属性汇总!$B91)*$C91</f>
        <v>756.93</v>
      </c>
      <c r="E91" s="16">
        <f>INDEX(新属性投放!K$14:K$34,属性汇总!$B91)*$C91</f>
        <v>361.79</v>
      </c>
      <c r="F91" s="16">
        <f>INDEX(新属性投放!L$14:L$34,属性汇总!$B91)*$C91</f>
        <v>2316.79</v>
      </c>
      <c r="G91" s="16">
        <f>INDEX(新属性投放!D$14:D$34,属性汇总!$B91)*$C91</f>
        <v>19.354499999999998</v>
      </c>
      <c r="H91" s="16">
        <f>INDEX(新属性投放!E$14:E$34,属性汇总!$B91)*$C91</f>
        <v>9.677249999999999</v>
      </c>
      <c r="I91" s="16">
        <f>INDEX(新属性投放!F$14:F$34,属性汇总!$B91)*$C91</f>
        <v>58.063499999999991</v>
      </c>
      <c r="J91" s="16">
        <f>ROUND(D91+($A91-INDEX(新属性投放!$B$14:$B$34,属性汇总!$B91))*属性汇总!G91,0)</f>
        <v>950</v>
      </c>
      <c r="K91" s="16">
        <f>ROUND(E91+($A91-INDEX(新属性投放!$B$14:$B$34,属性汇总!$B91))*属性汇总!H91,0)</f>
        <v>459</v>
      </c>
      <c r="L91" s="16">
        <f>ROUND(F91+($A91-INDEX(新属性投放!$B$14:$B$34,属性汇总!$B91))*属性汇总!I91,0)</f>
        <v>2897</v>
      </c>
      <c r="O91" s="15">
        <v>80</v>
      </c>
      <c r="P91" s="15">
        <v>8</v>
      </c>
      <c r="Q91" s="16">
        <f>INDEX(新属性投放!$L$6:$L$10,$P$3)*INDEX(新属性投放!$Q$6:$Q$10,$R$3)</f>
        <v>1.1499999999999999</v>
      </c>
      <c r="R91" s="16">
        <f>INDEX(新属性投放!J$42:J$62,属性汇总!$P91)*$Q91</f>
        <v>819.03</v>
      </c>
      <c r="S91" s="16">
        <f>INDEX(新属性投放!K$42:K$62,属性汇总!$P91)*$Q91</f>
        <v>392.84</v>
      </c>
      <c r="T91" s="16">
        <f>INDEX(新属性投放!L$42:L$62,属性汇总!$P91)*$Q91</f>
        <v>4126.2</v>
      </c>
      <c r="U91" s="16">
        <f>INDEX(新属性投放!$D$42:$D$62,属性汇总!$P91)*$Q91</f>
        <v>19.354499999999998</v>
      </c>
      <c r="V91" s="16">
        <f>INDEX(新属性投放!$D$42:$D$62,属性汇总!$P91)*$Q91</f>
        <v>19.354499999999998</v>
      </c>
      <c r="W91" s="16">
        <f>INDEX(新属性投放!$D$42:$D$62,属性汇总!$P91)*$Q91</f>
        <v>19.354499999999998</v>
      </c>
      <c r="X91" s="16">
        <f>ROUND(R91+($O91-INDEX(新属性投放!$B$14:$B$34,属性汇总!$P91))*属性汇总!U91,0)</f>
        <v>1013</v>
      </c>
      <c r="Y91" s="16">
        <f>ROUND(S91+($O91-INDEX(新属性投放!$B$14:$B$34,属性汇总!$P91))*属性汇总!V91,0)</f>
        <v>586</v>
      </c>
      <c r="Z91" s="16">
        <f>ROUND(T91+($O91-INDEX(新属性投放!$B$14:$B$34,属性汇总!$P91))*属性汇总!W91,0)</f>
        <v>4320</v>
      </c>
    </row>
    <row r="92" spans="1:26" ht="16.5" x14ac:dyDescent="0.2">
      <c r="A92" s="15">
        <v>81</v>
      </c>
      <c r="B92" s="15">
        <v>8</v>
      </c>
      <c r="C92" s="16">
        <f>INDEX(新属性投放!$L$6:$L$10,属性汇总!$B$3)*INDEX(新属性投放!$Q$6:$Q$10,属性汇总!$D$3)</f>
        <v>1.1499999999999999</v>
      </c>
      <c r="D92" s="16">
        <f>INDEX(新属性投放!J$14:J$34,属性汇总!$B92)*$C92</f>
        <v>756.93</v>
      </c>
      <c r="E92" s="16">
        <f>INDEX(新属性投放!K$14:K$34,属性汇总!$B92)*$C92</f>
        <v>361.79</v>
      </c>
      <c r="F92" s="16">
        <f>INDEX(新属性投放!L$14:L$34,属性汇总!$B92)*$C92</f>
        <v>2316.79</v>
      </c>
      <c r="G92" s="16">
        <f>INDEX(新属性投放!D$14:D$34,属性汇总!$B92)*$C92</f>
        <v>19.354499999999998</v>
      </c>
      <c r="H92" s="16">
        <f>INDEX(新属性投放!E$14:E$34,属性汇总!$B92)*$C92</f>
        <v>9.677249999999999</v>
      </c>
      <c r="I92" s="16">
        <f>INDEX(新属性投放!F$14:F$34,属性汇总!$B92)*$C92</f>
        <v>58.063499999999991</v>
      </c>
      <c r="J92" s="16">
        <f>ROUND(D92+($A92-INDEX(新属性投放!$B$14:$B$34,属性汇总!$B92))*属性汇总!G92,0)</f>
        <v>970</v>
      </c>
      <c r="K92" s="16">
        <f>ROUND(E92+($A92-INDEX(新属性投放!$B$14:$B$34,属性汇总!$B92))*属性汇总!H92,0)</f>
        <v>468</v>
      </c>
      <c r="L92" s="16">
        <f>ROUND(F92+($A92-INDEX(新属性投放!$B$14:$B$34,属性汇总!$B92))*属性汇总!I92,0)</f>
        <v>2955</v>
      </c>
      <c r="O92" s="15">
        <v>81</v>
      </c>
      <c r="P92" s="15">
        <v>8</v>
      </c>
      <c r="Q92" s="16">
        <f>INDEX(新属性投放!$L$6:$L$10,$P$3)*INDEX(新属性投放!$Q$6:$Q$10,$R$3)</f>
        <v>1.1499999999999999</v>
      </c>
      <c r="R92" s="16">
        <f>INDEX(新属性投放!J$42:J$62,属性汇总!$P92)*$Q92</f>
        <v>819.03</v>
      </c>
      <c r="S92" s="16">
        <f>INDEX(新属性投放!K$42:K$62,属性汇总!$P92)*$Q92</f>
        <v>392.84</v>
      </c>
      <c r="T92" s="16">
        <f>INDEX(新属性投放!L$42:L$62,属性汇总!$P92)*$Q92</f>
        <v>4126.2</v>
      </c>
      <c r="U92" s="16">
        <f>INDEX(新属性投放!$D$42:$D$62,属性汇总!$P92)*$Q92</f>
        <v>19.354499999999998</v>
      </c>
      <c r="V92" s="16">
        <f>INDEX(新属性投放!$D$42:$D$62,属性汇总!$P92)*$Q92</f>
        <v>19.354499999999998</v>
      </c>
      <c r="W92" s="16">
        <f>INDEX(新属性投放!$D$42:$D$62,属性汇总!$P92)*$Q92</f>
        <v>19.354499999999998</v>
      </c>
      <c r="X92" s="16">
        <f>ROUND(R92+($O92-INDEX(新属性投放!$B$14:$B$34,属性汇总!$P92))*属性汇总!U92,0)</f>
        <v>1032</v>
      </c>
      <c r="Y92" s="16">
        <f>ROUND(S92+($O92-INDEX(新属性投放!$B$14:$B$34,属性汇总!$P92))*属性汇总!V92,0)</f>
        <v>606</v>
      </c>
      <c r="Z92" s="16">
        <f>ROUND(T92+($O92-INDEX(新属性投放!$B$14:$B$34,属性汇总!$P92))*属性汇总!W92,0)</f>
        <v>4339</v>
      </c>
    </row>
    <row r="93" spans="1:26" ht="16.5" x14ac:dyDescent="0.2">
      <c r="A93" s="15">
        <v>82</v>
      </c>
      <c r="B93" s="15">
        <v>8</v>
      </c>
      <c r="C93" s="16">
        <f>INDEX(新属性投放!$L$6:$L$10,属性汇总!$B$3)*INDEX(新属性投放!$Q$6:$Q$10,属性汇总!$D$3)</f>
        <v>1.1499999999999999</v>
      </c>
      <c r="D93" s="16">
        <f>INDEX(新属性投放!J$14:J$34,属性汇总!$B93)*$C93</f>
        <v>756.93</v>
      </c>
      <c r="E93" s="16">
        <f>INDEX(新属性投放!K$14:K$34,属性汇总!$B93)*$C93</f>
        <v>361.79</v>
      </c>
      <c r="F93" s="16">
        <f>INDEX(新属性投放!L$14:L$34,属性汇总!$B93)*$C93</f>
        <v>2316.79</v>
      </c>
      <c r="G93" s="16">
        <f>INDEX(新属性投放!D$14:D$34,属性汇总!$B93)*$C93</f>
        <v>19.354499999999998</v>
      </c>
      <c r="H93" s="16">
        <f>INDEX(新属性投放!E$14:E$34,属性汇总!$B93)*$C93</f>
        <v>9.677249999999999</v>
      </c>
      <c r="I93" s="16">
        <f>INDEX(新属性投放!F$14:F$34,属性汇总!$B93)*$C93</f>
        <v>58.063499999999991</v>
      </c>
      <c r="J93" s="16">
        <f>ROUND(D93+($A93-INDEX(新属性投放!$B$14:$B$34,属性汇总!$B93))*属性汇总!G93,0)</f>
        <v>989</v>
      </c>
      <c r="K93" s="16">
        <f>ROUND(E93+($A93-INDEX(新属性投放!$B$14:$B$34,属性汇总!$B93))*属性汇总!H93,0)</f>
        <v>478</v>
      </c>
      <c r="L93" s="16">
        <f>ROUND(F93+($A93-INDEX(新属性投放!$B$14:$B$34,属性汇总!$B93))*属性汇总!I93,0)</f>
        <v>3014</v>
      </c>
      <c r="O93" s="15">
        <v>82</v>
      </c>
      <c r="P93" s="15">
        <v>8</v>
      </c>
      <c r="Q93" s="16">
        <f>INDEX(新属性投放!$L$6:$L$10,$P$3)*INDEX(新属性投放!$Q$6:$Q$10,$R$3)</f>
        <v>1.1499999999999999</v>
      </c>
      <c r="R93" s="16">
        <f>INDEX(新属性投放!J$42:J$62,属性汇总!$P93)*$Q93</f>
        <v>819.03</v>
      </c>
      <c r="S93" s="16">
        <f>INDEX(新属性投放!K$42:K$62,属性汇总!$P93)*$Q93</f>
        <v>392.84</v>
      </c>
      <c r="T93" s="16">
        <f>INDEX(新属性投放!L$42:L$62,属性汇总!$P93)*$Q93</f>
        <v>4126.2</v>
      </c>
      <c r="U93" s="16">
        <f>INDEX(新属性投放!$D$42:$D$62,属性汇总!$P93)*$Q93</f>
        <v>19.354499999999998</v>
      </c>
      <c r="V93" s="16">
        <f>INDEX(新属性投放!$D$42:$D$62,属性汇总!$P93)*$Q93</f>
        <v>19.354499999999998</v>
      </c>
      <c r="W93" s="16">
        <f>INDEX(新属性投放!$D$42:$D$62,属性汇总!$P93)*$Q93</f>
        <v>19.354499999999998</v>
      </c>
      <c r="X93" s="16">
        <f>ROUND(R93+($O93-INDEX(新属性投放!$B$14:$B$34,属性汇总!$P93))*属性汇总!U93,0)</f>
        <v>1051</v>
      </c>
      <c r="Y93" s="16">
        <f>ROUND(S93+($O93-INDEX(新属性投放!$B$14:$B$34,属性汇总!$P93))*属性汇总!V93,0)</f>
        <v>625</v>
      </c>
      <c r="Z93" s="16">
        <f>ROUND(T93+($O93-INDEX(新属性投放!$B$14:$B$34,属性汇总!$P93))*属性汇总!W93,0)</f>
        <v>4358</v>
      </c>
    </row>
    <row r="94" spans="1:26" ht="16.5" x14ac:dyDescent="0.2">
      <c r="A94" s="15">
        <v>83</v>
      </c>
      <c r="B94" s="15">
        <v>8</v>
      </c>
      <c r="C94" s="16">
        <f>INDEX(新属性投放!$L$6:$L$10,属性汇总!$B$3)*INDEX(新属性投放!$Q$6:$Q$10,属性汇总!$D$3)</f>
        <v>1.1499999999999999</v>
      </c>
      <c r="D94" s="16">
        <f>INDEX(新属性投放!J$14:J$34,属性汇总!$B94)*$C94</f>
        <v>756.93</v>
      </c>
      <c r="E94" s="16">
        <f>INDEX(新属性投放!K$14:K$34,属性汇总!$B94)*$C94</f>
        <v>361.79</v>
      </c>
      <c r="F94" s="16">
        <f>INDEX(新属性投放!L$14:L$34,属性汇总!$B94)*$C94</f>
        <v>2316.79</v>
      </c>
      <c r="G94" s="16">
        <f>INDEX(新属性投放!D$14:D$34,属性汇总!$B94)*$C94</f>
        <v>19.354499999999998</v>
      </c>
      <c r="H94" s="16">
        <f>INDEX(新属性投放!E$14:E$34,属性汇总!$B94)*$C94</f>
        <v>9.677249999999999</v>
      </c>
      <c r="I94" s="16">
        <f>INDEX(新属性投放!F$14:F$34,属性汇总!$B94)*$C94</f>
        <v>58.063499999999991</v>
      </c>
      <c r="J94" s="16">
        <f>ROUND(D94+($A94-INDEX(新属性投放!$B$14:$B$34,属性汇总!$B94))*属性汇总!G94,0)</f>
        <v>1009</v>
      </c>
      <c r="K94" s="16">
        <f>ROUND(E94+($A94-INDEX(新属性投放!$B$14:$B$34,属性汇总!$B94))*属性汇总!H94,0)</f>
        <v>488</v>
      </c>
      <c r="L94" s="16">
        <f>ROUND(F94+($A94-INDEX(新属性投放!$B$14:$B$34,属性汇总!$B94))*属性汇总!I94,0)</f>
        <v>3072</v>
      </c>
      <c r="O94" s="15">
        <v>83</v>
      </c>
      <c r="P94" s="15">
        <v>8</v>
      </c>
      <c r="Q94" s="16">
        <f>INDEX(新属性投放!$L$6:$L$10,$P$3)*INDEX(新属性投放!$Q$6:$Q$10,$R$3)</f>
        <v>1.1499999999999999</v>
      </c>
      <c r="R94" s="16">
        <f>INDEX(新属性投放!J$42:J$62,属性汇总!$P94)*$Q94</f>
        <v>819.03</v>
      </c>
      <c r="S94" s="16">
        <f>INDEX(新属性投放!K$42:K$62,属性汇总!$P94)*$Q94</f>
        <v>392.84</v>
      </c>
      <c r="T94" s="16">
        <f>INDEX(新属性投放!L$42:L$62,属性汇总!$P94)*$Q94</f>
        <v>4126.2</v>
      </c>
      <c r="U94" s="16">
        <f>INDEX(新属性投放!$D$42:$D$62,属性汇总!$P94)*$Q94</f>
        <v>19.354499999999998</v>
      </c>
      <c r="V94" s="16">
        <f>INDEX(新属性投放!$D$42:$D$62,属性汇总!$P94)*$Q94</f>
        <v>19.354499999999998</v>
      </c>
      <c r="W94" s="16">
        <f>INDEX(新属性投放!$D$42:$D$62,属性汇总!$P94)*$Q94</f>
        <v>19.354499999999998</v>
      </c>
      <c r="X94" s="16">
        <f>ROUND(R94+($O94-INDEX(新属性投放!$B$14:$B$34,属性汇总!$P94))*属性汇总!U94,0)</f>
        <v>1071</v>
      </c>
      <c r="Y94" s="16">
        <f>ROUND(S94+($O94-INDEX(新属性投放!$B$14:$B$34,属性汇总!$P94))*属性汇总!V94,0)</f>
        <v>644</v>
      </c>
      <c r="Z94" s="16">
        <f>ROUND(T94+($O94-INDEX(新属性投放!$B$14:$B$34,属性汇总!$P94))*属性汇总!W94,0)</f>
        <v>4378</v>
      </c>
    </row>
    <row r="95" spans="1:26" ht="16.5" x14ac:dyDescent="0.2">
      <c r="A95" s="15">
        <v>84</v>
      </c>
      <c r="B95" s="15">
        <v>8</v>
      </c>
      <c r="C95" s="16">
        <f>INDEX(新属性投放!$L$6:$L$10,属性汇总!$B$3)*INDEX(新属性投放!$Q$6:$Q$10,属性汇总!$D$3)</f>
        <v>1.1499999999999999</v>
      </c>
      <c r="D95" s="16">
        <f>INDEX(新属性投放!J$14:J$34,属性汇总!$B95)*$C95</f>
        <v>756.93</v>
      </c>
      <c r="E95" s="16">
        <f>INDEX(新属性投放!K$14:K$34,属性汇总!$B95)*$C95</f>
        <v>361.79</v>
      </c>
      <c r="F95" s="16">
        <f>INDEX(新属性投放!L$14:L$34,属性汇总!$B95)*$C95</f>
        <v>2316.79</v>
      </c>
      <c r="G95" s="16">
        <f>INDEX(新属性投放!D$14:D$34,属性汇总!$B95)*$C95</f>
        <v>19.354499999999998</v>
      </c>
      <c r="H95" s="16">
        <f>INDEX(新属性投放!E$14:E$34,属性汇总!$B95)*$C95</f>
        <v>9.677249999999999</v>
      </c>
      <c r="I95" s="16">
        <f>INDEX(新属性投放!F$14:F$34,属性汇总!$B95)*$C95</f>
        <v>58.063499999999991</v>
      </c>
      <c r="J95" s="16">
        <f>ROUND(D95+($A95-INDEX(新属性投放!$B$14:$B$34,属性汇总!$B95))*属性汇总!G95,0)</f>
        <v>1028</v>
      </c>
      <c r="K95" s="16">
        <f>ROUND(E95+($A95-INDEX(新属性投放!$B$14:$B$34,属性汇总!$B95))*属性汇总!H95,0)</f>
        <v>497</v>
      </c>
      <c r="L95" s="16">
        <f>ROUND(F95+($A95-INDEX(新属性投放!$B$14:$B$34,属性汇总!$B95))*属性汇总!I95,0)</f>
        <v>3130</v>
      </c>
      <c r="O95" s="15">
        <v>84</v>
      </c>
      <c r="P95" s="15">
        <v>8</v>
      </c>
      <c r="Q95" s="16">
        <f>INDEX(新属性投放!$L$6:$L$10,$P$3)*INDEX(新属性投放!$Q$6:$Q$10,$R$3)</f>
        <v>1.1499999999999999</v>
      </c>
      <c r="R95" s="16">
        <f>INDEX(新属性投放!J$42:J$62,属性汇总!$P95)*$Q95</f>
        <v>819.03</v>
      </c>
      <c r="S95" s="16">
        <f>INDEX(新属性投放!K$42:K$62,属性汇总!$P95)*$Q95</f>
        <v>392.84</v>
      </c>
      <c r="T95" s="16">
        <f>INDEX(新属性投放!L$42:L$62,属性汇总!$P95)*$Q95</f>
        <v>4126.2</v>
      </c>
      <c r="U95" s="16">
        <f>INDEX(新属性投放!$D$42:$D$62,属性汇总!$P95)*$Q95</f>
        <v>19.354499999999998</v>
      </c>
      <c r="V95" s="16">
        <f>INDEX(新属性投放!$D$42:$D$62,属性汇总!$P95)*$Q95</f>
        <v>19.354499999999998</v>
      </c>
      <c r="W95" s="16">
        <f>INDEX(新属性投放!$D$42:$D$62,属性汇总!$P95)*$Q95</f>
        <v>19.354499999999998</v>
      </c>
      <c r="X95" s="16">
        <f>ROUND(R95+($O95-INDEX(新属性投放!$B$14:$B$34,属性汇总!$P95))*属性汇总!U95,0)</f>
        <v>1090</v>
      </c>
      <c r="Y95" s="16">
        <f>ROUND(S95+($O95-INDEX(新属性投放!$B$14:$B$34,属性汇总!$P95))*属性汇总!V95,0)</f>
        <v>664</v>
      </c>
      <c r="Z95" s="16">
        <f>ROUND(T95+($O95-INDEX(新属性投放!$B$14:$B$34,属性汇总!$P95))*属性汇总!W95,0)</f>
        <v>4397</v>
      </c>
    </row>
    <row r="96" spans="1:26" ht="16.5" x14ac:dyDescent="0.2">
      <c r="A96" s="15">
        <v>85</v>
      </c>
      <c r="B96" s="15">
        <v>8</v>
      </c>
      <c r="C96" s="16">
        <f>INDEX(新属性投放!$L$6:$L$10,属性汇总!$B$3)*INDEX(新属性投放!$Q$6:$Q$10,属性汇总!$D$3)</f>
        <v>1.1499999999999999</v>
      </c>
      <c r="D96" s="16">
        <f>INDEX(新属性投放!J$14:J$34,属性汇总!$B96)*$C96</f>
        <v>756.93</v>
      </c>
      <c r="E96" s="16">
        <f>INDEX(新属性投放!K$14:K$34,属性汇总!$B96)*$C96</f>
        <v>361.79</v>
      </c>
      <c r="F96" s="16">
        <f>INDEX(新属性投放!L$14:L$34,属性汇总!$B96)*$C96</f>
        <v>2316.79</v>
      </c>
      <c r="G96" s="16">
        <f>INDEX(新属性投放!D$14:D$34,属性汇总!$B96)*$C96</f>
        <v>19.354499999999998</v>
      </c>
      <c r="H96" s="16">
        <f>INDEX(新属性投放!E$14:E$34,属性汇总!$B96)*$C96</f>
        <v>9.677249999999999</v>
      </c>
      <c r="I96" s="16">
        <f>INDEX(新属性投放!F$14:F$34,属性汇总!$B96)*$C96</f>
        <v>58.063499999999991</v>
      </c>
      <c r="J96" s="16">
        <f>ROUND(D96+($A96-INDEX(新属性投放!$B$14:$B$34,属性汇总!$B96))*属性汇总!G96,0)</f>
        <v>1047</v>
      </c>
      <c r="K96" s="16">
        <f>ROUND(E96+($A96-INDEX(新属性投放!$B$14:$B$34,属性汇总!$B96))*属性汇总!H96,0)</f>
        <v>507</v>
      </c>
      <c r="L96" s="16">
        <f>ROUND(F96+($A96-INDEX(新属性投放!$B$14:$B$34,属性汇总!$B96))*属性汇总!I96,0)</f>
        <v>3188</v>
      </c>
      <c r="O96" s="15">
        <v>85</v>
      </c>
      <c r="P96" s="15">
        <v>8</v>
      </c>
      <c r="Q96" s="16">
        <f>INDEX(新属性投放!$L$6:$L$10,$P$3)*INDEX(新属性投放!$Q$6:$Q$10,$R$3)</f>
        <v>1.1499999999999999</v>
      </c>
      <c r="R96" s="16">
        <f>INDEX(新属性投放!J$42:J$62,属性汇总!$P96)*$Q96</f>
        <v>819.03</v>
      </c>
      <c r="S96" s="16">
        <f>INDEX(新属性投放!K$42:K$62,属性汇总!$P96)*$Q96</f>
        <v>392.84</v>
      </c>
      <c r="T96" s="16">
        <f>INDEX(新属性投放!L$42:L$62,属性汇总!$P96)*$Q96</f>
        <v>4126.2</v>
      </c>
      <c r="U96" s="16">
        <f>INDEX(新属性投放!$D$42:$D$62,属性汇总!$P96)*$Q96</f>
        <v>19.354499999999998</v>
      </c>
      <c r="V96" s="16">
        <f>INDEX(新属性投放!$D$42:$D$62,属性汇总!$P96)*$Q96</f>
        <v>19.354499999999998</v>
      </c>
      <c r="W96" s="16">
        <f>INDEX(新属性投放!$D$42:$D$62,属性汇总!$P96)*$Q96</f>
        <v>19.354499999999998</v>
      </c>
      <c r="X96" s="16">
        <f>ROUND(R96+($O96-INDEX(新属性投放!$B$14:$B$34,属性汇总!$P96))*属性汇总!U96,0)</f>
        <v>1109</v>
      </c>
      <c r="Y96" s="16">
        <f>ROUND(S96+($O96-INDEX(新属性投放!$B$14:$B$34,属性汇总!$P96))*属性汇总!V96,0)</f>
        <v>683</v>
      </c>
      <c r="Z96" s="16">
        <f>ROUND(T96+($O96-INDEX(新属性投放!$B$14:$B$34,属性汇总!$P96))*属性汇总!W96,0)</f>
        <v>4417</v>
      </c>
    </row>
    <row r="97" spans="1:26" s="22" customFormat="1" ht="16.5" x14ac:dyDescent="0.2">
      <c r="A97" s="15">
        <v>85</v>
      </c>
      <c r="B97" s="15">
        <v>9</v>
      </c>
      <c r="C97" s="16">
        <f>INDEX(新属性投放!$L$6:$L$10,属性汇总!$B$3)*INDEX(新属性投放!$Q$6:$Q$10,属性汇总!$D$3)</f>
        <v>1.1499999999999999</v>
      </c>
      <c r="D97" s="16">
        <f>INDEX(新属性投放!J$14:J$34,属性汇总!$B97)*$C97</f>
        <v>998.77499999999998</v>
      </c>
      <c r="E97" s="16">
        <f>INDEX(新属性投放!K$14:K$34,属性汇总!$B97)*$C97</f>
        <v>482.71249999999998</v>
      </c>
      <c r="F97" s="16">
        <f>INDEX(新属性投放!L$14:L$34,属性汇总!$B97)*$C97</f>
        <v>3042.3249999999998</v>
      </c>
      <c r="G97" s="16">
        <f>INDEX(新属性投放!D$14:D$34,属性汇总!$B97)*$C97</f>
        <v>25.173499999999997</v>
      </c>
      <c r="H97" s="16">
        <f>INDEX(新属性投放!E$14:E$34,属性汇总!$B97)*$C97</f>
        <v>12.586749999999999</v>
      </c>
      <c r="I97" s="16">
        <f>INDEX(新属性投放!F$14:F$34,属性汇总!$B97)*$C97</f>
        <v>75.520499999999998</v>
      </c>
      <c r="J97" s="16">
        <f>ROUND(D97+($A97-INDEX(新属性投放!$B$14:$B$34,属性汇总!$B97))*属性汇总!G97,0)</f>
        <v>1125</v>
      </c>
      <c r="K97" s="16">
        <f>ROUND(E97+($A97-INDEX(新属性投放!$B$14:$B$34,属性汇总!$B97))*属性汇总!H97,0)</f>
        <v>546</v>
      </c>
      <c r="L97" s="16">
        <f>ROUND(F97+($A97-INDEX(新属性投放!$B$14:$B$34,属性汇总!$B97))*属性汇总!I97,0)</f>
        <v>3420</v>
      </c>
      <c r="O97" s="15">
        <v>85</v>
      </c>
      <c r="P97" s="15">
        <v>9</v>
      </c>
      <c r="Q97" s="16">
        <f>INDEX(新属性投放!$L$6:$L$10,$P$3)*INDEX(新属性投放!$Q$6:$Q$10,$R$3)</f>
        <v>1.1499999999999999</v>
      </c>
      <c r="R97" s="16">
        <f>INDEX(新属性投放!J$42:J$62,属性汇总!$P97)*$Q97</f>
        <v>1060.875</v>
      </c>
      <c r="S97" s="16">
        <f>INDEX(新属性投放!K$42:K$62,属性汇总!$P97)*$Q97</f>
        <v>513.76249999999993</v>
      </c>
      <c r="T97" s="16">
        <f>INDEX(新属性投放!L$42:L$62,属性汇总!$P97)*$Q97</f>
        <v>5423.4</v>
      </c>
      <c r="U97" s="16">
        <f>INDEX(新属性投放!$D$42:$D$62,属性汇总!$P97)*$Q97</f>
        <v>25.173499999999997</v>
      </c>
      <c r="V97" s="16">
        <f>INDEX(新属性投放!$D$42:$D$62,属性汇总!$P97)*$Q97</f>
        <v>25.173499999999997</v>
      </c>
      <c r="W97" s="16">
        <f>INDEX(新属性投放!$D$42:$D$62,属性汇总!$P97)*$Q97</f>
        <v>25.173499999999997</v>
      </c>
      <c r="X97" s="16">
        <f>ROUND(R97+($O97-INDEX(新属性投放!$B$14:$B$34,属性汇总!$P97))*属性汇总!U97,0)</f>
        <v>1187</v>
      </c>
      <c r="Y97" s="16">
        <f>ROUND(S97+($O97-INDEX(新属性投放!$B$14:$B$34,属性汇总!$P97))*属性汇总!V97,0)</f>
        <v>640</v>
      </c>
      <c r="Z97" s="16">
        <f>ROUND(T97+($O97-INDEX(新属性投放!$B$14:$B$34,属性汇总!$P97))*属性汇总!W97,0)</f>
        <v>5549</v>
      </c>
    </row>
    <row r="98" spans="1:26" ht="16.5" x14ac:dyDescent="0.2">
      <c r="A98" s="15">
        <v>86</v>
      </c>
      <c r="B98" s="15">
        <v>9</v>
      </c>
      <c r="C98" s="16">
        <f>INDEX(新属性投放!$L$6:$L$10,属性汇总!$B$3)*INDEX(新属性投放!$Q$6:$Q$10,属性汇总!$D$3)</f>
        <v>1.1499999999999999</v>
      </c>
      <c r="D98" s="16">
        <f>INDEX(新属性投放!J$14:J$34,属性汇总!$B98)*$C98</f>
        <v>998.77499999999998</v>
      </c>
      <c r="E98" s="16">
        <f>INDEX(新属性投放!K$14:K$34,属性汇总!$B98)*$C98</f>
        <v>482.71249999999998</v>
      </c>
      <c r="F98" s="16">
        <f>INDEX(新属性投放!L$14:L$34,属性汇总!$B98)*$C98</f>
        <v>3042.3249999999998</v>
      </c>
      <c r="G98" s="16">
        <f>INDEX(新属性投放!D$14:D$34,属性汇总!$B98)*$C98</f>
        <v>25.173499999999997</v>
      </c>
      <c r="H98" s="16">
        <f>INDEX(新属性投放!E$14:E$34,属性汇总!$B98)*$C98</f>
        <v>12.586749999999999</v>
      </c>
      <c r="I98" s="16">
        <f>INDEX(新属性投放!F$14:F$34,属性汇总!$B98)*$C98</f>
        <v>75.520499999999998</v>
      </c>
      <c r="J98" s="16">
        <f>ROUND(D98+($A98-INDEX(新属性投放!$B$14:$B$34,属性汇总!$B98))*属性汇总!G98,0)</f>
        <v>1150</v>
      </c>
      <c r="K98" s="16">
        <f>ROUND(E98+($A98-INDEX(新属性投放!$B$14:$B$34,属性汇总!$B98))*属性汇总!H98,0)</f>
        <v>558</v>
      </c>
      <c r="L98" s="16">
        <f>ROUND(F98+($A98-INDEX(新属性投放!$B$14:$B$34,属性汇总!$B98))*属性汇总!I98,0)</f>
        <v>3495</v>
      </c>
      <c r="O98" s="15">
        <v>86</v>
      </c>
      <c r="P98" s="15">
        <v>9</v>
      </c>
      <c r="Q98" s="16">
        <f>INDEX(新属性投放!$L$6:$L$10,$P$3)*INDEX(新属性投放!$Q$6:$Q$10,$R$3)</f>
        <v>1.1499999999999999</v>
      </c>
      <c r="R98" s="16">
        <f>INDEX(新属性投放!J$42:J$62,属性汇总!$P98)*$Q98</f>
        <v>1060.875</v>
      </c>
      <c r="S98" s="16">
        <f>INDEX(新属性投放!K$42:K$62,属性汇总!$P98)*$Q98</f>
        <v>513.76249999999993</v>
      </c>
      <c r="T98" s="16">
        <f>INDEX(新属性投放!L$42:L$62,属性汇总!$P98)*$Q98</f>
        <v>5423.4</v>
      </c>
      <c r="U98" s="16">
        <f>INDEX(新属性投放!$D$42:$D$62,属性汇总!$P98)*$Q98</f>
        <v>25.173499999999997</v>
      </c>
      <c r="V98" s="16">
        <f>INDEX(新属性投放!$D$42:$D$62,属性汇总!$P98)*$Q98</f>
        <v>25.173499999999997</v>
      </c>
      <c r="W98" s="16">
        <f>INDEX(新属性投放!$D$42:$D$62,属性汇总!$P98)*$Q98</f>
        <v>25.173499999999997</v>
      </c>
      <c r="X98" s="16">
        <f>ROUND(R98+($O98-INDEX(新属性投放!$B$14:$B$34,属性汇总!$P98))*属性汇总!U98,0)</f>
        <v>1212</v>
      </c>
      <c r="Y98" s="16">
        <f>ROUND(S98+($O98-INDEX(新属性投放!$B$14:$B$34,属性汇总!$P98))*属性汇总!V98,0)</f>
        <v>665</v>
      </c>
      <c r="Z98" s="16">
        <f>ROUND(T98+($O98-INDEX(新属性投放!$B$14:$B$34,属性汇总!$P98))*属性汇总!W98,0)</f>
        <v>5574</v>
      </c>
    </row>
    <row r="99" spans="1:26" ht="16.5" x14ac:dyDescent="0.2">
      <c r="A99" s="15">
        <v>87</v>
      </c>
      <c r="B99" s="15">
        <v>9</v>
      </c>
      <c r="C99" s="16">
        <f>INDEX(新属性投放!$L$6:$L$10,属性汇总!$B$3)*INDEX(新属性投放!$Q$6:$Q$10,属性汇总!$D$3)</f>
        <v>1.1499999999999999</v>
      </c>
      <c r="D99" s="16">
        <f>INDEX(新属性投放!J$14:J$34,属性汇总!$B99)*$C99</f>
        <v>998.77499999999998</v>
      </c>
      <c r="E99" s="16">
        <f>INDEX(新属性投放!K$14:K$34,属性汇总!$B99)*$C99</f>
        <v>482.71249999999998</v>
      </c>
      <c r="F99" s="16">
        <f>INDEX(新属性投放!L$14:L$34,属性汇总!$B99)*$C99</f>
        <v>3042.3249999999998</v>
      </c>
      <c r="G99" s="16">
        <f>INDEX(新属性投放!D$14:D$34,属性汇总!$B99)*$C99</f>
        <v>25.173499999999997</v>
      </c>
      <c r="H99" s="16">
        <f>INDEX(新属性投放!E$14:E$34,属性汇总!$B99)*$C99</f>
        <v>12.586749999999999</v>
      </c>
      <c r="I99" s="16">
        <f>INDEX(新属性投放!F$14:F$34,属性汇总!$B99)*$C99</f>
        <v>75.520499999999998</v>
      </c>
      <c r="J99" s="16">
        <f>ROUND(D99+($A99-INDEX(新属性投放!$B$14:$B$34,属性汇总!$B99))*属性汇总!G99,0)</f>
        <v>1175</v>
      </c>
      <c r="K99" s="16">
        <f>ROUND(E99+($A99-INDEX(新属性投放!$B$14:$B$34,属性汇总!$B99))*属性汇总!H99,0)</f>
        <v>571</v>
      </c>
      <c r="L99" s="16">
        <f>ROUND(F99+($A99-INDEX(新属性投放!$B$14:$B$34,属性汇总!$B99))*属性汇总!I99,0)</f>
        <v>3571</v>
      </c>
      <c r="O99" s="15">
        <v>87</v>
      </c>
      <c r="P99" s="15">
        <v>9</v>
      </c>
      <c r="Q99" s="16">
        <f>INDEX(新属性投放!$L$6:$L$10,$P$3)*INDEX(新属性投放!$Q$6:$Q$10,$R$3)</f>
        <v>1.1499999999999999</v>
      </c>
      <c r="R99" s="16">
        <f>INDEX(新属性投放!J$42:J$62,属性汇总!$P99)*$Q99</f>
        <v>1060.875</v>
      </c>
      <c r="S99" s="16">
        <f>INDEX(新属性投放!K$42:K$62,属性汇总!$P99)*$Q99</f>
        <v>513.76249999999993</v>
      </c>
      <c r="T99" s="16">
        <f>INDEX(新属性投放!L$42:L$62,属性汇总!$P99)*$Q99</f>
        <v>5423.4</v>
      </c>
      <c r="U99" s="16">
        <f>INDEX(新属性投放!$D$42:$D$62,属性汇总!$P99)*$Q99</f>
        <v>25.173499999999997</v>
      </c>
      <c r="V99" s="16">
        <f>INDEX(新属性投放!$D$42:$D$62,属性汇总!$P99)*$Q99</f>
        <v>25.173499999999997</v>
      </c>
      <c r="W99" s="16">
        <f>INDEX(新属性投放!$D$42:$D$62,属性汇总!$P99)*$Q99</f>
        <v>25.173499999999997</v>
      </c>
      <c r="X99" s="16">
        <f>ROUND(R99+($O99-INDEX(新属性投放!$B$14:$B$34,属性汇总!$P99))*属性汇总!U99,0)</f>
        <v>1237</v>
      </c>
      <c r="Y99" s="16">
        <f>ROUND(S99+($O99-INDEX(新属性投放!$B$14:$B$34,属性汇总!$P99))*属性汇总!V99,0)</f>
        <v>690</v>
      </c>
      <c r="Z99" s="16">
        <f>ROUND(T99+($O99-INDEX(新属性投放!$B$14:$B$34,属性汇总!$P99))*属性汇总!W99,0)</f>
        <v>5600</v>
      </c>
    </row>
    <row r="100" spans="1:26" ht="16.5" x14ac:dyDescent="0.2">
      <c r="A100" s="15">
        <v>88</v>
      </c>
      <c r="B100" s="15">
        <v>9</v>
      </c>
      <c r="C100" s="16">
        <f>INDEX(新属性投放!$L$6:$L$10,属性汇总!$B$3)*INDEX(新属性投放!$Q$6:$Q$10,属性汇总!$D$3)</f>
        <v>1.1499999999999999</v>
      </c>
      <c r="D100" s="16">
        <f>INDEX(新属性投放!J$14:J$34,属性汇总!$B100)*$C100</f>
        <v>998.77499999999998</v>
      </c>
      <c r="E100" s="16">
        <f>INDEX(新属性投放!K$14:K$34,属性汇总!$B100)*$C100</f>
        <v>482.71249999999998</v>
      </c>
      <c r="F100" s="16">
        <f>INDEX(新属性投放!L$14:L$34,属性汇总!$B100)*$C100</f>
        <v>3042.3249999999998</v>
      </c>
      <c r="G100" s="16">
        <f>INDEX(新属性投放!D$14:D$34,属性汇总!$B100)*$C100</f>
        <v>25.173499999999997</v>
      </c>
      <c r="H100" s="16">
        <f>INDEX(新属性投放!E$14:E$34,属性汇总!$B100)*$C100</f>
        <v>12.586749999999999</v>
      </c>
      <c r="I100" s="16">
        <f>INDEX(新属性投放!F$14:F$34,属性汇总!$B100)*$C100</f>
        <v>75.520499999999998</v>
      </c>
      <c r="J100" s="16">
        <f>ROUND(D100+($A100-INDEX(新属性投放!$B$14:$B$34,属性汇总!$B100))*属性汇总!G100,0)</f>
        <v>1200</v>
      </c>
      <c r="K100" s="16">
        <f>ROUND(E100+($A100-INDEX(新属性投放!$B$14:$B$34,属性汇总!$B100))*属性汇总!H100,0)</f>
        <v>583</v>
      </c>
      <c r="L100" s="16">
        <f>ROUND(F100+($A100-INDEX(新属性投放!$B$14:$B$34,属性汇总!$B100))*属性汇总!I100,0)</f>
        <v>3646</v>
      </c>
      <c r="O100" s="15">
        <v>88</v>
      </c>
      <c r="P100" s="15">
        <v>9</v>
      </c>
      <c r="Q100" s="16">
        <f>INDEX(新属性投放!$L$6:$L$10,$P$3)*INDEX(新属性投放!$Q$6:$Q$10,$R$3)</f>
        <v>1.1499999999999999</v>
      </c>
      <c r="R100" s="16">
        <f>INDEX(新属性投放!J$42:J$62,属性汇总!$P100)*$Q100</f>
        <v>1060.875</v>
      </c>
      <c r="S100" s="16">
        <f>INDEX(新属性投放!K$42:K$62,属性汇总!$P100)*$Q100</f>
        <v>513.76249999999993</v>
      </c>
      <c r="T100" s="16">
        <f>INDEX(新属性投放!L$42:L$62,属性汇总!$P100)*$Q100</f>
        <v>5423.4</v>
      </c>
      <c r="U100" s="16">
        <f>INDEX(新属性投放!$D$42:$D$62,属性汇总!$P100)*$Q100</f>
        <v>25.173499999999997</v>
      </c>
      <c r="V100" s="16">
        <f>INDEX(新属性投放!$D$42:$D$62,属性汇总!$P100)*$Q100</f>
        <v>25.173499999999997</v>
      </c>
      <c r="W100" s="16">
        <f>INDEX(新属性投放!$D$42:$D$62,属性汇总!$P100)*$Q100</f>
        <v>25.173499999999997</v>
      </c>
      <c r="X100" s="16">
        <f>ROUND(R100+($O100-INDEX(新属性投放!$B$14:$B$34,属性汇总!$P100))*属性汇总!U100,0)</f>
        <v>1262</v>
      </c>
      <c r="Y100" s="16">
        <f>ROUND(S100+($O100-INDEX(新属性投放!$B$14:$B$34,属性汇总!$P100))*属性汇总!V100,0)</f>
        <v>715</v>
      </c>
      <c r="Z100" s="16">
        <f>ROUND(T100+($O100-INDEX(新属性投放!$B$14:$B$34,属性汇总!$P100))*属性汇总!W100,0)</f>
        <v>5625</v>
      </c>
    </row>
    <row r="101" spans="1:26" ht="16.5" x14ac:dyDescent="0.2">
      <c r="A101" s="15">
        <v>89</v>
      </c>
      <c r="B101" s="15">
        <v>9</v>
      </c>
      <c r="C101" s="16">
        <f>INDEX(新属性投放!$L$6:$L$10,属性汇总!$B$3)*INDEX(新属性投放!$Q$6:$Q$10,属性汇总!$D$3)</f>
        <v>1.1499999999999999</v>
      </c>
      <c r="D101" s="16">
        <f>INDEX(新属性投放!J$14:J$34,属性汇总!$B101)*$C101</f>
        <v>998.77499999999998</v>
      </c>
      <c r="E101" s="16">
        <f>INDEX(新属性投放!K$14:K$34,属性汇总!$B101)*$C101</f>
        <v>482.71249999999998</v>
      </c>
      <c r="F101" s="16">
        <f>INDEX(新属性投放!L$14:L$34,属性汇总!$B101)*$C101</f>
        <v>3042.3249999999998</v>
      </c>
      <c r="G101" s="16">
        <f>INDEX(新属性投放!D$14:D$34,属性汇总!$B101)*$C101</f>
        <v>25.173499999999997</v>
      </c>
      <c r="H101" s="16">
        <f>INDEX(新属性投放!E$14:E$34,属性汇总!$B101)*$C101</f>
        <v>12.586749999999999</v>
      </c>
      <c r="I101" s="16">
        <f>INDEX(新属性投放!F$14:F$34,属性汇总!$B101)*$C101</f>
        <v>75.520499999999998</v>
      </c>
      <c r="J101" s="16">
        <f>ROUND(D101+($A101-INDEX(新属性投放!$B$14:$B$34,属性汇总!$B101))*属性汇总!G101,0)</f>
        <v>1225</v>
      </c>
      <c r="K101" s="16">
        <f>ROUND(E101+($A101-INDEX(新属性投放!$B$14:$B$34,属性汇总!$B101))*属性汇总!H101,0)</f>
        <v>596</v>
      </c>
      <c r="L101" s="16">
        <f>ROUND(F101+($A101-INDEX(新属性投放!$B$14:$B$34,属性汇总!$B101))*属性汇总!I101,0)</f>
        <v>3722</v>
      </c>
      <c r="O101" s="15">
        <v>89</v>
      </c>
      <c r="P101" s="15">
        <v>9</v>
      </c>
      <c r="Q101" s="16">
        <f>INDEX(新属性投放!$L$6:$L$10,$P$3)*INDEX(新属性投放!$Q$6:$Q$10,$R$3)</f>
        <v>1.1499999999999999</v>
      </c>
      <c r="R101" s="16">
        <f>INDEX(新属性投放!J$42:J$62,属性汇总!$P101)*$Q101</f>
        <v>1060.875</v>
      </c>
      <c r="S101" s="16">
        <f>INDEX(新属性投放!K$42:K$62,属性汇总!$P101)*$Q101</f>
        <v>513.76249999999993</v>
      </c>
      <c r="T101" s="16">
        <f>INDEX(新属性投放!L$42:L$62,属性汇总!$P101)*$Q101</f>
        <v>5423.4</v>
      </c>
      <c r="U101" s="16">
        <f>INDEX(新属性投放!$D$42:$D$62,属性汇总!$P101)*$Q101</f>
        <v>25.173499999999997</v>
      </c>
      <c r="V101" s="16">
        <f>INDEX(新属性投放!$D$42:$D$62,属性汇总!$P101)*$Q101</f>
        <v>25.173499999999997</v>
      </c>
      <c r="W101" s="16">
        <f>INDEX(新属性投放!$D$42:$D$62,属性汇总!$P101)*$Q101</f>
        <v>25.173499999999997</v>
      </c>
      <c r="X101" s="16">
        <f>ROUND(R101+($O101-INDEX(新属性投放!$B$14:$B$34,属性汇总!$P101))*属性汇总!U101,0)</f>
        <v>1287</v>
      </c>
      <c r="Y101" s="16">
        <f>ROUND(S101+($O101-INDEX(新属性投放!$B$14:$B$34,属性汇总!$P101))*属性汇总!V101,0)</f>
        <v>740</v>
      </c>
      <c r="Z101" s="16">
        <f>ROUND(T101+($O101-INDEX(新属性投放!$B$14:$B$34,属性汇总!$P101))*属性汇总!W101,0)</f>
        <v>5650</v>
      </c>
    </row>
    <row r="102" spans="1:26" ht="16.5" x14ac:dyDescent="0.2">
      <c r="A102" s="15">
        <v>90</v>
      </c>
      <c r="B102" s="15">
        <v>9</v>
      </c>
      <c r="C102" s="16">
        <f>INDEX(新属性投放!$L$6:$L$10,属性汇总!$B$3)*INDEX(新属性投放!$Q$6:$Q$10,属性汇总!$D$3)</f>
        <v>1.1499999999999999</v>
      </c>
      <c r="D102" s="16">
        <f>INDEX(新属性投放!J$14:J$34,属性汇总!$B102)*$C102</f>
        <v>998.77499999999998</v>
      </c>
      <c r="E102" s="16">
        <f>INDEX(新属性投放!K$14:K$34,属性汇总!$B102)*$C102</f>
        <v>482.71249999999998</v>
      </c>
      <c r="F102" s="16">
        <f>INDEX(新属性投放!L$14:L$34,属性汇总!$B102)*$C102</f>
        <v>3042.3249999999998</v>
      </c>
      <c r="G102" s="16">
        <f>INDEX(新属性投放!D$14:D$34,属性汇总!$B102)*$C102</f>
        <v>25.173499999999997</v>
      </c>
      <c r="H102" s="16">
        <f>INDEX(新属性投放!E$14:E$34,属性汇总!$B102)*$C102</f>
        <v>12.586749999999999</v>
      </c>
      <c r="I102" s="16">
        <f>INDEX(新属性投放!F$14:F$34,属性汇总!$B102)*$C102</f>
        <v>75.520499999999998</v>
      </c>
      <c r="J102" s="16">
        <f>ROUND(D102+($A102-INDEX(新属性投放!$B$14:$B$34,属性汇总!$B102))*属性汇总!G102,0)</f>
        <v>1251</v>
      </c>
      <c r="K102" s="16">
        <f>ROUND(E102+($A102-INDEX(新属性投放!$B$14:$B$34,属性汇总!$B102))*属性汇总!H102,0)</f>
        <v>609</v>
      </c>
      <c r="L102" s="16">
        <f>ROUND(F102+($A102-INDEX(新属性投放!$B$14:$B$34,属性汇总!$B102))*属性汇总!I102,0)</f>
        <v>3798</v>
      </c>
      <c r="O102" s="15">
        <v>90</v>
      </c>
      <c r="P102" s="15">
        <v>9</v>
      </c>
      <c r="Q102" s="16">
        <f>INDEX(新属性投放!$L$6:$L$10,$P$3)*INDEX(新属性投放!$Q$6:$Q$10,$R$3)</f>
        <v>1.1499999999999999</v>
      </c>
      <c r="R102" s="16">
        <f>INDEX(新属性投放!J$42:J$62,属性汇总!$P102)*$Q102</f>
        <v>1060.875</v>
      </c>
      <c r="S102" s="16">
        <f>INDEX(新属性投放!K$42:K$62,属性汇总!$P102)*$Q102</f>
        <v>513.76249999999993</v>
      </c>
      <c r="T102" s="16">
        <f>INDEX(新属性投放!L$42:L$62,属性汇总!$P102)*$Q102</f>
        <v>5423.4</v>
      </c>
      <c r="U102" s="16">
        <f>INDEX(新属性投放!$D$42:$D$62,属性汇总!$P102)*$Q102</f>
        <v>25.173499999999997</v>
      </c>
      <c r="V102" s="16">
        <f>INDEX(新属性投放!$D$42:$D$62,属性汇总!$P102)*$Q102</f>
        <v>25.173499999999997</v>
      </c>
      <c r="W102" s="16">
        <f>INDEX(新属性投放!$D$42:$D$62,属性汇总!$P102)*$Q102</f>
        <v>25.173499999999997</v>
      </c>
      <c r="X102" s="16">
        <f>ROUND(R102+($O102-INDEX(新属性投放!$B$14:$B$34,属性汇总!$P102))*属性汇总!U102,0)</f>
        <v>1313</v>
      </c>
      <c r="Y102" s="16">
        <f>ROUND(S102+($O102-INDEX(新属性投放!$B$14:$B$34,属性汇总!$P102))*属性汇总!V102,0)</f>
        <v>765</v>
      </c>
      <c r="Z102" s="16">
        <f>ROUND(T102+($O102-INDEX(新属性投放!$B$14:$B$34,属性汇总!$P102))*属性汇总!W102,0)</f>
        <v>5675</v>
      </c>
    </row>
    <row r="103" spans="1:26" s="22" customFormat="1" ht="16.5" x14ac:dyDescent="0.2">
      <c r="A103" s="15">
        <v>90</v>
      </c>
      <c r="B103" s="15">
        <v>10</v>
      </c>
      <c r="C103" s="16">
        <f>INDEX(新属性投放!$L$6:$L$10,属性汇总!$B$3)*INDEX(新属性投放!$Q$6:$Q$10,属性汇总!$D$3)</f>
        <v>1.1499999999999999</v>
      </c>
      <c r="D103" s="16">
        <f>INDEX(新属性投放!J$14:J$34,属性汇总!$B103)*$C103</f>
        <v>1155.6924999999999</v>
      </c>
      <c r="E103" s="16">
        <f>INDEX(新属性投放!K$14:K$34,属性汇总!$B103)*$C103</f>
        <v>561.74625000000003</v>
      </c>
      <c r="F103" s="16">
        <f>INDEX(新属性投放!L$14:L$34,属性汇总!$B103)*$C103</f>
        <v>3513.0774999999994</v>
      </c>
      <c r="G103" s="16">
        <f>INDEX(新属性投放!D$14:D$34,属性汇总!$B103)*$C103</f>
        <v>29.025999999999996</v>
      </c>
      <c r="H103" s="16">
        <f>INDEX(新属性投放!E$14:E$34,属性汇总!$B103)*$C103</f>
        <v>14.512999999999998</v>
      </c>
      <c r="I103" s="16">
        <f>INDEX(新属性投放!F$14:F$34,属性汇总!$B103)*$C103</f>
        <v>87.077999999999989</v>
      </c>
      <c r="J103" s="16">
        <f>ROUND(D103+($A103-INDEX(新属性投放!$B$14:$B$34,属性汇总!$B103))*属性汇总!G103,0)</f>
        <v>1301</v>
      </c>
      <c r="K103" s="16">
        <f>ROUND(E103+($A103-INDEX(新属性投放!$B$14:$B$34,属性汇总!$B103))*属性汇总!H103,0)</f>
        <v>634</v>
      </c>
      <c r="L103" s="16">
        <f>ROUND(F103+($A103-INDEX(新属性投放!$B$14:$B$34,属性汇总!$B103))*属性汇总!I103,0)</f>
        <v>3948</v>
      </c>
      <c r="O103" s="15">
        <v>90</v>
      </c>
      <c r="P103" s="15">
        <v>10</v>
      </c>
      <c r="Q103" s="16">
        <f>INDEX(新属性投放!$L$6:$L$10,$P$3)*INDEX(新属性投放!$Q$6:$Q$10,$R$3)</f>
        <v>1.1499999999999999</v>
      </c>
      <c r="R103" s="16">
        <f>INDEX(新属性投放!J$42:J$62,属性汇总!$P103)*$Q103</f>
        <v>1217.7925</v>
      </c>
      <c r="S103" s="16">
        <f>INDEX(新属性投放!K$42:K$62,属性汇总!$P103)*$Q103</f>
        <v>592.79624999999999</v>
      </c>
      <c r="T103" s="16">
        <f>INDEX(新属性投放!L$42:L$62,属性汇总!$P103)*$Q103</f>
        <v>6266.3499999999995</v>
      </c>
      <c r="U103" s="16">
        <f>INDEX(新属性投放!$D$42:$D$62,属性汇总!$P103)*$Q103</f>
        <v>29.025999999999996</v>
      </c>
      <c r="V103" s="16">
        <f>INDEX(新属性投放!$D$42:$D$62,属性汇总!$P103)*$Q103</f>
        <v>29.025999999999996</v>
      </c>
      <c r="W103" s="16">
        <f>INDEX(新属性投放!$D$42:$D$62,属性汇总!$P103)*$Q103</f>
        <v>29.025999999999996</v>
      </c>
      <c r="X103" s="16">
        <f>ROUND(R103+($O103-INDEX(新属性投放!$B$14:$B$34,属性汇总!$P103))*属性汇总!U103,0)</f>
        <v>1363</v>
      </c>
      <c r="Y103" s="16">
        <f>ROUND(S103+($O103-INDEX(新属性投放!$B$14:$B$34,属性汇总!$P103))*属性汇总!V103,0)</f>
        <v>738</v>
      </c>
      <c r="Z103" s="16">
        <f>ROUND(T103+($O103-INDEX(新属性投放!$B$14:$B$34,属性汇总!$P103))*属性汇总!W103,0)</f>
        <v>6411</v>
      </c>
    </row>
    <row r="104" spans="1:26" ht="16.5" x14ac:dyDescent="0.2">
      <c r="A104" s="15">
        <v>91</v>
      </c>
      <c r="B104" s="15">
        <v>10</v>
      </c>
      <c r="C104" s="16">
        <f>INDEX(新属性投放!$L$6:$L$10,属性汇总!$B$3)*INDEX(新属性投放!$Q$6:$Q$10,属性汇总!$D$3)</f>
        <v>1.1499999999999999</v>
      </c>
      <c r="D104" s="16">
        <f>INDEX(新属性投放!J$14:J$34,属性汇总!$B104)*$C104</f>
        <v>1155.6924999999999</v>
      </c>
      <c r="E104" s="16">
        <f>INDEX(新属性投放!K$14:K$34,属性汇总!$B104)*$C104</f>
        <v>561.74625000000003</v>
      </c>
      <c r="F104" s="16">
        <f>INDEX(新属性投放!L$14:L$34,属性汇总!$B104)*$C104</f>
        <v>3513.0774999999994</v>
      </c>
      <c r="G104" s="16">
        <f>INDEX(新属性投放!D$14:D$34,属性汇总!$B104)*$C104</f>
        <v>29.025999999999996</v>
      </c>
      <c r="H104" s="16">
        <f>INDEX(新属性投放!E$14:E$34,属性汇总!$B104)*$C104</f>
        <v>14.512999999999998</v>
      </c>
      <c r="I104" s="16">
        <f>INDEX(新属性投放!F$14:F$34,属性汇总!$B104)*$C104</f>
        <v>87.077999999999989</v>
      </c>
      <c r="J104" s="16">
        <f>ROUND(D104+($A104-INDEX(新属性投放!$B$14:$B$34,属性汇总!$B104))*属性汇总!G104,0)</f>
        <v>1330</v>
      </c>
      <c r="K104" s="16">
        <f>ROUND(E104+($A104-INDEX(新属性投放!$B$14:$B$34,属性汇总!$B104))*属性汇总!H104,0)</f>
        <v>649</v>
      </c>
      <c r="L104" s="16">
        <f>ROUND(F104+($A104-INDEX(新属性投放!$B$14:$B$34,属性汇总!$B104))*属性汇总!I104,0)</f>
        <v>4036</v>
      </c>
      <c r="O104" s="15">
        <v>91</v>
      </c>
      <c r="P104" s="15">
        <v>10</v>
      </c>
      <c r="Q104" s="16">
        <f>INDEX(新属性投放!$L$6:$L$10,$P$3)*INDEX(新属性投放!$Q$6:$Q$10,$R$3)</f>
        <v>1.1499999999999999</v>
      </c>
      <c r="R104" s="16">
        <f>INDEX(新属性投放!J$42:J$62,属性汇总!$P104)*$Q104</f>
        <v>1217.7925</v>
      </c>
      <c r="S104" s="16">
        <f>INDEX(新属性投放!K$42:K$62,属性汇总!$P104)*$Q104</f>
        <v>592.79624999999999</v>
      </c>
      <c r="T104" s="16">
        <f>INDEX(新属性投放!L$42:L$62,属性汇总!$P104)*$Q104</f>
        <v>6266.3499999999995</v>
      </c>
      <c r="U104" s="16">
        <f>INDEX(新属性投放!$D$42:$D$62,属性汇总!$P104)*$Q104</f>
        <v>29.025999999999996</v>
      </c>
      <c r="V104" s="16">
        <f>INDEX(新属性投放!$D$42:$D$62,属性汇总!$P104)*$Q104</f>
        <v>29.025999999999996</v>
      </c>
      <c r="W104" s="16">
        <f>INDEX(新属性投放!$D$42:$D$62,属性汇总!$P104)*$Q104</f>
        <v>29.025999999999996</v>
      </c>
      <c r="X104" s="16">
        <f>ROUND(R104+($O104-INDEX(新属性投放!$B$14:$B$34,属性汇总!$P104))*属性汇总!U104,0)</f>
        <v>1392</v>
      </c>
      <c r="Y104" s="16">
        <f>ROUND(S104+($O104-INDEX(新属性投放!$B$14:$B$34,属性汇总!$P104))*属性汇总!V104,0)</f>
        <v>767</v>
      </c>
      <c r="Z104" s="16">
        <f>ROUND(T104+($O104-INDEX(新属性投放!$B$14:$B$34,属性汇总!$P104))*属性汇总!W104,0)</f>
        <v>6441</v>
      </c>
    </row>
    <row r="105" spans="1:26" ht="16.5" x14ac:dyDescent="0.2">
      <c r="A105" s="15">
        <v>92</v>
      </c>
      <c r="B105" s="15">
        <v>10</v>
      </c>
      <c r="C105" s="16">
        <f>INDEX(新属性投放!$L$6:$L$10,属性汇总!$B$3)*INDEX(新属性投放!$Q$6:$Q$10,属性汇总!$D$3)</f>
        <v>1.1499999999999999</v>
      </c>
      <c r="D105" s="16">
        <f>INDEX(新属性投放!J$14:J$34,属性汇总!$B105)*$C105</f>
        <v>1155.6924999999999</v>
      </c>
      <c r="E105" s="16">
        <f>INDEX(新属性投放!K$14:K$34,属性汇总!$B105)*$C105</f>
        <v>561.74625000000003</v>
      </c>
      <c r="F105" s="16">
        <f>INDEX(新属性投放!L$14:L$34,属性汇总!$B105)*$C105</f>
        <v>3513.0774999999994</v>
      </c>
      <c r="G105" s="16">
        <f>INDEX(新属性投放!D$14:D$34,属性汇总!$B105)*$C105</f>
        <v>29.025999999999996</v>
      </c>
      <c r="H105" s="16">
        <f>INDEX(新属性投放!E$14:E$34,属性汇总!$B105)*$C105</f>
        <v>14.512999999999998</v>
      </c>
      <c r="I105" s="16">
        <f>INDEX(新属性投放!F$14:F$34,属性汇总!$B105)*$C105</f>
        <v>87.077999999999989</v>
      </c>
      <c r="J105" s="16">
        <f>ROUND(D105+($A105-INDEX(新属性投放!$B$14:$B$34,属性汇总!$B105))*属性汇总!G105,0)</f>
        <v>1359</v>
      </c>
      <c r="K105" s="16">
        <f>ROUND(E105+($A105-INDEX(新属性投放!$B$14:$B$34,属性汇总!$B105))*属性汇总!H105,0)</f>
        <v>663</v>
      </c>
      <c r="L105" s="16">
        <f>ROUND(F105+($A105-INDEX(新属性投放!$B$14:$B$34,属性汇总!$B105))*属性汇总!I105,0)</f>
        <v>4123</v>
      </c>
      <c r="O105" s="15">
        <v>92</v>
      </c>
      <c r="P105" s="15">
        <v>10</v>
      </c>
      <c r="Q105" s="16">
        <f>INDEX(新属性投放!$L$6:$L$10,$P$3)*INDEX(新属性投放!$Q$6:$Q$10,$R$3)</f>
        <v>1.1499999999999999</v>
      </c>
      <c r="R105" s="16">
        <f>INDEX(新属性投放!J$42:J$62,属性汇总!$P105)*$Q105</f>
        <v>1217.7925</v>
      </c>
      <c r="S105" s="16">
        <f>INDEX(新属性投放!K$42:K$62,属性汇总!$P105)*$Q105</f>
        <v>592.79624999999999</v>
      </c>
      <c r="T105" s="16">
        <f>INDEX(新属性投放!L$42:L$62,属性汇总!$P105)*$Q105</f>
        <v>6266.3499999999995</v>
      </c>
      <c r="U105" s="16">
        <f>INDEX(新属性投放!$D$42:$D$62,属性汇总!$P105)*$Q105</f>
        <v>29.025999999999996</v>
      </c>
      <c r="V105" s="16">
        <f>INDEX(新属性投放!$D$42:$D$62,属性汇总!$P105)*$Q105</f>
        <v>29.025999999999996</v>
      </c>
      <c r="W105" s="16">
        <f>INDEX(新属性投放!$D$42:$D$62,属性汇总!$P105)*$Q105</f>
        <v>29.025999999999996</v>
      </c>
      <c r="X105" s="16">
        <f>ROUND(R105+($O105-INDEX(新属性投放!$B$14:$B$34,属性汇总!$P105))*属性汇总!U105,0)</f>
        <v>1421</v>
      </c>
      <c r="Y105" s="16">
        <f>ROUND(S105+($O105-INDEX(新属性投放!$B$14:$B$34,属性汇总!$P105))*属性汇总!V105,0)</f>
        <v>796</v>
      </c>
      <c r="Z105" s="16">
        <f>ROUND(T105+($O105-INDEX(新属性投放!$B$14:$B$34,属性汇总!$P105))*属性汇总!W105,0)</f>
        <v>6470</v>
      </c>
    </row>
    <row r="106" spans="1:26" ht="16.5" x14ac:dyDescent="0.2">
      <c r="A106" s="15">
        <v>93</v>
      </c>
      <c r="B106" s="15">
        <v>10</v>
      </c>
      <c r="C106" s="16">
        <f>INDEX(新属性投放!$L$6:$L$10,属性汇总!$B$3)*INDEX(新属性投放!$Q$6:$Q$10,属性汇总!$D$3)</f>
        <v>1.1499999999999999</v>
      </c>
      <c r="D106" s="16">
        <f>INDEX(新属性投放!J$14:J$34,属性汇总!$B106)*$C106</f>
        <v>1155.6924999999999</v>
      </c>
      <c r="E106" s="16">
        <f>INDEX(新属性投放!K$14:K$34,属性汇总!$B106)*$C106</f>
        <v>561.74625000000003</v>
      </c>
      <c r="F106" s="16">
        <f>INDEX(新属性投放!L$14:L$34,属性汇总!$B106)*$C106</f>
        <v>3513.0774999999994</v>
      </c>
      <c r="G106" s="16">
        <f>INDEX(新属性投放!D$14:D$34,属性汇总!$B106)*$C106</f>
        <v>29.025999999999996</v>
      </c>
      <c r="H106" s="16">
        <f>INDEX(新属性投放!E$14:E$34,属性汇总!$B106)*$C106</f>
        <v>14.512999999999998</v>
      </c>
      <c r="I106" s="16">
        <f>INDEX(新属性投放!F$14:F$34,属性汇总!$B106)*$C106</f>
        <v>87.077999999999989</v>
      </c>
      <c r="J106" s="16">
        <f>ROUND(D106+($A106-INDEX(新属性投放!$B$14:$B$34,属性汇总!$B106))*属性汇总!G106,0)</f>
        <v>1388</v>
      </c>
      <c r="K106" s="16">
        <f>ROUND(E106+($A106-INDEX(新属性投放!$B$14:$B$34,属性汇总!$B106))*属性汇总!H106,0)</f>
        <v>678</v>
      </c>
      <c r="L106" s="16">
        <f>ROUND(F106+($A106-INDEX(新属性投放!$B$14:$B$34,属性汇总!$B106))*属性汇总!I106,0)</f>
        <v>4210</v>
      </c>
      <c r="O106" s="15">
        <v>93</v>
      </c>
      <c r="P106" s="15">
        <v>10</v>
      </c>
      <c r="Q106" s="16">
        <f>INDEX(新属性投放!$L$6:$L$10,$P$3)*INDEX(新属性投放!$Q$6:$Q$10,$R$3)</f>
        <v>1.1499999999999999</v>
      </c>
      <c r="R106" s="16">
        <f>INDEX(新属性投放!J$42:J$62,属性汇总!$P106)*$Q106</f>
        <v>1217.7925</v>
      </c>
      <c r="S106" s="16">
        <f>INDEX(新属性投放!K$42:K$62,属性汇总!$P106)*$Q106</f>
        <v>592.79624999999999</v>
      </c>
      <c r="T106" s="16">
        <f>INDEX(新属性投放!L$42:L$62,属性汇总!$P106)*$Q106</f>
        <v>6266.3499999999995</v>
      </c>
      <c r="U106" s="16">
        <f>INDEX(新属性投放!$D$42:$D$62,属性汇总!$P106)*$Q106</f>
        <v>29.025999999999996</v>
      </c>
      <c r="V106" s="16">
        <f>INDEX(新属性投放!$D$42:$D$62,属性汇总!$P106)*$Q106</f>
        <v>29.025999999999996</v>
      </c>
      <c r="W106" s="16">
        <f>INDEX(新属性投放!$D$42:$D$62,属性汇总!$P106)*$Q106</f>
        <v>29.025999999999996</v>
      </c>
      <c r="X106" s="16">
        <f>ROUND(R106+($O106-INDEX(新属性投放!$B$14:$B$34,属性汇总!$P106))*属性汇总!U106,0)</f>
        <v>1450</v>
      </c>
      <c r="Y106" s="16">
        <f>ROUND(S106+($O106-INDEX(新属性投放!$B$14:$B$34,属性汇总!$P106))*属性汇总!V106,0)</f>
        <v>825</v>
      </c>
      <c r="Z106" s="16">
        <f>ROUND(T106+($O106-INDEX(新属性投放!$B$14:$B$34,属性汇总!$P106))*属性汇总!W106,0)</f>
        <v>6499</v>
      </c>
    </row>
    <row r="107" spans="1:26" ht="16.5" x14ac:dyDescent="0.2">
      <c r="A107" s="15">
        <v>94</v>
      </c>
      <c r="B107" s="15">
        <v>10</v>
      </c>
      <c r="C107" s="16">
        <f>INDEX(新属性投放!$L$6:$L$10,属性汇总!$B$3)*INDEX(新属性投放!$Q$6:$Q$10,属性汇总!$D$3)</f>
        <v>1.1499999999999999</v>
      </c>
      <c r="D107" s="16">
        <f>INDEX(新属性投放!J$14:J$34,属性汇总!$B107)*$C107</f>
        <v>1155.6924999999999</v>
      </c>
      <c r="E107" s="16">
        <f>INDEX(新属性投放!K$14:K$34,属性汇总!$B107)*$C107</f>
        <v>561.74625000000003</v>
      </c>
      <c r="F107" s="16">
        <f>INDEX(新属性投放!L$14:L$34,属性汇总!$B107)*$C107</f>
        <v>3513.0774999999994</v>
      </c>
      <c r="G107" s="16">
        <f>INDEX(新属性投放!D$14:D$34,属性汇总!$B107)*$C107</f>
        <v>29.025999999999996</v>
      </c>
      <c r="H107" s="16">
        <f>INDEX(新属性投放!E$14:E$34,属性汇总!$B107)*$C107</f>
        <v>14.512999999999998</v>
      </c>
      <c r="I107" s="16">
        <f>INDEX(新属性投放!F$14:F$34,属性汇总!$B107)*$C107</f>
        <v>87.077999999999989</v>
      </c>
      <c r="J107" s="16">
        <f>ROUND(D107+($A107-INDEX(新属性投放!$B$14:$B$34,属性汇总!$B107))*属性汇总!G107,0)</f>
        <v>1417</v>
      </c>
      <c r="K107" s="16">
        <f>ROUND(E107+($A107-INDEX(新属性投放!$B$14:$B$34,属性汇总!$B107))*属性汇总!H107,0)</f>
        <v>692</v>
      </c>
      <c r="L107" s="16">
        <f>ROUND(F107+($A107-INDEX(新属性投放!$B$14:$B$34,属性汇总!$B107))*属性汇总!I107,0)</f>
        <v>4297</v>
      </c>
      <c r="O107" s="15">
        <v>94</v>
      </c>
      <c r="P107" s="15">
        <v>10</v>
      </c>
      <c r="Q107" s="16">
        <f>INDEX(新属性投放!$L$6:$L$10,$P$3)*INDEX(新属性投放!$Q$6:$Q$10,$R$3)</f>
        <v>1.1499999999999999</v>
      </c>
      <c r="R107" s="16">
        <f>INDEX(新属性投放!J$42:J$62,属性汇总!$P107)*$Q107</f>
        <v>1217.7925</v>
      </c>
      <c r="S107" s="16">
        <f>INDEX(新属性投放!K$42:K$62,属性汇总!$P107)*$Q107</f>
        <v>592.79624999999999</v>
      </c>
      <c r="T107" s="16">
        <f>INDEX(新属性投放!L$42:L$62,属性汇总!$P107)*$Q107</f>
        <v>6266.3499999999995</v>
      </c>
      <c r="U107" s="16">
        <f>INDEX(新属性投放!$D$42:$D$62,属性汇总!$P107)*$Q107</f>
        <v>29.025999999999996</v>
      </c>
      <c r="V107" s="16">
        <f>INDEX(新属性投放!$D$42:$D$62,属性汇总!$P107)*$Q107</f>
        <v>29.025999999999996</v>
      </c>
      <c r="W107" s="16">
        <f>INDEX(新属性投放!$D$42:$D$62,属性汇总!$P107)*$Q107</f>
        <v>29.025999999999996</v>
      </c>
      <c r="X107" s="16">
        <f>ROUND(R107+($O107-INDEX(新属性投放!$B$14:$B$34,属性汇总!$P107))*属性汇总!U107,0)</f>
        <v>1479</v>
      </c>
      <c r="Y107" s="16">
        <f>ROUND(S107+($O107-INDEX(新属性投放!$B$14:$B$34,属性汇总!$P107))*属性汇总!V107,0)</f>
        <v>854</v>
      </c>
      <c r="Z107" s="16">
        <f>ROUND(T107+($O107-INDEX(新属性投放!$B$14:$B$34,属性汇总!$P107))*属性汇总!W107,0)</f>
        <v>6528</v>
      </c>
    </row>
    <row r="108" spans="1:26" ht="16.5" x14ac:dyDescent="0.2">
      <c r="A108" s="15">
        <v>95</v>
      </c>
      <c r="B108" s="15">
        <v>10</v>
      </c>
      <c r="C108" s="16">
        <f>INDEX(新属性投放!$L$6:$L$10,属性汇总!$B$3)*INDEX(新属性投放!$Q$6:$Q$10,属性汇总!$D$3)</f>
        <v>1.1499999999999999</v>
      </c>
      <c r="D108" s="16">
        <f>INDEX(新属性投放!J$14:J$34,属性汇总!$B108)*$C108</f>
        <v>1155.6924999999999</v>
      </c>
      <c r="E108" s="16">
        <f>INDEX(新属性投放!K$14:K$34,属性汇总!$B108)*$C108</f>
        <v>561.74625000000003</v>
      </c>
      <c r="F108" s="16">
        <f>INDEX(新属性投放!L$14:L$34,属性汇总!$B108)*$C108</f>
        <v>3513.0774999999994</v>
      </c>
      <c r="G108" s="16">
        <f>INDEX(新属性投放!D$14:D$34,属性汇总!$B108)*$C108</f>
        <v>29.025999999999996</v>
      </c>
      <c r="H108" s="16">
        <f>INDEX(新属性投放!E$14:E$34,属性汇总!$B108)*$C108</f>
        <v>14.512999999999998</v>
      </c>
      <c r="I108" s="16">
        <f>INDEX(新属性投放!F$14:F$34,属性汇总!$B108)*$C108</f>
        <v>87.077999999999989</v>
      </c>
      <c r="J108" s="16">
        <f>ROUND(D108+($A108-INDEX(新属性投放!$B$14:$B$34,属性汇总!$B108))*属性汇总!G108,0)</f>
        <v>1446</v>
      </c>
      <c r="K108" s="16">
        <f>ROUND(E108+($A108-INDEX(新属性投放!$B$14:$B$34,属性汇总!$B108))*属性汇总!H108,0)</f>
        <v>707</v>
      </c>
      <c r="L108" s="16">
        <f>ROUND(F108+($A108-INDEX(新属性投放!$B$14:$B$34,属性汇总!$B108))*属性汇总!I108,0)</f>
        <v>4384</v>
      </c>
      <c r="O108" s="15">
        <v>95</v>
      </c>
      <c r="P108" s="15">
        <v>10</v>
      </c>
      <c r="Q108" s="16">
        <f>INDEX(新属性投放!$L$6:$L$10,$P$3)*INDEX(新属性投放!$Q$6:$Q$10,$R$3)</f>
        <v>1.1499999999999999</v>
      </c>
      <c r="R108" s="16">
        <f>INDEX(新属性投放!J$42:J$62,属性汇总!$P108)*$Q108</f>
        <v>1217.7925</v>
      </c>
      <c r="S108" s="16">
        <f>INDEX(新属性投放!K$42:K$62,属性汇总!$P108)*$Q108</f>
        <v>592.79624999999999</v>
      </c>
      <c r="T108" s="16">
        <f>INDEX(新属性投放!L$42:L$62,属性汇总!$P108)*$Q108</f>
        <v>6266.3499999999995</v>
      </c>
      <c r="U108" s="16">
        <f>INDEX(新属性投放!$D$42:$D$62,属性汇总!$P108)*$Q108</f>
        <v>29.025999999999996</v>
      </c>
      <c r="V108" s="16">
        <f>INDEX(新属性投放!$D$42:$D$62,属性汇总!$P108)*$Q108</f>
        <v>29.025999999999996</v>
      </c>
      <c r="W108" s="16">
        <f>INDEX(新属性投放!$D$42:$D$62,属性汇总!$P108)*$Q108</f>
        <v>29.025999999999996</v>
      </c>
      <c r="X108" s="16">
        <f>ROUND(R108+($O108-INDEX(新属性投放!$B$14:$B$34,属性汇总!$P108))*属性汇总!U108,0)</f>
        <v>1508</v>
      </c>
      <c r="Y108" s="16">
        <f>ROUND(S108+($O108-INDEX(新属性投放!$B$14:$B$34,属性汇总!$P108))*属性汇总!V108,0)</f>
        <v>883</v>
      </c>
      <c r="Z108" s="16">
        <f>ROUND(T108+($O108-INDEX(新属性投放!$B$14:$B$34,属性汇总!$P108))*属性汇总!W108,0)</f>
        <v>6557</v>
      </c>
    </row>
    <row r="109" spans="1:26" s="22" customFormat="1" ht="16.5" x14ac:dyDescent="0.2">
      <c r="A109" s="15">
        <v>95</v>
      </c>
      <c r="B109" s="15">
        <v>11</v>
      </c>
      <c r="C109" s="16">
        <f>INDEX(新属性投放!$L$6:$L$10,属性汇总!$B$3)*INDEX(新属性投放!$Q$6:$Q$10,属性汇总!$D$3)</f>
        <v>1.1499999999999999</v>
      </c>
      <c r="D109" s="16">
        <f>INDEX(新属性投放!J$14:J$34,属性汇总!$B109)*$C109</f>
        <v>1337.6224999999999</v>
      </c>
      <c r="E109" s="16">
        <f>INDEX(新属性投放!K$14:K$34,属性汇总!$B109)*$C109</f>
        <v>652.71124999999995</v>
      </c>
      <c r="F109" s="16">
        <f>INDEX(新属性投放!L$14:L$34,属性汇总!$B109)*$C109</f>
        <v>4058.8674999999994</v>
      </c>
      <c r="G109" s="16">
        <f>INDEX(新属性投放!D$14:D$34,属性汇总!$B109)*$C109</f>
        <v>33.8675</v>
      </c>
      <c r="H109" s="16">
        <f>INDEX(新属性投放!E$14:E$34,属性汇总!$B109)*$C109</f>
        <v>16.93375</v>
      </c>
      <c r="I109" s="16">
        <f>INDEX(新属性投放!F$14:F$34,属性汇总!$B109)*$C109</f>
        <v>101.60249999999999</v>
      </c>
      <c r="J109" s="16">
        <f>ROUND(D109+($A109-INDEX(新属性投放!$B$14:$B$34,属性汇总!$B109))*属性汇总!G109,0)</f>
        <v>1507</v>
      </c>
      <c r="K109" s="16">
        <f>ROUND(E109+($A109-INDEX(新属性投放!$B$14:$B$34,属性汇总!$B109))*属性汇总!H109,0)</f>
        <v>737</v>
      </c>
      <c r="L109" s="16">
        <f>ROUND(F109+($A109-INDEX(新属性投放!$B$14:$B$34,属性汇总!$B109))*属性汇总!I109,0)</f>
        <v>4567</v>
      </c>
      <c r="O109" s="15">
        <v>95</v>
      </c>
      <c r="P109" s="15">
        <v>11</v>
      </c>
      <c r="Q109" s="16">
        <f>INDEX(新属性投放!$L$6:$L$10,$P$3)*INDEX(新属性投放!$Q$6:$Q$10,$R$3)</f>
        <v>1.1499999999999999</v>
      </c>
      <c r="R109" s="16">
        <f>INDEX(新属性投放!J$42:J$62,属性汇总!$P109)*$Q109</f>
        <v>1399.7225000000001</v>
      </c>
      <c r="S109" s="16">
        <f>INDEX(新属性投放!K$42:K$62,属性汇总!$P109)*$Q109</f>
        <v>683.76125000000002</v>
      </c>
      <c r="T109" s="16">
        <f>INDEX(新属性投放!L$42:L$62,属性汇总!$P109)*$Q109</f>
        <v>7247.2999999999993</v>
      </c>
      <c r="U109" s="16">
        <f>INDEX(新属性投放!$D$42:$D$62,属性汇总!$P109)*$Q109</f>
        <v>33.8675</v>
      </c>
      <c r="V109" s="16">
        <f>INDEX(新属性投放!$D$42:$D$62,属性汇总!$P109)*$Q109</f>
        <v>33.8675</v>
      </c>
      <c r="W109" s="16">
        <f>INDEX(新属性投放!$D$42:$D$62,属性汇总!$P109)*$Q109</f>
        <v>33.8675</v>
      </c>
      <c r="X109" s="16">
        <f>ROUND(R109+($O109-INDEX(新属性投放!$B$14:$B$34,属性汇总!$P109))*属性汇总!U109,0)</f>
        <v>1569</v>
      </c>
      <c r="Y109" s="16">
        <f>ROUND(S109+($O109-INDEX(新属性投放!$B$14:$B$34,属性汇总!$P109))*属性汇总!V109,0)</f>
        <v>853</v>
      </c>
      <c r="Z109" s="16">
        <f>ROUND(T109+($O109-INDEX(新属性投放!$B$14:$B$34,属性汇总!$P109))*属性汇总!W109,0)</f>
        <v>7417</v>
      </c>
    </row>
    <row r="110" spans="1:26" ht="16.5" x14ac:dyDescent="0.2">
      <c r="A110" s="15">
        <v>96</v>
      </c>
      <c r="B110" s="15">
        <v>11</v>
      </c>
      <c r="C110" s="16">
        <f>INDEX(新属性投放!$L$6:$L$10,属性汇总!$B$3)*INDEX(新属性投放!$Q$6:$Q$10,属性汇总!$D$3)</f>
        <v>1.1499999999999999</v>
      </c>
      <c r="D110" s="16">
        <f>INDEX(新属性投放!J$14:J$34,属性汇总!$B110)*$C110</f>
        <v>1337.6224999999999</v>
      </c>
      <c r="E110" s="16">
        <f>INDEX(新属性投放!K$14:K$34,属性汇总!$B110)*$C110</f>
        <v>652.71124999999995</v>
      </c>
      <c r="F110" s="16">
        <f>INDEX(新属性投放!L$14:L$34,属性汇总!$B110)*$C110</f>
        <v>4058.8674999999994</v>
      </c>
      <c r="G110" s="16">
        <f>INDEX(新属性投放!D$14:D$34,属性汇总!$B110)*$C110</f>
        <v>33.8675</v>
      </c>
      <c r="H110" s="16">
        <f>INDEX(新属性投放!E$14:E$34,属性汇总!$B110)*$C110</f>
        <v>16.93375</v>
      </c>
      <c r="I110" s="16">
        <f>INDEX(新属性投放!F$14:F$34,属性汇总!$B110)*$C110</f>
        <v>101.60249999999999</v>
      </c>
      <c r="J110" s="16">
        <f>ROUND(D110+($A110-INDEX(新属性投放!$B$14:$B$34,属性汇总!$B110))*属性汇总!G110,0)</f>
        <v>1541</v>
      </c>
      <c r="K110" s="16">
        <f>ROUND(E110+($A110-INDEX(新属性投放!$B$14:$B$34,属性汇总!$B110))*属性汇总!H110,0)</f>
        <v>754</v>
      </c>
      <c r="L110" s="16">
        <f>ROUND(F110+($A110-INDEX(新属性投放!$B$14:$B$34,属性汇总!$B110))*属性汇总!I110,0)</f>
        <v>4668</v>
      </c>
      <c r="O110" s="15">
        <v>96</v>
      </c>
      <c r="P110" s="15">
        <v>11</v>
      </c>
      <c r="Q110" s="16">
        <f>INDEX(新属性投放!$L$6:$L$10,$P$3)*INDEX(新属性投放!$Q$6:$Q$10,$R$3)</f>
        <v>1.1499999999999999</v>
      </c>
      <c r="R110" s="16">
        <f>INDEX(新属性投放!J$42:J$62,属性汇总!$P110)*$Q110</f>
        <v>1399.7225000000001</v>
      </c>
      <c r="S110" s="16">
        <f>INDEX(新属性投放!K$42:K$62,属性汇总!$P110)*$Q110</f>
        <v>683.76125000000002</v>
      </c>
      <c r="T110" s="16">
        <f>INDEX(新属性投放!L$42:L$62,属性汇总!$P110)*$Q110</f>
        <v>7247.2999999999993</v>
      </c>
      <c r="U110" s="16">
        <f>INDEX(新属性投放!$D$42:$D$62,属性汇总!$P110)*$Q110</f>
        <v>33.8675</v>
      </c>
      <c r="V110" s="16">
        <f>INDEX(新属性投放!$D$42:$D$62,属性汇总!$P110)*$Q110</f>
        <v>33.8675</v>
      </c>
      <c r="W110" s="16">
        <f>INDEX(新属性投放!$D$42:$D$62,属性汇总!$P110)*$Q110</f>
        <v>33.8675</v>
      </c>
      <c r="X110" s="16">
        <f>ROUND(R110+($O110-INDEX(新属性投放!$B$14:$B$34,属性汇总!$P110))*属性汇总!U110,0)</f>
        <v>1603</v>
      </c>
      <c r="Y110" s="16">
        <f>ROUND(S110+($O110-INDEX(新属性投放!$B$14:$B$34,属性汇总!$P110))*属性汇总!V110,0)</f>
        <v>887</v>
      </c>
      <c r="Z110" s="16">
        <f>ROUND(T110+($O110-INDEX(新属性投放!$B$14:$B$34,属性汇总!$P110))*属性汇总!W110,0)</f>
        <v>7451</v>
      </c>
    </row>
    <row r="111" spans="1:26" ht="16.5" x14ac:dyDescent="0.2">
      <c r="A111" s="15">
        <v>97</v>
      </c>
      <c r="B111" s="15">
        <v>11</v>
      </c>
      <c r="C111" s="16">
        <f>INDEX(新属性投放!$L$6:$L$10,属性汇总!$B$3)*INDEX(新属性投放!$Q$6:$Q$10,属性汇总!$D$3)</f>
        <v>1.1499999999999999</v>
      </c>
      <c r="D111" s="16">
        <f>INDEX(新属性投放!J$14:J$34,属性汇总!$B111)*$C111</f>
        <v>1337.6224999999999</v>
      </c>
      <c r="E111" s="16">
        <f>INDEX(新属性投放!K$14:K$34,属性汇总!$B111)*$C111</f>
        <v>652.71124999999995</v>
      </c>
      <c r="F111" s="16">
        <f>INDEX(新属性投放!L$14:L$34,属性汇总!$B111)*$C111</f>
        <v>4058.8674999999994</v>
      </c>
      <c r="G111" s="16">
        <f>INDEX(新属性投放!D$14:D$34,属性汇总!$B111)*$C111</f>
        <v>33.8675</v>
      </c>
      <c r="H111" s="16">
        <f>INDEX(新属性投放!E$14:E$34,属性汇总!$B111)*$C111</f>
        <v>16.93375</v>
      </c>
      <c r="I111" s="16">
        <f>INDEX(新属性投放!F$14:F$34,属性汇总!$B111)*$C111</f>
        <v>101.60249999999999</v>
      </c>
      <c r="J111" s="16">
        <f>ROUND(D111+($A111-INDEX(新属性投放!$B$14:$B$34,属性汇总!$B111))*属性汇总!G111,0)</f>
        <v>1575</v>
      </c>
      <c r="K111" s="16">
        <f>ROUND(E111+($A111-INDEX(新属性投放!$B$14:$B$34,属性汇总!$B111))*属性汇总!H111,0)</f>
        <v>771</v>
      </c>
      <c r="L111" s="16">
        <f>ROUND(F111+($A111-INDEX(新属性投放!$B$14:$B$34,属性汇总!$B111))*属性汇总!I111,0)</f>
        <v>4770</v>
      </c>
      <c r="O111" s="15">
        <v>97</v>
      </c>
      <c r="P111" s="15">
        <v>11</v>
      </c>
      <c r="Q111" s="16">
        <f>INDEX(新属性投放!$L$6:$L$10,$P$3)*INDEX(新属性投放!$Q$6:$Q$10,$R$3)</f>
        <v>1.1499999999999999</v>
      </c>
      <c r="R111" s="16">
        <f>INDEX(新属性投放!J$42:J$62,属性汇总!$P111)*$Q111</f>
        <v>1399.7225000000001</v>
      </c>
      <c r="S111" s="16">
        <f>INDEX(新属性投放!K$42:K$62,属性汇总!$P111)*$Q111</f>
        <v>683.76125000000002</v>
      </c>
      <c r="T111" s="16">
        <f>INDEX(新属性投放!L$42:L$62,属性汇总!$P111)*$Q111</f>
        <v>7247.2999999999993</v>
      </c>
      <c r="U111" s="16">
        <f>INDEX(新属性投放!$D$42:$D$62,属性汇总!$P111)*$Q111</f>
        <v>33.8675</v>
      </c>
      <c r="V111" s="16">
        <f>INDEX(新属性投放!$D$42:$D$62,属性汇总!$P111)*$Q111</f>
        <v>33.8675</v>
      </c>
      <c r="W111" s="16">
        <f>INDEX(新属性投放!$D$42:$D$62,属性汇总!$P111)*$Q111</f>
        <v>33.8675</v>
      </c>
      <c r="X111" s="16">
        <f>ROUND(R111+($O111-INDEX(新属性投放!$B$14:$B$34,属性汇总!$P111))*属性汇总!U111,0)</f>
        <v>1637</v>
      </c>
      <c r="Y111" s="16">
        <f>ROUND(S111+($O111-INDEX(新属性投放!$B$14:$B$34,属性汇总!$P111))*属性汇总!V111,0)</f>
        <v>921</v>
      </c>
      <c r="Z111" s="16">
        <f>ROUND(T111+($O111-INDEX(新属性投放!$B$14:$B$34,属性汇总!$P111))*属性汇总!W111,0)</f>
        <v>7484</v>
      </c>
    </row>
    <row r="112" spans="1:26" ht="16.5" x14ac:dyDescent="0.2">
      <c r="A112" s="15">
        <v>98</v>
      </c>
      <c r="B112" s="15">
        <v>11</v>
      </c>
      <c r="C112" s="16">
        <f>INDEX(新属性投放!$L$6:$L$10,属性汇总!$B$3)*INDEX(新属性投放!$Q$6:$Q$10,属性汇总!$D$3)</f>
        <v>1.1499999999999999</v>
      </c>
      <c r="D112" s="16">
        <f>INDEX(新属性投放!J$14:J$34,属性汇总!$B112)*$C112</f>
        <v>1337.6224999999999</v>
      </c>
      <c r="E112" s="16">
        <f>INDEX(新属性投放!K$14:K$34,属性汇总!$B112)*$C112</f>
        <v>652.71124999999995</v>
      </c>
      <c r="F112" s="16">
        <f>INDEX(新属性投放!L$14:L$34,属性汇总!$B112)*$C112</f>
        <v>4058.8674999999994</v>
      </c>
      <c r="G112" s="16">
        <f>INDEX(新属性投放!D$14:D$34,属性汇总!$B112)*$C112</f>
        <v>33.8675</v>
      </c>
      <c r="H112" s="16">
        <f>INDEX(新属性投放!E$14:E$34,属性汇总!$B112)*$C112</f>
        <v>16.93375</v>
      </c>
      <c r="I112" s="16">
        <f>INDEX(新属性投放!F$14:F$34,属性汇总!$B112)*$C112</f>
        <v>101.60249999999999</v>
      </c>
      <c r="J112" s="16">
        <f>ROUND(D112+($A112-INDEX(新属性投放!$B$14:$B$34,属性汇总!$B112))*属性汇总!G112,0)</f>
        <v>1609</v>
      </c>
      <c r="K112" s="16">
        <f>ROUND(E112+($A112-INDEX(新属性投放!$B$14:$B$34,属性汇总!$B112))*属性汇总!H112,0)</f>
        <v>788</v>
      </c>
      <c r="L112" s="16">
        <f>ROUND(F112+($A112-INDEX(新属性投放!$B$14:$B$34,属性汇总!$B112))*属性汇总!I112,0)</f>
        <v>4872</v>
      </c>
      <c r="O112" s="15">
        <v>98</v>
      </c>
      <c r="P112" s="15">
        <v>11</v>
      </c>
      <c r="Q112" s="16">
        <f>INDEX(新属性投放!$L$6:$L$10,$P$3)*INDEX(新属性投放!$Q$6:$Q$10,$R$3)</f>
        <v>1.1499999999999999</v>
      </c>
      <c r="R112" s="16">
        <f>INDEX(新属性投放!J$42:J$62,属性汇总!$P112)*$Q112</f>
        <v>1399.7225000000001</v>
      </c>
      <c r="S112" s="16">
        <f>INDEX(新属性投放!K$42:K$62,属性汇总!$P112)*$Q112</f>
        <v>683.76125000000002</v>
      </c>
      <c r="T112" s="16">
        <f>INDEX(新属性投放!L$42:L$62,属性汇总!$P112)*$Q112</f>
        <v>7247.2999999999993</v>
      </c>
      <c r="U112" s="16">
        <f>INDEX(新属性投放!$D$42:$D$62,属性汇总!$P112)*$Q112</f>
        <v>33.8675</v>
      </c>
      <c r="V112" s="16">
        <f>INDEX(新属性投放!$D$42:$D$62,属性汇总!$P112)*$Q112</f>
        <v>33.8675</v>
      </c>
      <c r="W112" s="16">
        <f>INDEX(新属性投放!$D$42:$D$62,属性汇总!$P112)*$Q112</f>
        <v>33.8675</v>
      </c>
      <c r="X112" s="16">
        <f>ROUND(R112+($O112-INDEX(新属性投放!$B$14:$B$34,属性汇总!$P112))*属性汇总!U112,0)</f>
        <v>1671</v>
      </c>
      <c r="Y112" s="16">
        <f>ROUND(S112+($O112-INDEX(新属性投放!$B$14:$B$34,属性汇总!$P112))*属性汇总!V112,0)</f>
        <v>955</v>
      </c>
      <c r="Z112" s="16">
        <f>ROUND(T112+($O112-INDEX(新属性投放!$B$14:$B$34,属性汇总!$P112))*属性汇总!W112,0)</f>
        <v>7518</v>
      </c>
    </row>
    <row r="113" spans="1:26" ht="16.5" x14ac:dyDescent="0.2">
      <c r="A113" s="15">
        <v>99</v>
      </c>
      <c r="B113" s="15">
        <v>11</v>
      </c>
      <c r="C113" s="16">
        <f>INDEX(新属性投放!$L$6:$L$10,属性汇总!$B$3)*INDEX(新属性投放!$Q$6:$Q$10,属性汇总!$D$3)</f>
        <v>1.1499999999999999</v>
      </c>
      <c r="D113" s="16">
        <f>INDEX(新属性投放!J$14:J$34,属性汇总!$B113)*$C113</f>
        <v>1337.6224999999999</v>
      </c>
      <c r="E113" s="16">
        <f>INDEX(新属性投放!K$14:K$34,属性汇总!$B113)*$C113</f>
        <v>652.71124999999995</v>
      </c>
      <c r="F113" s="16">
        <f>INDEX(新属性投放!L$14:L$34,属性汇总!$B113)*$C113</f>
        <v>4058.8674999999994</v>
      </c>
      <c r="G113" s="16">
        <f>INDEX(新属性投放!D$14:D$34,属性汇总!$B113)*$C113</f>
        <v>33.8675</v>
      </c>
      <c r="H113" s="16">
        <f>INDEX(新属性投放!E$14:E$34,属性汇总!$B113)*$C113</f>
        <v>16.93375</v>
      </c>
      <c r="I113" s="16">
        <f>INDEX(新属性投放!F$14:F$34,属性汇总!$B113)*$C113</f>
        <v>101.60249999999999</v>
      </c>
      <c r="J113" s="16">
        <f>ROUND(D113+($A113-INDEX(新属性投放!$B$14:$B$34,属性汇总!$B113))*属性汇总!G113,0)</f>
        <v>1642</v>
      </c>
      <c r="K113" s="16">
        <f>ROUND(E113+($A113-INDEX(新属性投放!$B$14:$B$34,属性汇总!$B113))*属性汇总!H113,0)</f>
        <v>805</v>
      </c>
      <c r="L113" s="16">
        <f>ROUND(F113+($A113-INDEX(新属性投放!$B$14:$B$34,属性汇总!$B113))*属性汇总!I113,0)</f>
        <v>4973</v>
      </c>
      <c r="O113" s="15">
        <v>99</v>
      </c>
      <c r="P113" s="15">
        <v>11</v>
      </c>
      <c r="Q113" s="16">
        <f>INDEX(新属性投放!$L$6:$L$10,$P$3)*INDEX(新属性投放!$Q$6:$Q$10,$R$3)</f>
        <v>1.1499999999999999</v>
      </c>
      <c r="R113" s="16">
        <f>INDEX(新属性投放!J$42:J$62,属性汇总!$P113)*$Q113</f>
        <v>1399.7225000000001</v>
      </c>
      <c r="S113" s="16">
        <f>INDEX(新属性投放!K$42:K$62,属性汇总!$P113)*$Q113</f>
        <v>683.76125000000002</v>
      </c>
      <c r="T113" s="16">
        <f>INDEX(新属性投放!L$42:L$62,属性汇总!$P113)*$Q113</f>
        <v>7247.2999999999993</v>
      </c>
      <c r="U113" s="16">
        <f>INDEX(新属性投放!$D$42:$D$62,属性汇总!$P113)*$Q113</f>
        <v>33.8675</v>
      </c>
      <c r="V113" s="16">
        <f>INDEX(新属性投放!$D$42:$D$62,属性汇总!$P113)*$Q113</f>
        <v>33.8675</v>
      </c>
      <c r="W113" s="16">
        <f>INDEX(新属性投放!$D$42:$D$62,属性汇总!$P113)*$Q113</f>
        <v>33.8675</v>
      </c>
      <c r="X113" s="16">
        <f>ROUND(R113+($O113-INDEX(新属性投放!$B$14:$B$34,属性汇总!$P113))*属性汇总!U113,0)</f>
        <v>1705</v>
      </c>
      <c r="Y113" s="16">
        <f>ROUND(S113+($O113-INDEX(新属性投放!$B$14:$B$34,属性汇总!$P113))*属性汇总!V113,0)</f>
        <v>989</v>
      </c>
      <c r="Z113" s="16">
        <f>ROUND(T113+($O113-INDEX(新属性投放!$B$14:$B$34,属性汇总!$P113))*属性汇总!W113,0)</f>
        <v>7552</v>
      </c>
    </row>
    <row r="114" spans="1:26" ht="16.5" x14ac:dyDescent="0.2">
      <c r="A114" s="15">
        <v>100</v>
      </c>
      <c r="B114" s="15">
        <v>11</v>
      </c>
      <c r="C114" s="16">
        <f>INDEX(新属性投放!$L$6:$L$10,属性汇总!$B$3)*INDEX(新属性投放!$Q$6:$Q$10,属性汇总!$D$3)</f>
        <v>1.1499999999999999</v>
      </c>
      <c r="D114" s="16">
        <f>INDEX(新属性投放!J$14:J$34,属性汇总!$B114)*$C114</f>
        <v>1337.6224999999999</v>
      </c>
      <c r="E114" s="16">
        <f>INDEX(新属性投放!K$14:K$34,属性汇总!$B114)*$C114</f>
        <v>652.71124999999995</v>
      </c>
      <c r="F114" s="16">
        <f>INDEX(新属性投放!L$14:L$34,属性汇总!$B114)*$C114</f>
        <v>4058.8674999999994</v>
      </c>
      <c r="G114" s="16">
        <f>INDEX(新属性投放!D$14:D$34,属性汇总!$B114)*$C114</f>
        <v>33.8675</v>
      </c>
      <c r="H114" s="16">
        <f>INDEX(新属性投放!E$14:E$34,属性汇总!$B114)*$C114</f>
        <v>16.93375</v>
      </c>
      <c r="I114" s="16">
        <f>INDEX(新属性投放!F$14:F$34,属性汇总!$B114)*$C114</f>
        <v>101.60249999999999</v>
      </c>
      <c r="J114" s="16">
        <f>ROUND(D114+($A114-INDEX(新属性投放!$B$14:$B$34,属性汇总!$B114))*属性汇总!G114,0)</f>
        <v>1676</v>
      </c>
      <c r="K114" s="16">
        <f>ROUND(E114+($A114-INDEX(新属性投放!$B$14:$B$34,属性汇总!$B114))*属性汇总!H114,0)</f>
        <v>822</v>
      </c>
      <c r="L114" s="16">
        <f>ROUND(F114+($A114-INDEX(新属性投放!$B$14:$B$34,属性汇总!$B114))*属性汇总!I114,0)</f>
        <v>5075</v>
      </c>
      <c r="O114" s="15">
        <v>100</v>
      </c>
      <c r="P114" s="15">
        <v>11</v>
      </c>
      <c r="Q114" s="16">
        <f>INDEX(新属性投放!$L$6:$L$10,$P$3)*INDEX(新属性投放!$Q$6:$Q$10,$R$3)</f>
        <v>1.1499999999999999</v>
      </c>
      <c r="R114" s="16">
        <f>INDEX(新属性投放!J$42:J$62,属性汇总!$P114)*$Q114</f>
        <v>1399.7225000000001</v>
      </c>
      <c r="S114" s="16">
        <f>INDEX(新属性投放!K$42:K$62,属性汇总!$P114)*$Q114</f>
        <v>683.76125000000002</v>
      </c>
      <c r="T114" s="16">
        <f>INDEX(新属性投放!L$42:L$62,属性汇总!$P114)*$Q114</f>
        <v>7247.2999999999993</v>
      </c>
      <c r="U114" s="16">
        <f>INDEX(新属性投放!$D$42:$D$62,属性汇总!$P114)*$Q114</f>
        <v>33.8675</v>
      </c>
      <c r="V114" s="16">
        <f>INDEX(新属性投放!$D$42:$D$62,属性汇总!$P114)*$Q114</f>
        <v>33.8675</v>
      </c>
      <c r="W114" s="16">
        <f>INDEX(新属性投放!$D$42:$D$62,属性汇总!$P114)*$Q114</f>
        <v>33.8675</v>
      </c>
      <c r="X114" s="16">
        <f>ROUND(R114+($O114-INDEX(新属性投放!$B$14:$B$34,属性汇总!$P114))*属性汇总!U114,0)</f>
        <v>1738</v>
      </c>
      <c r="Y114" s="16">
        <f>ROUND(S114+($O114-INDEX(新属性投放!$B$14:$B$34,属性汇总!$P114))*属性汇总!V114,0)</f>
        <v>1022</v>
      </c>
      <c r="Z114" s="16">
        <f>ROUND(T114+($O114-INDEX(新属性投放!$B$14:$B$34,属性汇总!$P114))*属性汇总!W114,0)</f>
        <v>7586</v>
      </c>
    </row>
    <row r="115" spans="1:26" s="22" customFormat="1" ht="16.5" x14ac:dyDescent="0.2">
      <c r="A115" s="15">
        <v>100</v>
      </c>
      <c r="B115" s="15">
        <v>12</v>
      </c>
      <c r="C115" s="16">
        <f>INDEX(新属性投放!$L$6:$L$10,属性汇总!$B$3)*INDEX(新属性投放!$Q$6:$Q$10,属性汇总!$D$3)</f>
        <v>1.1499999999999999</v>
      </c>
      <c r="D115" s="16">
        <f>INDEX(新属性投放!J$14:J$34,属性汇总!$B115)*$C115</f>
        <v>1549.51</v>
      </c>
      <c r="E115" s="16">
        <f>INDEX(新属性投放!K$14:K$34,属性汇总!$B115)*$C115</f>
        <v>758.08</v>
      </c>
      <c r="F115" s="16">
        <f>INDEX(新属性投放!L$14:L$34,属性汇总!$B115)*$C115</f>
        <v>4694.53</v>
      </c>
      <c r="G115" s="16">
        <f>INDEX(新属性投放!D$14:D$34,属性汇总!$B115)*$C115</f>
        <v>38.743499999999997</v>
      </c>
      <c r="H115" s="16">
        <f>INDEX(新属性投放!E$14:E$34,属性汇总!$B115)*$C115</f>
        <v>19.371749999999999</v>
      </c>
      <c r="I115" s="16">
        <f>INDEX(新属性投放!F$14:F$34,属性汇总!$B115)*$C115</f>
        <v>116.23049999999998</v>
      </c>
      <c r="J115" s="16">
        <f>ROUND(D115+($A115-INDEX(新属性投放!$B$14:$B$34,属性汇总!$B115))*属性汇总!G115,0)</f>
        <v>1743</v>
      </c>
      <c r="K115" s="16">
        <f>ROUND(E115+($A115-INDEX(新属性投放!$B$14:$B$34,属性汇总!$B115))*属性汇总!H115,0)</f>
        <v>855</v>
      </c>
      <c r="L115" s="16">
        <f>ROUND(F115+($A115-INDEX(新属性投放!$B$14:$B$34,属性汇总!$B115))*属性汇总!I115,0)</f>
        <v>5276</v>
      </c>
      <c r="O115" s="15">
        <v>100</v>
      </c>
      <c r="P115" s="15">
        <v>12</v>
      </c>
      <c r="Q115" s="16">
        <f>INDEX(新属性投放!$L$6:$L$10,$P$3)*INDEX(新属性投放!$Q$6:$Q$10,$R$3)</f>
        <v>1.1499999999999999</v>
      </c>
      <c r="R115" s="16">
        <f>INDEX(新属性投放!J$42:J$62,属性汇总!$P115)*$Q115</f>
        <v>1611.61</v>
      </c>
      <c r="S115" s="16">
        <f>INDEX(新属性投放!K$42:K$62,属性汇总!$P115)*$Q115</f>
        <v>789.13</v>
      </c>
      <c r="T115" s="16">
        <f>INDEX(新属性投放!L$42:L$62,属性汇总!$P115)*$Q115</f>
        <v>8389.25</v>
      </c>
      <c r="U115" s="16">
        <f>INDEX(新属性投放!$D$42:$D$62,属性汇总!$P115)*$Q115</f>
        <v>38.743499999999997</v>
      </c>
      <c r="V115" s="16">
        <f>INDEX(新属性投放!$D$42:$D$62,属性汇总!$P115)*$Q115</f>
        <v>38.743499999999997</v>
      </c>
      <c r="W115" s="16">
        <f>INDEX(新属性投放!$D$42:$D$62,属性汇总!$P115)*$Q115</f>
        <v>38.743499999999997</v>
      </c>
      <c r="X115" s="16">
        <f>ROUND(R115+($O115-INDEX(新属性投放!$B$14:$B$34,属性汇总!$P115))*属性汇总!U115,0)</f>
        <v>1805</v>
      </c>
      <c r="Y115" s="16">
        <f>ROUND(S115+($O115-INDEX(新属性投放!$B$14:$B$34,属性汇总!$P115))*属性汇总!V115,0)</f>
        <v>983</v>
      </c>
      <c r="Z115" s="16">
        <f>ROUND(T115+($O115-INDEX(新属性投放!$B$14:$B$34,属性汇总!$P115))*属性汇总!W115,0)</f>
        <v>8583</v>
      </c>
    </row>
    <row r="116" spans="1:26" ht="16.5" x14ac:dyDescent="0.2">
      <c r="A116" s="15">
        <v>101</v>
      </c>
      <c r="B116" s="15">
        <v>12</v>
      </c>
      <c r="C116" s="16">
        <f>INDEX(新属性投放!$L$6:$L$10,属性汇总!$B$3)*INDEX(新属性投放!$Q$6:$Q$10,属性汇总!$D$3)</f>
        <v>1.1499999999999999</v>
      </c>
      <c r="D116" s="16">
        <f>INDEX(新属性投放!J$14:J$34,属性汇总!$B116)*$C116</f>
        <v>1549.51</v>
      </c>
      <c r="E116" s="16">
        <f>INDEX(新属性投放!K$14:K$34,属性汇总!$B116)*$C116</f>
        <v>758.08</v>
      </c>
      <c r="F116" s="16">
        <f>INDEX(新属性投放!L$14:L$34,属性汇总!$B116)*$C116</f>
        <v>4694.53</v>
      </c>
      <c r="G116" s="16">
        <f>INDEX(新属性投放!D$14:D$34,属性汇总!$B116)*$C116</f>
        <v>38.743499999999997</v>
      </c>
      <c r="H116" s="16">
        <f>INDEX(新属性投放!E$14:E$34,属性汇总!$B116)*$C116</f>
        <v>19.371749999999999</v>
      </c>
      <c r="I116" s="16">
        <f>INDEX(新属性投放!F$14:F$34,属性汇总!$B116)*$C116</f>
        <v>116.23049999999998</v>
      </c>
      <c r="J116" s="16">
        <f>ROUND(D116+($A116-INDEX(新属性投放!$B$14:$B$34,属性汇总!$B116))*属性汇总!G116,0)</f>
        <v>1782</v>
      </c>
      <c r="K116" s="16">
        <f>ROUND(E116+($A116-INDEX(新属性投放!$B$14:$B$34,属性汇总!$B116))*属性汇总!H116,0)</f>
        <v>874</v>
      </c>
      <c r="L116" s="16">
        <f>ROUND(F116+($A116-INDEX(新属性投放!$B$14:$B$34,属性汇总!$B116))*属性汇总!I116,0)</f>
        <v>5392</v>
      </c>
      <c r="O116" s="15">
        <v>101</v>
      </c>
      <c r="P116" s="15">
        <v>12</v>
      </c>
      <c r="Q116" s="16">
        <f>INDEX(新属性投放!$L$6:$L$10,$P$3)*INDEX(新属性投放!$Q$6:$Q$10,$R$3)</f>
        <v>1.1499999999999999</v>
      </c>
      <c r="R116" s="16">
        <f>INDEX(新属性投放!J$42:J$62,属性汇总!$P116)*$Q116</f>
        <v>1611.61</v>
      </c>
      <c r="S116" s="16">
        <f>INDEX(新属性投放!K$42:K$62,属性汇总!$P116)*$Q116</f>
        <v>789.13</v>
      </c>
      <c r="T116" s="16">
        <f>INDEX(新属性投放!L$42:L$62,属性汇总!$P116)*$Q116</f>
        <v>8389.25</v>
      </c>
      <c r="U116" s="16">
        <f>INDEX(新属性投放!$D$42:$D$62,属性汇总!$P116)*$Q116</f>
        <v>38.743499999999997</v>
      </c>
      <c r="V116" s="16">
        <f>INDEX(新属性投放!$D$42:$D$62,属性汇总!$P116)*$Q116</f>
        <v>38.743499999999997</v>
      </c>
      <c r="W116" s="16">
        <f>INDEX(新属性投放!$D$42:$D$62,属性汇总!$P116)*$Q116</f>
        <v>38.743499999999997</v>
      </c>
      <c r="X116" s="16">
        <f>ROUND(R116+($O116-INDEX(新属性投放!$B$14:$B$34,属性汇总!$P116))*属性汇总!U116,0)</f>
        <v>1844</v>
      </c>
      <c r="Y116" s="16">
        <f>ROUND(S116+($O116-INDEX(新属性投放!$B$14:$B$34,属性汇总!$P116))*属性汇总!V116,0)</f>
        <v>1022</v>
      </c>
      <c r="Z116" s="16">
        <f>ROUND(T116+($O116-INDEX(新属性投放!$B$14:$B$34,属性汇总!$P116))*属性汇总!W116,0)</f>
        <v>8622</v>
      </c>
    </row>
    <row r="117" spans="1:26" ht="16.5" x14ac:dyDescent="0.2">
      <c r="A117" s="15">
        <v>102</v>
      </c>
      <c r="B117" s="15">
        <v>12</v>
      </c>
      <c r="C117" s="16">
        <f>INDEX(新属性投放!$L$6:$L$10,属性汇总!$B$3)*INDEX(新属性投放!$Q$6:$Q$10,属性汇总!$D$3)</f>
        <v>1.1499999999999999</v>
      </c>
      <c r="D117" s="16">
        <f>INDEX(新属性投放!J$14:J$34,属性汇总!$B117)*$C117</f>
        <v>1549.51</v>
      </c>
      <c r="E117" s="16">
        <f>INDEX(新属性投放!K$14:K$34,属性汇总!$B117)*$C117</f>
        <v>758.08</v>
      </c>
      <c r="F117" s="16">
        <f>INDEX(新属性投放!L$14:L$34,属性汇总!$B117)*$C117</f>
        <v>4694.53</v>
      </c>
      <c r="G117" s="16">
        <f>INDEX(新属性投放!D$14:D$34,属性汇总!$B117)*$C117</f>
        <v>38.743499999999997</v>
      </c>
      <c r="H117" s="16">
        <f>INDEX(新属性投放!E$14:E$34,属性汇总!$B117)*$C117</f>
        <v>19.371749999999999</v>
      </c>
      <c r="I117" s="16">
        <f>INDEX(新属性投放!F$14:F$34,属性汇总!$B117)*$C117</f>
        <v>116.23049999999998</v>
      </c>
      <c r="J117" s="16">
        <f>ROUND(D117+($A117-INDEX(新属性投放!$B$14:$B$34,属性汇总!$B117))*属性汇总!G117,0)</f>
        <v>1821</v>
      </c>
      <c r="K117" s="16">
        <f>ROUND(E117+($A117-INDEX(新属性投放!$B$14:$B$34,属性汇总!$B117))*属性汇总!H117,0)</f>
        <v>894</v>
      </c>
      <c r="L117" s="16">
        <f>ROUND(F117+($A117-INDEX(新属性投放!$B$14:$B$34,属性汇总!$B117))*属性汇总!I117,0)</f>
        <v>5508</v>
      </c>
      <c r="O117" s="15">
        <v>102</v>
      </c>
      <c r="P117" s="15">
        <v>12</v>
      </c>
      <c r="Q117" s="16">
        <f>INDEX(新属性投放!$L$6:$L$10,$P$3)*INDEX(新属性投放!$Q$6:$Q$10,$R$3)</f>
        <v>1.1499999999999999</v>
      </c>
      <c r="R117" s="16">
        <f>INDEX(新属性投放!J$42:J$62,属性汇总!$P117)*$Q117</f>
        <v>1611.61</v>
      </c>
      <c r="S117" s="16">
        <f>INDEX(新属性投放!K$42:K$62,属性汇总!$P117)*$Q117</f>
        <v>789.13</v>
      </c>
      <c r="T117" s="16">
        <f>INDEX(新属性投放!L$42:L$62,属性汇总!$P117)*$Q117</f>
        <v>8389.25</v>
      </c>
      <c r="U117" s="16">
        <f>INDEX(新属性投放!$D$42:$D$62,属性汇总!$P117)*$Q117</f>
        <v>38.743499999999997</v>
      </c>
      <c r="V117" s="16">
        <f>INDEX(新属性投放!$D$42:$D$62,属性汇总!$P117)*$Q117</f>
        <v>38.743499999999997</v>
      </c>
      <c r="W117" s="16">
        <f>INDEX(新属性投放!$D$42:$D$62,属性汇总!$P117)*$Q117</f>
        <v>38.743499999999997</v>
      </c>
      <c r="X117" s="16">
        <f>ROUND(R117+($O117-INDEX(新属性投放!$B$14:$B$34,属性汇总!$P117))*属性汇总!U117,0)</f>
        <v>1883</v>
      </c>
      <c r="Y117" s="16">
        <f>ROUND(S117+($O117-INDEX(新属性投放!$B$14:$B$34,属性汇总!$P117))*属性汇总!V117,0)</f>
        <v>1060</v>
      </c>
      <c r="Z117" s="16">
        <f>ROUND(T117+($O117-INDEX(新属性投放!$B$14:$B$34,属性汇总!$P117))*属性汇总!W117,0)</f>
        <v>8660</v>
      </c>
    </row>
    <row r="118" spans="1:26" ht="16.5" x14ac:dyDescent="0.2">
      <c r="A118" s="15">
        <v>103</v>
      </c>
      <c r="B118" s="15">
        <v>12</v>
      </c>
      <c r="C118" s="16">
        <f>INDEX(新属性投放!$L$6:$L$10,属性汇总!$B$3)*INDEX(新属性投放!$Q$6:$Q$10,属性汇总!$D$3)</f>
        <v>1.1499999999999999</v>
      </c>
      <c r="D118" s="16">
        <f>INDEX(新属性投放!J$14:J$34,属性汇总!$B118)*$C118</f>
        <v>1549.51</v>
      </c>
      <c r="E118" s="16">
        <f>INDEX(新属性投放!K$14:K$34,属性汇总!$B118)*$C118</f>
        <v>758.08</v>
      </c>
      <c r="F118" s="16">
        <f>INDEX(新属性投放!L$14:L$34,属性汇总!$B118)*$C118</f>
        <v>4694.53</v>
      </c>
      <c r="G118" s="16">
        <f>INDEX(新属性投放!D$14:D$34,属性汇总!$B118)*$C118</f>
        <v>38.743499999999997</v>
      </c>
      <c r="H118" s="16">
        <f>INDEX(新属性投放!E$14:E$34,属性汇总!$B118)*$C118</f>
        <v>19.371749999999999</v>
      </c>
      <c r="I118" s="16">
        <f>INDEX(新属性投放!F$14:F$34,属性汇总!$B118)*$C118</f>
        <v>116.23049999999998</v>
      </c>
      <c r="J118" s="16">
        <f>ROUND(D118+($A118-INDEX(新属性投放!$B$14:$B$34,属性汇总!$B118))*属性汇总!G118,0)</f>
        <v>1859</v>
      </c>
      <c r="K118" s="16">
        <f>ROUND(E118+($A118-INDEX(新属性投放!$B$14:$B$34,属性汇总!$B118))*属性汇总!H118,0)</f>
        <v>913</v>
      </c>
      <c r="L118" s="16">
        <f>ROUND(F118+($A118-INDEX(新属性投放!$B$14:$B$34,属性汇总!$B118))*属性汇总!I118,0)</f>
        <v>5624</v>
      </c>
      <c r="O118" s="15">
        <v>103</v>
      </c>
      <c r="P118" s="15">
        <v>12</v>
      </c>
      <c r="Q118" s="16">
        <f>INDEX(新属性投放!$L$6:$L$10,$P$3)*INDEX(新属性投放!$Q$6:$Q$10,$R$3)</f>
        <v>1.1499999999999999</v>
      </c>
      <c r="R118" s="16">
        <f>INDEX(新属性投放!J$42:J$62,属性汇总!$P118)*$Q118</f>
        <v>1611.61</v>
      </c>
      <c r="S118" s="16">
        <f>INDEX(新属性投放!K$42:K$62,属性汇总!$P118)*$Q118</f>
        <v>789.13</v>
      </c>
      <c r="T118" s="16">
        <f>INDEX(新属性投放!L$42:L$62,属性汇总!$P118)*$Q118</f>
        <v>8389.25</v>
      </c>
      <c r="U118" s="16">
        <f>INDEX(新属性投放!$D$42:$D$62,属性汇总!$P118)*$Q118</f>
        <v>38.743499999999997</v>
      </c>
      <c r="V118" s="16">
        <f>INDEX(新属性投放!$D$42:$D$62,属性汇总!$P118)*$Q118</f>
        <v>38.743499999999997</v>
      </c>
      <c r="W118" s="16">
        <f>INDEX(新属性投放!$D$42:$D$62,属性汇总!$P118)*$Q118</f>
        <v>38.743499999999997</v>
      </c>
      <c r="X118" s="16">
        <f>ROUND(R118+($O118-INDEX(新属性投放!$B$14:$B$34,属性汇总!$P118))*属性汇总!U118,0)</f>
        <v>1922</v>
      </c>
      <c r="Y118" s="16">
        <f>ROUND(S118+($O118-INDEX(新属性投放!$B$14:$B$34,属性汇总!$P118))*属性汇总!V118,0)</f>
        <v>1099</v>
      </c>
      <c r="Z118" s="16">
        <f>ROUND(T118+($O118-INDEX(新属性投放!$B$14:$B$34,属性汇总!$P118))*属性汇总!W118,0)</f>
        <v>8699</v>
      </c>
    </row>
    <row r="119" spans="1:26" ht="16.5" x14ac:dyDescent="0.2">
      <c r="A119" s="15">
        <v>104</v>
      </c>
      <c r="B119" s="15">
        <v>12</v>
      </c>
      <c r="C119" s="16">
        <f>INDEX(新属性投放!$L$6:$L$10,属性汇总!$B$3)*INDEX(新属性投放!$Q$6:$Q$10,属性汇总!$D$3)</f>
        <v>1.1499999999999999</v>
      </c>
      <c r="D119" s="16">
        <f>INDEX(新属性投放!J$14:J$34,属性汇总!$B119)*$C119</f>
        <v>1549.51</v>
      </c>
      <c r="E119" s="16">
        <f>INDEX(新属性投放!K$14:K$34,属性汇总!$B119)*$C119</f>
        <v>758.08</v>
      </c>
      <c r="F119" s="16">
        <f>INDEX(新属性投放!L$14:L$34,属性汇总!$B119)*$C119</f>
        <v>4694.53</v>
      </c>
      <c r="G119" s="16">
        <f>INDEX(新属性投放!D$14:D$34,属性汇总!$B119)*$C119</f>
        <v>38.743499999999997</v>
      </c>
      <c r="H119" s="16">
        <f>INDEX(新属性投放!E$14:E$34,属性汇总!$B119)*$C119</f>
        <v>19.371749999999999</v>
      </c>
      <c r="I119" s="16">
        <f>INDEX(新属性投放!F$14:F$34,属性汇总!$B119)*$C119</f>
        <v>116.23049999999998</v>
      </c>
      <c r="J119" s="16">
        <f>ROUND(D119+($A119-INDEX(新属性投放!$B$14:$B$34,属性汇总!$B119))*属性汇总!G119,0)</f>
        <v>1898</v>
      </c>
      <c r="K119" s="16">
        <f>ROUND(E119+($A119-INDEX(新属性投放!$B$14:$B$34,属性汇总!$B119))*属性汇总!H119,0)</f>
        <v>932</v>
      </c>
      <c r="L119" s="16">
        <f>ROUND(F119+($A119-INDEX(新属性投放!$B$14:$B$34,属性汇总!$B119))*属性汇总!I119,0)</f>
        <v>5741</v>
      </c>
      <c r="O119" s="15">
        <v>104</v>
      </c>
      <c r="P119" s="15">
        <v>12</v>
      </c>
      <c r="Q119" s="16">
        <f>INDEX(新属性投放!$L$6:$L$10,$P$3)*INDEX(新属性投放!$Q$6:$Q$10,$R$3)</f>
        <v>1.1499999999999999</v>
      </c>
      <c r="R119" s="16">
        <f>INDEX(新属性投放!J$42:J$62,属性汇总!$P119)*$Q119</f>
        <v>1611.61</v>
      </c>
      <c r="S119" s="16">
        <f>INDEX(新属性投放!K$42:K$62,属性汇总!$P119)*$Q119</f>
        <v>789.13</v>
      </c>
      <c r="T119" s="16">
        <f>INDEX(新属性投放!L$42:L$62,属性汇总!$P119)*$Q119</f>
        <v>8389.25</v>
      </c>
      <c r="U119" s="16">
        <f>INDEX(新属性投放!$D$42:$D$62,属性汇总!$P119)*$Q119</f>
        <v>38.743499999999997</v>
      </c>
      <c r="V119" s="16">
        <f>INDEX(新属性投放!$D$42:$D$62,属性汇总!$P119)*$Q119</f>
        <v>38.743499999999997</v>
      </c>
      <c r="W119" s="16">
        <f>INDEX(新属性投放!$D$42:$D$62,属性汇总!$P119)*$Q119</f>
        <v>38.743499999999997</v>
      </c>
      <c r="X119" s="16">
        <f>ROUND(R119+($O119-INDEX(新属性投放!$B$14:$B$34,属性汇总!$P119))*属性汇总!U119,0)</f>
        <v>1960</v>
      </c>
      <c r="Y119" s="16">
        <f>ROUND(S119+($O119-INDEX(新属性投放!$B$14:$B$34,属性汇总!$P119))*属性汇总!V119,0)</f>
        <v>1138</v>
      </c>
      <c r="Z119" s="16">
        <f>ROUND(T119+($O119-INDEX(新属性投放!$B$14:$B$34,属性汇总!$P119))*属性汇总!W119,0)</f>
        <v>8738</v>
      </c>
    </row>
    <row r="120" spans="1:26" ht="16.5" x14ac:dyDescent="0.2">
      <c r="A120" s="15">
        <v>105</v>
      </c>
      <c r="B120" s="15">
        <v>12</v>
      </c>
      <c r="C120" s="16">
        <f>INDEX(新属性投放!$L$6:$L$10,属性汇总!$B$3)*INDEX(新属性投放!$Q$6:$Q$10,属性汇总!$D$3)</f>
        <v>1.1499999999999999</v>
      </c>
      <c r="D120" s="16">
        <f>INDEX(新属性投放!J$14:J$34,属性汇总!$B120)*$C120</f>
        <v>1549.51</v>
      </c>
      <c r="E120" s="16">
        <f>INDEX(新属性投放!K$14:K$34,属性汇总!$B120)*$C120</f>
        <v>758.08</v>
      </c>
      <c r="F120" s="16">
        <f>INDEX(新属性投放!L$14:L$34,属性汇总!$B120)*$C120</f>
        <v>4694.53</v>
      </c>
      <c r="G120" s="16">
        <f>INDEX(新属性投放!D$14:D$34,属性汇总!$B120)*$C120</f>
        <v>38.743499999999997</v>
      </c>
      <c r="H120" s="16">
        <f>INDEX(新属性投放!E$14:E$34,属性汇总!$B120)*$C120</f>
        <v>19.371749999999999</v>
      </c>
      <c r="I120" s="16">
        <f>INDEX(新属性投放!F$14:F$34,属性汇总!$B120)*$C120</f>
        <v>116.23049999999998</v>
      </c>
      <c r="J120" s="16">
        <f>ROUND(D120+($A120-INDEX(新属性投放!$B$14:$B$34,属性汇总!$B120))*属性汇总!G120,0)</f>
        <v>1937</v>
      </c>
      <c r="K120" s="16">
        <f>ROUND(E120+($A120-INDEX(新属性投放!$B$14:$B$34,属性汇总!$B120))*属性汇总!H120,0)</f>
        <v>952</v>
      </c>
      <c r="L120" s="16">
        <f>ROUND(F120+($A120-INDEX(新属性投放!$B$14:$B$34,属性汇总!$B120))*属性汇总!I120,0)</f>
        <v>5857</v>
      </c>
      <c r="O120" s="15">
        <v>105</v>
      </c>
      <c r="P120" s="15">
        <v>12</v>
      </c>
      <c r="Q120" s="16">
        <f>INDEX(新属性投放!$L$6:$L$10,$P$3)*INDEX(新属性投放!$Q$6:$Q$10,$R$3)</f>
        <v>1.1499999999999999</v>
      </c>
      <c r="R120" s="16">
        <f>INDEX(新属性投放!J$42:J$62,属性汇总!$P120)*$Q120</f>
        <v>1611.61</v>
      </c>
      <c r="S120" s="16">
        <f>INDEX(新属性投放!K$42:K$62,属性汇总!$P120)*$Q120</f>
        <v>789.13</v>
      </c>
      <c r="T120" s="16">
        <f>INDEX(新属性投放!L$42:L$62,属性汇总!$P120)*$Q120</f>
        <v>8389.25</v>
      </c>
      <c r="U120" s="16">
        <f>INDEX(新属性投放!$D$42:$D$62,属性汇总!$P120)*$Q120</f>
        <v>38.743499999999997</v>
      </c>
      <c r="V120" s="16">
        <f>INDEX(新属性投放!$D$42:$D$62,属性汇总!$P120)*$Q120</f>
        <v>38.743499999999997</v>
      </c>
      <c r="W120" s="16">
        <f>INDEX(新属性投放!$D$42:$D$62,属性汇总!$P120)*$Q120</f>
        <v>38.743499999999997</v>
      </c>
      <c r="X120" s="16">
        <f>ROUND(R120+($O120-INDEX(新属性投放!$B$14:$B$34,属性汇总!$P120))*属性汇总!U120,0)</f>
        <v>1999</v>
      </c>
      <c r="Y120" s="16">
        <f>ROUND(S120+($O120-INDEX(新属性投放!$B$14:$B$34,属性汇总!$P120))*属性汇总!V120,0)</f>
        <v>1177</v>
      </c>
      <c r="Z120" s="16">
        <f>ROUND(T120+($O120-INDEX(新属性投放!$B$14:$B$34,属性汇总!$P120))*属性汇总!W120,0)</f>
        <v>8777</v>
      </c>
    </row>
    <row r="121" spans="1:26" s="22" customFormat="1" ht="16.5" x14ac:dyDescent="0.2">
      <c r="A121" s="15">
        <v>105</v>
      </c>
      <c r="B121" s="15">
        <v>13</v>
      </c>
      <c r="C121" s="16">
        <f>INDEX(新属性投放!$L$6:$L$10,属性汇总!$B$3)*INDEX(新属性投放!$Q$6:$Q$10,属性汇总!$D$3)</f>
        <v>1.1499999999999999</v>
      </c>
      <c r="D121" s="16">
        <f>INDEX(新属性投放!J$14:J$34,属性汇总!$B121)*$C121</f>
        <v>1791.5274999999999</v>
      </c>
      <c r="E121" s="16">
        <f>INDEX(新属性投放!K$14:K$34,属性汇总!$B121)*$C121</f>
        <v>879.08875</v>
      </c>
      <c r="F121" s="16">
        <f>INDEX(新属性投放!L$14:L$34,属性汇总!$B121)*$C121</f>
        <v>5420.5824999999995</v>
      </c>
      <c r="G121" s="16">
        <f>INDEX(新属性投放!D$14:D$34,属性汇总!$B121)*$C121</f>
        <v>44.792499999999997</v>
      </c>
      <c r="H121" s="16">
        <f>INDEX(新属性投放!E$14:E$34,属性汇总!$B121)*$C121</f>
        <v>22.396249999999998</v>
      </c>
      <c r="I121" s="16">
        <f>INDEX(新属性投放!F$14:F$34,属性汇总!$B121)*$C121</f>
        <v>134.3775</v>
      </c>
      <c r="J121" s="16">
        <f>ROUND(D121+($A121-INDEX(新属性投放!$B$14:$B$34,属性汇总!$B121))*属性汇总!G121,0)</f>
        <v>2015</v>
      </c>
      <c r="K121" s="16">
        <f>ROUND(E121+($A121-INDEX(新属性投放!$B$14:$B$34,属性汇总!$B121))*属性汇总!H121,0)</f>
        <v>991</v>
      </c>
      <c r="L121" s="16">
        <f>ROUND(F121+($A121-INDEX(新属性投放!$B$14:$B$34,属性汇总!$B121))*属性汇总!I121,0)</f>
        <v>6092</v>
      </c>
      <c r="O121" s="15">
        <v>105</v>
      </c>
      <c r="P121" s="15">
        <v>13</v>
      </c>
      <c r="Q121" s="16">
        <f>INDEX(新属性投放!$L$6:$L$10,$P$3)*INDEX(新属性投放!$Q$6:$Q$10,$R$3)</f>
        <v>1.1499999999999999</v>
      </c>
      <c r="R121" s="16">
        <f>INDEX(新属性投放!J$42:J$62,属性汇总!$P121)*$Q121</f>
        <v>1853.6275000000001</v>
      </c>
      <c r="S121" s="16">
        <f>INDEX(新属性投放!K$42:K$62,属性汇总!$P121)*$Q121</f>
        <v>910.13874999999996</v>
      </c>
      <c r="T121" s="16">
        <f>INDEX(新属性投放!L$42:L$62,属性汇总!$P121)*$Q121</f>
        <v>9692.1999999999989</v>
      </c>
      <c r="U121" s="16">
        <f>INDEX(新属性投放!$D$42:$D$62,属性汇总!$P121)*$Q121</f>
        <v>44.792499999999997</v>
      </c>
      <c r="V121" s="16">
        <f>INDEX(新属性投放!$D$42:$D$62,属性汇总!$P121)*$Q121</f>
        <v>44.792499999999997</v>
      </c>
      <c r="W121" s="16">
        <f>INDEX(新属性投放!$D$42:$D$62,属性汇总!$P121)*$Q121</f>
        <v>44.792499999999997</v>
      </c>
      <c r="X121" s="16">
        <f>ROUND(R121+($O121-INDEX(新属性投放!$B$14:$B$34,属性汇总!$P121))*属性汇总!U121,0)</f>
        <v>2078</v>
      </c>
      <c r="Y121" s="16">
        <f>ROUND(S121+($O121-INDEX(新属性投放!$B$14:$B$34,属性汇总!$P121))*属性汇总!V121,0)</f>
        <v>1134</v>
      </c>
      <c r="Z121" s="16">
        <f>ROUND(T121+($O121-INDEX(新属性投放!$B$14:$B$34,属性汇总!$P121))*属性汇总!W121,0)</f>
        <v>9916</v>
      </c>
    </row>
    <row r="122" spans="1:26" ht="16.5" x14ac:dyDescent="0.2">
      <c r="A122" s="15">
        <v>106</v>
      </c>
      <c r="B122" s="15">
        <v>13</v>
      </c>
      <c r="C122" s="16">
        <f>INDEX(新属性投放!$L$6:$L$10,属性汇总!$B$3)*INDEX(新属性投放!$Q$6:$Q$10,属性汇总!$D$3)</f>
        <v>1.1499999999999999</v>
      </c>
      <c r="D122" s="16">
        <f>INDEX(新属性投放!J$14:J$34,属性汇总!$B122)*$C122</f>
        <v>1791.5274999999999</v>
      </c>
      <c r="E122" s="16">
        <f>INDEX(新属性投放!K$14:K$34,属性汇总!$B122)*$C122</f>
        <v>879.08875</v>
      </c>
      <c r="F122" s="16">
        <f>INDEX(新属性投放!L$14:L$34,属性汇总!$B122)*$C122</f>
        <v>5420.5824999999995</v>
      </c>
      <c r="G122" s="16">
        <f>INDEX(新属性投放!D$14:D$34,属性汇总!$B122)*$C122</f>
        <v>44.792499999999997</v>
      </c>
      <c r="H122" s="16">
        <f>INDEX(新属性投放!E$14:E$34,属性汇总!$B122)*$C122</f>
        <v>22.396249999999998</v>
      </c>
      <c r="I122" s="16">
        <f>INDEX(新属性投放!F$14:F$34,属性汇总!$B122)*$C122</f>
        <v>134.3775</v>
      </c>
      <c r="J122" s="16">
        <f>ROUND(D122+($A122-INDEX(新属性投放!$B$14:$B$34,属性汇总!$B122))*属性汇总!G122,0)</f>
        <v>2060</v>
      </c>
      <c r="K122" s="16">
        <f>ROUND(E122+($A122-INDEX(新属性投放!$B$14:$B$34,属性汇总!$B122))*属性汇总!H122,0)</f>
        <v>1013</v>
      </c>
      <c r="L122" s="16">
        <f>ROUND(F122+($A122-INDEX(新属性投放!$B$14:$B$34,属性汇总!$B122))*属性汇总!I122,0)</f>
        <v>6227</v>
      </c>
      <c r="O122" s="15">
        <v>106</v>
      </c>
      <c r="P122" s="15">
        <v>13</v>
      </c>
      <c r="Q122" s="16">
        <f>INDEX(新属性投放!$L$6:$L$10,$P$3)*INDEX(新属性投放!$Q$6:$Q$10,$R$3)</f>
        <v>1.1499999999999999</v>
      </c>
      <c r="R122" s="16">
        <f>INDEX(新属性投放!J$42:J$62,属性汇总!$P122)*$Q122</f>
        <v>1853.6275000000001</v>
      </c>
      <c r="S122" s="16">
        <f>INDEX(新属性投放!K$42:K$62,属性汇总!$P122)*$Q122</f>
        <v>910.13874999999996</v>
      </c>
      <c r="T122" s="16">
        <f>INDEX(新属性投放!L$42:L$62,属性汇总!$P122)*$Q122</f>
        <v>9692.1999999999989</v>
      </c>
      <c r="U122" s="16">
        <f>INDEX(新属性投放!$D$42:$D$62,属性汇总!$P122)*$Q122</f>
        <v>44.792499999999997</v>
      </c>
      <c r="V122" s="16">
        <f>INDEX(新属性投放!$D$42:$D$62,属性汇总!$P122)*$Q122</f>
        <v>44.792499999999997</v>
      </c>
      <c r="W122" s="16">
        <f>INDEX(新属性投放!$D$42:$D$62,属性汇总!$P122)*$Q122</f>
        <v>44.792499999999997</v>
      </c>
      <c r="X122" s="16">
        <f>ROUND(R122+($O122-INDEX(新属性投放!$B$14:$B$34,属性汇总!$P122))*属性汇总!U122,0)</f>
        <v>2122</v>
      </c>
      <c r="Y122" s="16">
        <f>ROUND(S122+($O122-INDEX(新属性投放!$B$14:$B$34,属性汇总!$P122))*属性汇总!V122,0)</f>
        <v>1179</v>
      </c>
      <c r="Z122" s="16">
        <f>ROUND(T122+($O122-INDEX(新属性投放!$B$14:$B$34,属性汇总!$P122))*属性汇总!W122,0)</f>
        <v>9961</v>
      </c>
    </row>
    <row r="123" spans="1:26" ht="16.5" x14ac:dyDescent="0.2">
      <c r="A123" s="15">
        <v>107</v>
      </c>
      <c r="B123" s="15">
        <v>13</v>
      </c>
      <c r="C123" s="16">
        <f>INDEX(新属性投放!$L$6:$L$10,属性汇总!$B$3)*INDEX(新属性投放!$Q$6:$Q$10,属性汇总!$D$3)</f>
        <v>1.1499999999999999</v>
      </c>
      <c r="D123" s="16">
        <f>INDEX(新属性投放!J$14:J$34,属性汇总!$B123)*$C123</f>
        <v>1791.5274999999999</v>
      </c>
      <c r="E123" s="16">
        <f>INDEX(新属性投放!K$14:K$34,属性汇总!$B123)*$C123</f>
        <v>879.08875</v>
      </c>
      <c r="F123" s="16">
        <f>INDEX(新属性投放!L$14:L$34,属性汇总!$B123)*$C123</f>
        <v>5420.5824999999995</v>
      </c>
      <c r="G123" s="16">
        <f>INDEX(新属性投放!D$14:D$34,属性汇总!$B123)*$C123</f>
        <v>44.792499999999997</v>
      </c>
      <c r="H123" s="16">
        <f>INDEX(新属性投放!E$14:E$34,属性汇总!$B123)*$C123</f>
        <v>22.396249999999998</v>
      </c>
      <c r="I123" s="16">
        <f>INDEX(新属性投放!F$14:F$34,属性汇总!$B123)*$C123</f>
        <v>134.3775</v>
      </c>
      <c r="J123" s="16">
        <f>ROUND(D123+($A123-INDEX(新属性投放!$B$14:$B$34,属性汇总!$B123))*属性汇总!G123,0)</f>
        <v>2105</v>
      </c>
      <c r="K123" s="16">
        <f>ROUND(E123+($A123-INDEX(新属性投放!$B$14:$B$34,属性汇总!$B123))*属性汇总!H123,0)</f>
        <v>1036</v>
      </c>
      <c r="L123" s="16">
        <f>ROUND(F123+($A123-INDEX(新属性投放!$B$14:$B$34,属性汇总!$B123))*属性汇总!I123,0)</f>
        <v>6361</v>
      </c>
      <c r="O123" s="15">
        <v>107</v>
      </c>
      <c r="P123" s="15">
        <v>13</v>
      </c>
      <c r="Q123" s="16">
        <f>INDEX(新属性投放!$L$6:$L$10,$P$3)*INDEX(新属性投放!$Q$6:$Q$10,$R$3)</f>
        <v>1.1499999999999999</v>
      </c>
      <c r="R123" s="16">
        <f>INDEX(新属性投放!J$42:J$62,属性汇总!$P123)*$Q123</f>
        <v>1853.6275000000001</v>
      </c>
      <c r="S123" s="16">
        <f>INDEX(新属性投放!K$42:K$62,属性汇总!$P123)*$Q123</f>
        <v>910.13874999999996</v>
      </c>
      <c r="T123" s="16">
        <f>INDEX(新属性投放!L$42:L$62,属性汇总!$P123)*$Q123</f>
        <v>9692.1999999999989</v>
      </c>
      <c r="U123" s="16">
        <f>INDEX(新属性投放!$D$42:$D$62,属性汇总!$P123)*$Q123</f>
        <v>44.792499999999997</v>
      </c>
      <c r="V123" s="16">
        <f>INDEX(新属性投放!$D$42:$D$62,属性汇总!$P123)*$Q123</f>
        <v>44.792499999999997</v>
      </c>
      <c r="W123" s="16">
        <f>INDEX(新属性投放!$D$42:$D$62,属性汇总!$P123)*$Q123</f>
        <v>44.792499999999997</v>
      </c>
      <c r="X123" s="16">
        <f>ROUND(R123+($O123-INDEX(新属性投放!$B$14:$B$34,属性汇总!$P123))*属性汇总!U123,0)</f>
        <v>2167</v>
      </c>
      <c r="Y123" s="16">
        <f>ROUND(S123+($O123-INDEX(新属性投放!$B$14:$B$34,属性汇总!$P123))*属性汇总!V123,0)</f>
        <v>1224</v>
      </c>
      <c r="Z123" s="16">
        <f>ROUND(T123+($O123-INDEX(新属性投放!$B$14:$B$34,属性汇总!$P123))*属性汇总!W123,0)</f>
        <v>10006</v>
      </c>
    </row>
    <row r="124" spans="1:26" ht="16.5" x14ac:dyDescent="0.2">
      <c r="A124" s="15">
        <v>108</v>
      </c>
      <c r="B124" s="15">
        <v>13</v>
      </c>
      <c r="C124" s="16">
        <f>INDEX(新属性投放!$L$6:$L$10,属性汇总!$B$3)*INDEX(新属性投放!$Q$6:$Q$10,属性汇总!$D$3)</f>
        <v>1.1499999999999999</v>
      </c>
      <c r="D124" s="16">
        <f>INDEX(新属性投放!J$14:J$34,属性汇总!$B124)*$C124</f>
        <v>1791.5274999999999</v>
      </c>
      <c r="E124" s="16">
        <f>INDEX(新属性投放!K$14:K$34,属性汇总!$B124)*$C124</f>
        <v>879.08875</v>
      </c>
      <c r="F124" s="16">
        <f>INDEX(新属性投放!L$14:L$34,属性汇总!$B124)*$C124</f>
        <v>5420.5824999999995</v>
      </c>
      <c r="G124" s="16">
        <f>INDEX(新属性投放!D$14:D$34,属性汇总!$B124)*$C124</f>
        <v>44.792499999999997</v>
      </c>
      <c r="H124" s="16">
        <f>INDEX(新属性投放!E$14:E$34,属性汇总!$B124)*$C124</f>
        <v>22.396249999999998</v>
      </c>
      <c r="I124" s="16">
        <f>INDEX(新属性投放!F$14:F$34,属性汇总!$B124)*$C124</f>
        <v>134.3775</v>
      </c>
      <c r="J124" s="16">
        <f>ROUND(D124+($A124-INDEX(新属性投放!$B$14:$B$34,属性汇总!$B124))*属性汇总!G124,0)</f>
        <v>2150</v>
      </c>
      <c r="K124" s="16">
        <f>ROUND(E124+($A124-INDEX(新属性投放!$B$14:$B$34,属性汇总!$B124))*属性汇总!H124,0)</f>
        <v>1058</v>
      </c>
      <c r="L124" s="16">
        <f>ROUND(F124+($A124-INDEX(新属性投放!$B$14:$B$34,属性汇总!$B124))*属性汇总!I124,0)</f>
        <v>6496</v>
      </c>
      <c r="O124" s="15">
        <v>108</v>
      </c>
      <c r="P124" s="15">
        <v>13</v>
      </c>
      <c r="Q124" s="16">
        <f>INDEX(新属性投放!$L$6:$L$10,$P$3)*INDEX(新属性投放!$Q$6:$Q$10,$R$3)</f>
        <v>1.1499999999999999</v>
      </c>
      <c r="R124" s="16">
        <f>INDEX(新属性投放!J$42:J$62,属性汇总!$P124)*$Q124</f>
        <v>1853.6275000000001</v>
      </c>
      <c r="S124" s="16">
        <f>INDEX(新属性投放!K$42:K$62,属性汇总!$P124)*$Q124</f>
        <v>910.13874999999996</v>
      </c>
      <c r="T124" s="16">
        <f>INDEX(新属性投放!L$42:L$62,属性汇总!$P124)*$Q124</f>
        <v>9692.1999999999989</v>
      </c>
      <c r="U124" s="16">
        <f>INDEX(新属性投放!$D$42:$D$62,属性汇总!$P124)*$Q124</f>
        <v>44.792499999999997</v>
      </c>
      <c r="V124" s="16">
        <f>INDEX(新属性投放!$D$42:$D$62,属性汇总!$P124)*$Q124</f>
        <v>44.792499999999997</v>
      </c>
      <c r="W124" s="16">
        <f>INDEX(新属性投放!$D$42:$D$62,属性汇总!$P124)*$Q124</f>
        <v>44.792499999999997</v>
      </c>
      <c r="X124" s="16">
        <f>ROUND(R124+($O124-INDEX(新属性投放!$B$14:$B$34,属性汇总!$P124))*属性汇总!U124,0)</f>
        <v>2212</v>
      </c>
      <c r="Y124" s="16">
        <f>ROUND(S124+($O124-INDEX(新属性投放!$B$14:$B$34,属性汇总!$P124))*属性汇总!V124,0)</f>
        <v>1268</v>
      </c>
      <c r="Z124" s="16">
        <f>ROUND(T124+($O124-INDEX(新属性投放!$B$14:$B$34,属性汇总!$P124))*属性汇总!W124,0)</f>
        <v>10051</v>
      </c>
    </row>
    <row r="125" spans="1:26" ht="16.5" x14ac:dyDescent="0.2">
      <c r="A125" s="15">
        <v>109</v>
      </c>
      <c r="B125" s="15">
        <v>13</v>
      </c>
      <c r="C125" s="16">
        <f>INDEX(新属性投放!$L$6:$L$10,属性汇总!$B$3)*INDEX(新属性投放!$Q$6:$Q$10,属性汇总!$D$3)</f>
        <v>1.1499999999999999</v>
      </c>
      <c r="D125" s="16">
        <f>INDEX(新属性投放!J$14:J$34,属性汇总!$B125)*$C125</f>
        <v>1791.5274999999999</v>
      </c>
      <c r="E125" s="16">
        <f>INDEX(新属性投放!K$14:K$34,属性汇总!$B125)*$C125</f>
        <v>879.08875</v>
      </c>
      <c r="F125" s="16">
        <f>INDEX(新属性投放!L$14:L$34,属性汇总!$B125)*$C125</f>
        <v>5420.5824999999995</v>
      </c>
      <c r="G125" s="16">
        <f>INDEX(新属性投放!D$14:D$34,属性汇总!$B125)*$C125</f>
        <v>44.792499999999997</v>
      </c>
      <c r="H125" s="16">
        <f>INDEX(新属性投放!E$14:E$34,属性汇总!$B125)*$C125</f>
        <v>22.396249999999998</v>
      </c>
      <c r="I125" s="16">
        <f>INDEX(新属性投放!F$14:F$34,属性汇总!$B125)*$C125</f>
        <v>134.3775</v>
      </c>
      <c r="J125" s="16">
        <f>ROUND(D125+($A125-INDEX(新属性投放!$B$14:$B$34,属性汇总!$B125))*属性汇总!G125,0)</f>
        <v>2195</v>
      </c>
      <c r="K125" s="16">
        <f>ROUND(E125+($A125-INDEX(新属性投放!$B$14:$B$34,属性汇总!$B125))*属性汇总!H125,0)</f>
        <v>1081</v>
      </c>
      <c r="L125" s="16">
        <f>ROUND(F125+($A125-INDEX(新属性投放!$B$14:$B$34,属性汇总!$B125))*属性汇总!I125,0)</f>
        <v>6630</v>
      </c>
      <c r="O125" s="15">
        <v>109</v>
      </c>
      <c r="P125" s="15">
        <v>13</v>
      </c>
      <c r="Q125" s="16">
        <f>INDEX(新属性投放!$L$6:$L$10,$P$3)*INDEX(新属性投放!$Q$6:$Q$10,$R$3)</f>
        <v>1.1499999999999999</v>
      </c>
      <c r="R125" s="16">
        <f>INDEX(新属性投放!J$42:J$62,属性汇总!$P125)*$Q125</f>
        <v>1853.6275000000001</v>
      </c>
      <c r="S125" s="16">
        <f>INDEX(新属性投放!K$42:K$62,属性汇总!$P125)*$Q125</f>
        <v>910.13874999999996</v>
      </c>
      <c r="T125" s="16">
        <f>INDEX(新属性投放!L$42:L$62,属性汇总!$P125)*$Q125</f>
        <v>9692.1999999999989</v>
      </c>
      <c r="U125" s="16">
        <f>INDEX(新属性投放!$D$42:$D$62,属性汇总!$P125)*$Q125</f>
        <v>44.792499999999997</v>
      </c>
      <c r="V125" s="16">
        <f>INDEX(新属性投放!$D$42:$D$62,属性汇总!$P125)*$Q125</f>
        <v>44.792499999999997</v>
      </c>
      <c r="W125" s="16">
        <f>INDEX(新属性投放!$D$42:$D$62,属性汇总!$P125)*$Q125</f>
        <v>44.792499999999997</v>
      </c>
      <c r="X125" s="16">
        <f>ROUND(R125+($O125-INDEX(新属性投放!$B$14:$B$34,属性汇总!$P125))*属性汇总!U125,0)</f>
        <v>2257</v>
      </c>
      <c r="Y125" s="16">
        <f>ROUND(S125+($O125-INDEX(新属性投放!$B$14:$B$34,属性汇总!$P125))*属性汇总!V125,0)</f>
        <v>1313</v>
      </c>
      <c r="Z125" s="16">
        <f>ROUND(T125+($O125-INDEX(新属性投放!$B$14:$B$34,属性汇总!$P125))*属性汇总!W125,0)</f>
        <v>10095</v>
      </c>
    </row>
    <row r="126" spans="1:26" ht="16.5" x14ac:dyDescent="0.2">
      <c r="A126" s="15">
        <v>110</v>
      </c>
      <c r="B126" s="15">
        <v>13</v>
      </c>
      <c r="C126" s="16">
        <f>INDEX(新属性投放!$L$6:$L$10,属性汇总!$B$3)*INDEX(新属性投放!$Q$6:$Q$10,属性汇总!$D$3)</f>
        <v>1.1499999999999999</v>
      </c>
      <c r="D126" s="16">
        <f>INDEX(新属性投放!J$14:J$34,属性汇总!$B126)*$C126</f>
        <v>1791.5274999999999</v>
      </c>
      <c r="E126" s="16">
        <f>INDEX(新属性投放!K$14:K$34,属性汇总!$B126)*$C126</f>
        <v>879.08875</v>
      </c>
      <c r="F126" s="16">
        <f>INDEX(新属性投放!L$14:L$34,属性汇总!$B126)*$C126</f>
        <v>5420.5824999999995</v>
      </c>
      <c r="G126" s="16">
        <f>INDEX(新属性投放!D$14:D$34,属性汇总!$B126)*$C126</f>
        <v>44.792499999999997</v>
      </c>
      <c r="H126" s="16">
        <f>INDEX(新属性投放!E$14:E$34,属性汇总!$B126)*$C126</f>
        <v>22.396249999999998</v>
      </c>
      <c r="I126" s="16">
        <f>INDEX(新属性投放!F$14:F$34,属性汇总!$B126)*$C126</f>
        <v>134.3775</v>
      </c>
      <c r="J126" s="16">
        <f>ROUND(D126+($A126-INDEX(新属性投放!$B$14:$B$34,属性汇总!$B126))*属性汇总!G126,0)</f>
        <v>2239</v>
      </c>
      <c r="K126" s="16">
        <f>ROUND(E126+($A126-INDEX(新属性投放!$B$14:$B$34,属性汇总!$B126))*属性汇总!H126,0)</f>
        <v>1103</v>
      </c>
      <c r="L126" s="16">
        <f>ROUND(F126+($A126-INDEX(新属性投放!$B$14:$B$34,属性汇总!$B126))*属性汇总!I126,0)</f>
        <v>6764</v>
      </c>
      <c r="O126" s="15">
        <v>110</v>
      </c>
      <c r="P126" s="15">
        <v>13</v>
      </c>
      <c r="Q126" s="16">
        <f>INDEX(新属性投放!$L$6:$L$10,$P$3)*INDEX(新属性投放!$Q$6:$Q$10,$R$3)</f>
        <v>1.1499999999999999</v>
      </c>
      <c r="R126" s="16">
        <f>INDEX(新属性投放!J$42:J$62,属性汇总!$P126)*$Q126</f>
        <v>1853.6275000000001</v>
      </c>
      <c r="S126" s="16">
        <f>INDEX(新属性投放!K$42:K$62,属性汇总!$P126)*$Q126</f>
        <v>910.13874999999996</v>
      </c>
      <c r="T126" s="16">
        <f>INDEX(新属性投放!L$42:L$62,属性汇总!$P126)*$Q126</f>
        <v>9692.1999999999989</v>
      </c>
      <c r="U126" s="16">
        <f>INDEX(新属性投放!$D$42:$D$62,属性汇总!$P126)*$Q126</f>
        <v>44.792499999999997</v>
      </c>
      <c r="V126" s="16">
        <f>INDEX(新属性投放!$D$42:$D$62,属性汇总!$P126)*$Q126</f>
        <v>44.792499999999997</v>
      </c>
      <c r="W126" s="16">
        <f>INDEX(新属性投放!$D$42:$D$62,属性汇总!$P126)*$Q126</f>
        <v>44.792499999999997</v>
      </c>
      <c r="X126" s="16">
        <f>ROUND(R126+($O126-INDEX(新属性投放!$B$14:$B$34,属性汇总!$P126))*属性汇总!U126,0)</f>
        <v>2302</v>
      </c>
      <c r="Y126" s="16">
        <f>ROUND(S126+($O126-INDEX(新属性投放!$B$14:$B$34,属性汇总!$P126))*属性汇总!V126,0)</f>
        <v>1358</v>
      </c>
      <c r="Z126" s="16">
        <f>ROUND(T126+($O126-INDEX(新属性投放!$B$14:$B$34,属性汇总!$P126))*属性汇总!W126,0)</f>
        <v>10140</v>
      </c>
    </row>
    <row r="127" spans="1:26" s="22" customFormat="1" ht="16.5" x14ac:dyDescent="0.2">
      <c r="A127" s="15">
        <v>110</v>
      </c>
      <c r="B127" s="15">
        <v>14</v>
      </c>
      <c r="C127" s="16">
        <f>INDEX(新属性投放!$L$6:$L$10,属性汇总!$B$3)*INDEX(新属性投放!$Q$6:$Q$10,属性汇总!$D$3)</f>
        <v>1.1499999999999999</v>
      </c>
      <c r="D127" s="16">
        <f>INDEX(新属性投放!J$14:J$34,属性汇总!$B127)*$C127</f>
        <v>2071.84</v>
      </c>
      <c r="E127" s="16">
        <f>INDEX(新属性投放!K$14:K$34,属性汇总!$B127)*$C127</f>
        <v>1018.67</v>
      </c>
      <c r="F127" s="16">
        <f>INDEX(新属性投放!L$14:L$34,属性汇总!$B127)*$C127</f>
        <v>6261.5199999999995</v>
      </c>
      <c r="G127" s="16">
        <f>INDEX(新属性投放!D$14:D$34,属性汇总!$B127)*$C127</f>
        <v>51.795999999999992</v>
      </c>
      <c r="H127" s="16">
        <f>INDEX(新属性投放!E$14:E$34,属性汇总!$B127)*$C127</f>
        <v>25.897999999999996</v>
      </c>
      <c r="I127" s="16">
        <f>INDEX(新属性投放!F$14:F$34,属性汇总!$B127)*$C127</f>
        <v>155.38800000000001</v>
      </c>
      <c r="J127" s="16">
        <f>ROUND(D127+($A127-INDEX(新属性投放!$B$14:$B$34,属性汇总!$B127))*属性汇总!G127,0)</f>
        <v>2331</v>
      </c>
      <c r="K127" s="16">
        <f>ROUND(E127+($A127-INDEX(新属性投放!$B$14:$B$34,属性汇总!$B127))*属性汇总!H127,0)</f>
        <v>1148</v>
      </c>
      <c r="L127" s="16">
        <f>ROUND(F127+($A127-INDEX(新属性投放!$B$14:$B$34,属性汇总!$B127))*属性汇总!I127,0)</f>
        <v>7038</v>
      </c>
      <c r="O127" s="15">
        <v>110</v>
      </c>
      <c r="P127" s="15">
        <v>14</v>
      </c>
      <c r="Q127" s="16">
        <f>INDEX(新属性投放!$L$6:$L$10,$P$3)*INDEX(新属性投放!$Q$6:$Q$10,$R$3)</f>
        <v>1.1499999999999999</v>
      </c>
      <c r="R127" s="16">
        <f>INDEX(新属性投放!J$42:J$62,属性汇总!$P127)*$Q127</f>
        <v>2133.94</v>
      </c>
      <c r="S127" s="16">
        <f>INDEX(新属性投放!K$42:K$62,属性汇总!$P127)*$Q127</f>
        <v>1049.72</v>
      </c>
      <c r="T127" s="16">
        <f>INDEX(新属性投放!L$42:L$62,属性汇总!$P127)*$Q127</f>
        <v>11205.599999999999</v>
      </c>
      <c r="U127" s="16">
        <f>INDEX(新属性投放!$D$42:$D$62,属性汇总!$P127)*$Q127</f>
        <v>51.795999999999992</v>
      </c>
      <c r="V127" s="16">
        <f>INDEX(新属性投放!$D$42:$D$62,属性汇总!$P127)*$Q127</f>
        <v>51.795999999999992</v>
      </c>
      <c r="W127" s="16">
        <f>INDEX(新属性投放!$D$42:$D$62,属性汇总!$P127)*$Q127</f>
        <v>51.795999999999992</v>
      </c>
      <c r="X127" s="16">
        <f>ROUND(R127+($O127-INDEX(新属性投放!$B$14:$B$34,属性汇总!$P127))*属性汇总!U127,0)</f>
        <v>2393</v>
      </c>
      <c r="Y127" s="16">
        <f>ROUND(S127+($O127-INDEX(新属性投放!$B$14:$B$34,属性汇总!$P127))*属性汇总!V127,0)</f>
        <v>1309</v>
      </c>
      <c r="Z127" s="16">
        <f>ROUND(T127+($O127-INDEX(新属性投放!$B$14:$B$34,属性汇总!$P127))*属性汇总!W127,0)</f>
        <v>11465</v>
      </c>
    </row>
    <row r="128" spans="1:26" ht="16.5" x14ac:dyDescent="0.2">
      <c r="A128" s="15">
        <v>111</v>
      </c>
      <c r="B128" s="15">
        <v>14</v>
      </c>
      <c r="C128" s="16">
        <f>INDEX(新属性投放!$L$6:$L$10,属性汇总!$B$3)*INDEX(新属性投放!$Q$6:$Q$10,属性汇总!$D$3)</f>
        <v>1.1499999999999999</v>
      </c>
      <c r="D128" s="16">
        <f>INDEX(新属性投放!J$14:J$34,属性汇总!$B128)*$C128</f>
        <v>2071.84</v>
      </c>
      <c r="E128" s="16">
        <f>INDEX(新属性投放!K$14:K$34,属性汇总!$B128)*$C128</f>
        <v>1018.67</v>
      </c>
      <c r="F128" s="16">
        <f>INDEX(新属性投放!L$14:L$34,属性汇总!$B128)*$C128</f>
        <v>6261.5199999999995</v>
      </c>
      <c r="G128" s="16">
        <f>INDEX(新属性投放!D$14:D$34,属性汇总!$B128)*$C128</f>
        <v>51.795999999999992</v>
      </c>
      <c r="H128" s="16">
        <f>INDEX(新属性投放!E$14:E$34,属性汇总!$B128)*$C128</f>
        <v>25.897999999999996</v>
      </c>
      <c r="I128" s="16">
        <f>INDEX(新属性投放!F$14:F$34,属性汇总!$B128)*$C128</f>
        <v>155.38800000000001</v>
      </c>
      <c r="J128" s="16">
        <f>ROUND(D128+($A128-INDEX(新属性投放!$B$14:$B$34,属性汇总!$B128))*属性汇总!G128,0)</f>
        <v>2383</v>
      </c>
      <c r="K128" s="16">
        <f>ROUND(E128+($A128-INDEX(新属性投放!$B$14:$B$34,属性汇总!$B128))*属性汇总!H128,0)</f>
        <v>1174</v>
      </c>
      <c r="L128" s="16">
        <f>ROUND(F128+($A128-INDEX(新属性投放!$B$14:$B$34,属性汇总!$B128))*属性汇总!I128,0)</f>
        <v>7194</v>
      </c>
      <c r="O128" s="15">
        <v>111</v>
      </c>
      <c r="P128" s="15">
        <v>14</v>
      </c>
      <c r="Q128" s="16">
        <f>INDEX(新属性投放!$L$6:$L$10,$P$3)*INDEX(新属性投放!$Q$6:$Q$10,$R$3)</f>
        <v>1.1499999999999999</v>
      </c>
      <c r="R128" s="16">
        <f>INDEX(新属性投放!J$42:J$62,属性汇总!$P128)*$Q128</f>
        <v>2133.94</v>
      </c>
      <c r="S128" s="16">
        <f>INDEX(新属性投放!K$42:K$62,属性汇总!$P128)*$Q128</f>
        <v>1049.72</v>
      </c>
      <c r="T128" s="16">
        <f>INDEX(新属性投放!L$42:L$62,属性汇总!$P128)*$Q128</f>
        <v>11205.599999999999</v>
      </c>
      <c r="U128" s="16">
        <f>INDEX(新属性投放!$D$42:$D$62,属性汇总!$P128)*$Q128</f>
        <v>51.795999999999992</v>
      </c>
      <c r="V128" s="16">
        <f>INDEX(新属性投放!$D$42:$D$62,属性汇总!$P128)*$Q128</f>
        <v>51.795999999999992</v>
      </c>
      <c r="W128" s="16">
        <f>INDEX(新属性投放!$D$42:$D$62,属性汇总!$P128)*$Q128</f>
        <v>51.795999999999992</v>
      </c>
      <c r="X128" s="16">
        <f>ROUND(R128+($O128-INDEX(新属性投放!$B$14:$B$34,属性汇总!$P128))*属性汇总!U128,0)</f>
        <v>2445</v>
      </c>
      <c r="Y128" s="16">
        <f>ROUND(S128+($O128-INDEX(新属性投放!$B$14:$B$34,属性汇总!$P128))*属性汇总!V128,0)</f>
        <v>1360</v>
      </c>
      <c r="Z128" s="16">
        <f>ROUND(T128+($O128-INDEX(新属性投放!$B$14:$B$34,属性汇总!$P128))*属性汇总!W128,0)</f>
        <v>11516</v>
      </c>
    </row>
    <row r="129" spans="1:26" ht="16.5" x14ac:dyDescent="0.2">
      <c r="A129" s="15">
        <v>112</v>
      </c>
      <c r="B129" s="15">
        <v>14</v>
      </c>
      <c r="C129" s="16">
        <f>INDEX(新属性投放!$L$6:$L$10,属性汇总!$B$3)*INDEX(新属性投放!$Q$6:$Q$10,属性汇总!$D$3)</f>
        <v>1.1499999999999999</v>
      </c>
      <c r="D129" s="16">
        <f>INDEX(新属性投放!J$14:J$34,属性汇总!$B129)*$C129</f>
        <v>2071.84</v>
      </c>
      <c r="E129" s="16">
        <f>INDEX(新属性投放!K$14:K$34,属性汇总!$B129)*$C129</f>
        <v>1018.67</v>
      </c>
      <c r="F129" s="16">
        <f>INDEX(新属性投放!L$14:L$34,属性汇总!$B129)*$C129</f>
        <v>6261.5199999999995</v>
      </c>
      <c r="G129" s="16">
        <f>INDEX(新属性投放!D$14:D$34,属性汇总!$B129)*$C129</f>
        <v>51.795999999999992</v>
      </c>
      <c r="H129" s="16">
        <f>INDEX(新属性投放!E$14:E$34,属性汇总!$B129)*$C129</f>
        <v>25.897999999999996</v>
      </c>
      <c r="I129" s="16">
        <f>INDEX(新属性投放!F$14:F$34,属性汇总!$B129)*$C129</f>
        <v>155.38800000000001</v>
      </c>
      <c r="J129" s="16">
        <f>ROUND(D129+($A129-INDEX(新属性投放!$B$14:$B$34,属性汇总!$B129))*属性汇总!G129,0)</f>
        <v>2434</v>
      </c>
      <c r="K129" s="16">
        <f>ROUND(E129+($A129-INDEX(新属性投放!$B$14:$B$34,属性汇总!$B129))*属性汇总!H129,0)</f>
        <v>1200</v>
      </c>
      <c r="L129" s="16">
        <f>ROUND(F129+($A129-INDEX(新属性投放!$B$14:$B$34,属性汇总!$B129))*属性汇总!I129,0)</f>
        <v>7349</v>
      </c>
      <c r="O129" s="15">
        <v>112</v>
      </c>
      <c r="P129" s="15">
        <v>14</v>
      </c>
      <c r="Q129" s="16">
        <f>INDEX(新属性投放!$L$6:$L$10,$P$3)*INDEX(新属性投放!$Q$6:$Q$10,$R$3)</f>
        <v>1.1499999999999999</v>
      </c>
      <c r="R129" s="16">
        <f>INDEX(新属性投放!J$42:J$62,属性汇总!$P129)*$Q129</f>
        <v>2133.94</v>
      </c>
      <c r="S129" s="16">
        <f>INDEX(新属性投放!K$42:K$62,属性汇总!$P129)*$Q129</f>
        <v>1049.72</v>
      </c>
      <c r="T129" s="16">
        <f>INDEX(新属性投放!L$42:L$62,属性汇总!$P129)*$Q129</f>
        <v>11205.599999999999</v>
      </c>
      <c r="U129" s="16">
        <f>INDEX(新属性投放!$D$42:$D$62,属性汇总!$P129)*$Q129</f>
        <v>51.795999999999992</v>
      </c>
      <c r="V129" s="16">
        <f>INDEX(新属性投放!$D$42:$D$62,属性汇总!$P129)*$Q129</f>
        <v>51.795999999999992</v>
      </c>
      <c r="W129" s="16">
        <f>INDEX(新属性投放!$D$42:$D$62,属性汇总!$P129)*$Q129</f>
        <v>51.795999999999992</v>
      </c>
      <c r="X129" s="16">
        <f>ROUND(R129+($O129-INDEX(新属性投放!$B$14:$B$34,属性汇总!$P129))*属性汇总!U129,0)</f>
        <v>2497</v>
      </c>
      <c r="Y129" s="16">
        <f>ROUND(S129+($O129-INDEX(新属性投放!$B$14:$B$34,属性汇总!$P129))*属性汇总!V129,0)</f>
        <v>1412</v>
      </c>
      <c r="Z129" s="16">
        <f>ROUND(T129+($O129-INDEX(新属性投放!$B$14:$B$34,属性汇总!$P129))*属性汇总!W129,0)</f>
        <v>11568</v>
      </c>
    </row>
    <row r="130" spans="1:26" ht="16.5" x14ac:dyDescent="0.2">
      <c r="A130" s="15">
        <v>113</v>
      </c>
      <c r="B130" s="15">
        <v>14</v>
      </c>
      <c r="C130" s="16">
        <f>INDEX(新属性投放!$L$6:$L$10,属性汇总!$B$3)*INDEX(新属性投放!$Q$6:$Q$10,属性汇总!$D$3)</f>
        <v>1.1499999999999999</v>
      </c>
      <c r="D130" s="16">
        <f>INDEX(新属性投放!J$14:J$34,属性汇总!$B130)*$C130</f>
        <v>2071.84</v>
      </c>
      <c r="E130" s="16">
        <f>INDEX(新属性投放!K$14:K$34,属性汇总!$B130)*$C130</f>
        <v>1018.67</v>
      </c>
      <c r="F130" s="16">
        <f>INDEX(新属性投放!L$14:L$34,属性汇总!$B130)*$C130</f>
        <v>6261.5199999999995</v>
      </c>
      <c r="G130" s="16">
        <f>INDEX(新属性投放!D$14:D$34,属性汇总!$B130)*$C130</f>
        <v>51.795999999999992</v>
      </c>
      <c r="H130" s="16">
        <f>INDEX(新属性投放!E$14:E$34,属性汇总!$B130)*$C130</f>
        <v>25.897999999999996</v>
      </c>
      <c r="I130" s="16">
        <f>INDEX(新属性投放!F$14:F$34,属性汇总!$B130)*$C130</f>
        <v>155.38800000000001</v>
      </c>
      <c r="J130" s="16">
        <f>ROUND(D130+($A130-INDEX(新属性投放!$B$14:$B$34,属性汇总!$B130))*属性汇总!G130,0)</f>
        <v>2486</v>
      </c>
      <c r="K130" s="16">
        <f>ROUND(E130+($A130-INDEX(新属性投放!$B$14:$B$34,属性汇总!$B130))*属性汇总!H130,0)</f>
        <v>1226</v>
      </c>
      <c r="L130" s="16">
        <f>ROUND(F130+($A130-INDEX(新属性投放!$B$14:$B$34,属性汇总!$B130))*属性汇总!I130,0)</f>
        <v>7505</v>
      </c>
      <c r="O130" s="15">
        <v>113</v>
      </c>
      <c r="P130" s="15">
        <v>14</v>
      </c>
      <c r="Q130" s="16">
        <f>INDEX(新属性投放!$L$6:$L$10,$P$3)*INDEX(新属性投放!$Q$6:$Q$10,$R$3)</f>
        <v>1.1499999999999999</v>
      </c>
      <c r="R130" s="16">
        <f>INDEX(新属性投放!J$42:J$62,属性汇总!$P130)*$Q130</f>
        <v>2133.94</v>
      </c>
      <c r="S130" s="16">
        <f>INDEX(新属性投放!K$42:K$62,属性汇总!$P130)*$Q130</f>
        <v>1049.72</v>
      </c>
      <c r="T130" s="16">
        <f>INDEX(新属性投放!L$42:L$62,属性汇总!$P130)*$Q130</f>
        <v>11205.599999999999</v>
      </c>
      <c r="U130" s="16">
        <f>INDEX(新属性投放!$D$42:$D$62,属性汇总!$P130)*$Q130</f>
        <v>51.795999999999992</v>
      </c>
      <c r="V130" s="16">
        <f>INDEX(新属性投放!$D$42:$D$62,属性汇总!$P130)*$Q130</f>
        <v>51.795999999999992</v>
      </c>
      <c r="W130" s="16">
        <f>INDEX(新属性投放!$D$42:$D$62,属性汇总!$P130)*$Q130</f>
        <v>51.795999999999992</v>
      </c>
      <c r="X130" s="16">
        <f>ROUND(R130+($O130-INDEX(新属性投放!$B$14:$B$34,属性汇总!$P130))*属性汇总!U130,0)</f>
        <v>2548</v>
      </c>
      <c r="Y130" s="16">
        <f>ROUND(S130+($O130-INDEX(新属性投放!$B$14:$B$34,属性汇总!$P130))*属性汇总!V130,0)</f>
        <v>1464</v>
      </c>
      <c r="Z130" s="16">
        <f>ROUND(T130+($O130-INDEX(新属性投放!$B$14:$B$34,属性汇总!$P130))*属性汇总!W130,0)</f>
        <v>11620</v>
      </c>
    </row>
    <row r="131" spans="1:26" ht="16.5" x14ac:dyDescent="0.2">
      <c r="A131" s="15">
        <v>114</v>
      </c>
      <c r="B131" s="15">
        <v>14</v>
      </c>
      <c r="C131" s="16">
        <f>INDEX(新属性投放!$L$6:$L$10,属性汇总!$B$3)*INDEX(新属性投放!$Q$6:$Q$10,属性汇总!$D$3)</f>
        <v>1.1499999999999999</v>
      </c>
      <c r="D131" s="16">
        <f>INDEX(新属性投放!J$14:J$34,属性汇总!$B131)*$C131</f>
        <v>2071.84</v>
      </c>
      <c r="E131" s="16">
        <f>INDEX(新属性投放!K$14:K$34,属性汇总!$B131)*$C131</f>
        <v>1018.67</v>
      </c>
      <c r="F131" s="16">
        <f>INDEX(新属性投放!L$14:L$34,属性汇总!$B131)*$C131</f>
        <v>6261.5199999999995</v>
      </c>
      <c r="G131" s="16">
        <f>INDEX(新属性投放!D$14:D$34,属性汇总!$B131)*$C131</f>
        <v>51.795999999999992</v>
      </c>
      <c r="H131" s="16">
        <f>INDEX(新属性投放!E$14:E$34,属性汇总!$B131)*$C131</f>
        <v>25.897999999999996</v>
      </c>
      <c r="I131" s="16">
        <f>INDEX(新属性投放!F$14:F$34,属性汇总!$B131)*$C131</f>
        <v>155.38800000000001</v>
      </c>
      <c r="J131" s="16">
        <f>ROUND(D131+($A131-INDEX(新属性投放!$B$14:$B$34,属性汇总!$B131))*属性汇总!G131,0)</f>
        <v>2538</v>
      </c>
      <c r="K131" s="16">
        <f>ROUND(E131+($A131-INDEX(新属性投放!$B$14:$B$34,属性汇总!$B131))*属性汇总!H131,0)</f>
        <v>1252</v>
      </c>
      <c r="L131" s="16">
        <f>ROUND(F131+($A131-INDEX(新属性投放!$B$14:$B$34,属性汇总!$B131))*属性汇总!I131,0)</f>
        <v>7660</v>
      </c>
      <c r="O131" s="15">
        <v>114</v>
      </c>
      <c r="P131" s="15">
        <v>14</v>
      </c>
      <c r="Q131" s="16">
        <f>INDEX(新属性投放!$L$6:$L$10,$P$3)*INDEX(新属性投放!$Q$6:$Q$10,$R$3)</f>
        <v>1.1499999999999999</v>
      </c>
      <c r="R131" s="16">
        <f>INDEX(新属性投放!J$42:J$62,属性汇总!$P131)*$Q131</f>
        <v>2133.94</v>
      </c>
      <c r="S131" s="16">
        <f>INDEX(新属性投放!K$42:K$62,属性汇总!$P131)*$Q131</f>
        <v>1049.72</v>
      </c>
      <c r="T131" s="16">
        <f>INDEX(新属性投放!L$42:L$62,属性汇总!$P131)*$Q131</f>
        <v>11205.599999999999</v>
      </c>
      <c r="U131" s="16">
        <f>INDEX(新属性投放!$D$42:$D$62,属性汇总!$P131)*$Q131</f>
        <v>51.795999999999992</v>
      </c>
      <c r="V131" s="16">
        <f>INDEX(新属性投放!$D$42:$D$62,属性汇总!$P131)*$Q131</f>
        <v>51.795999999999992</v>
      </c>
      <c r="W131" s="16">
        <f>INDEX(新属性投放!$D$42:$D$62,属性汇总!$P131)*$Q131</f>
        <v>51.795999999999992</v>
      </c>
      <c r="X131" s="16">
        <f>ROUND(R131+($O131-INDEX(新属性投放!$B$14:$B$34,属性汇总!$P131))*属性汇总!U131,0)</f>
        <v>2600</v>
      </c>
      <c r="Y131" s="16">
        <f>ROUND(S131+($O131-INDEX(新属性投放!$B$14:$B$34,属性汇总!$P131))*属性汇总!V131,0)</f>
        <v>1516</v>
      </c>
      <c r="Z131" s="16">
        <f>ROUND(T131+($O131-INDEX(新属性投放!$B$14:$B$34,属性汇总!$P131))*属性汇总!W131,0)</f>
        <v>11672</v>
      </c>
    </row>
    <row r="132" spans="1:26" ht="16.5" x14ac:dyDescent="0.2">
      <c r="A132" s="15">
        <v>115</v>
      </c>
      <c r="B132" s="15">
        <v>14</v>
      </c>
      <c r="C132" s="16">
        <f>INDEX(新属性投放!$L$6:$L$10,属性汇总!$B$3)*INDEX(新属性投放!$Q$6:$Q$10,属性汇总!$D$3)</f>
        <v>1.1499999999999999</v>
      </c>
      <c r="D132" s="16">
        <f>INDEX(新属性投放!J$14:J$34,属性汇总!$B132)*$C132</f>
        <v>2071.84</v>
      </c>
      <c r="E132" s="16">
        <f>INDEX(新属性投放!K$14:K$34,属性汇总!$B132)*$C132</f>
        <v>1018.67</v>
      </c>
      <c r="F132" s="16">
        <f>INDEX(新属性投放!L$14:L$34,属性汇总!$B132)*$C132</f>
        <v>6261.5199999999995</v>
      </c>
      <c r="G132" s="16">
        <f>INDEX(新属性投放!D$14:D$34,属性汇总!$B132)*$C132</f>
        <v>51.795999999999992</v>
      </c>
      <c r="H132" s="16">
        <f>INDEX(新属性投放!E$14:E$34,属性汇总!$B132)*$C132</f>
        <v>25.897999999999996</v>
      </c>
      <c r="I132" s="16">
        <f>INDEX(新属性投放!F$14:F$34,属性汇总!$B132)*$C132</f>
        <v>155.38800000000001</v>
      </c>
      <c r="J132" s="16">
        <f>ROUND(D132+($A132-INDEX(新属性投放!$B$14:$B$34,属性汇总!$B132))*属性汇总!G132,0)</f>
        <v>2590</v>
      </c>
      <c r="K132" s="16">
        <f>ROUND(E132+($A132-INDEX(新属性投放!$B$14:$B$34,属性汇总!$B132))*属性汇总!H132,0)</f>
        <v>1278</v>
      </c>
      <c r="L132" s="16">
        <f>ROUND(F132+($A132-INDEX(新属性投放!$B$14:$B$34,属性汇总!$B132))*属性汇总!I132,0)</f>
        <v>7815</v>
      </c>
      <c r="O132" s="15">
        <v>115</v>
      </c>
      <c r="P132" s="15">
        <v>14</v>
      </c>
      <c r="Q132" s="16">
        <f>INDEX(新属性投放!$L$6:$L$10,$P$3)*INDEX(新属性投放!$Q$6:$Q$10,$R$3)</f>
        <v>1.1499999999999999</v>
      </c>
      <c r="R132" s="16">
        <f>INDEX(新属性投放!J$42:J$62,属性汇总!$P132)*$Q132</f>
        <v>2133.94</v>
      </c>
      <c r="S132" s="16">
        <f>INDEX(新属性投放!K$42:K$62,属性汇总!$P132)*$Q132</f>
        <v>1049.72</v>
      </c>
      <c r="T132" s="16">
        <f>INDEX(新属性投放!L$42:L$62,属性汇总!$P132)*$Q132</f>
        <v>11205.599999999999</v>
      </c>
      <c r="U132" s="16">
        <f>INDEX(新属性投放!$D$42:$D$62,属性汇总!$P132)*$Q132</f>
        <v>51.795999999999992</v>
      </c>
      <c r="V132" s="16">
        <f>INDEX(新属性投放!$D$42:$D$62,属性汇总!$P132)*$Q132</f>
        <v>51.795999999999992</v>
      </c>
      <c r="W132" s="16">
        <f>INDEX(新属性投放!$D$42:$D$62,属性汇总!$P132)*$Q132</f>
        <v>51.795999999999992</v>
      </c>
      <c r="X132" s="16">
        <f>ROUND(R132+($O132-INDEX(新属性投放!$B$14:$B$34,属性汇总!$P132))*属性汇总!U132,0)</f>
        <v>2652</v>
      </c>
      <c r="Y132" s="16">
        <f>ROUND(S132+($O132-INDEX(新属性投放!$B$14:$B$34,属性汇总!$P132))*属性汇总!V132,0)</f>
        <v>1568</v>
      </c>
      <c r="Z132" s="16">
        <f>ROUND(T132+($O132-INDEX(新属性投放!$B$14:$B$34,属性汇总!$P132))*属性汇总!W132,0)</f>
        <v>11724</v>
      </c>
    </row>
    <row r="133" spans="1:26" s="22" customFormat="1" ht="16.5" x14ac:dyDescent="0.2">
      <c r="A133" s="15">
        <v>115</v>
      </c>
      <c r="B133" s="15">
        <v>15</v>
      </c>
      <c r="C133" s="16">
        <f>INDEX(新属性投放!$L$6:$L$10,属性汇总!$B$3)*INDEX(新属性投放!$Q$6:$Q$10,属性汇总!$D$3)</f>
        <v>1.1499999999999999</v>
      </c>
      <c r="D133" s="16">
        <f>INDEX(新属性投放!J$14:J$34,属性汇总!$B133)*$C133</f>
        <v>2395.2199999999998</v>
      </c>
      <c r="E133" s="16">
        <f>INDEX(新属性投放!K$14:K$34,属性汇总!$B133)*$C133</f>
        <v>1180.3599999999999</v>
      </c>
      <c r="F133" s="16">
        <f>INDEX(新属性投放!L$14:L$34,属性汇总!$B133)*$C133</f>
        <v>7231.66</v>
      </c>
      <c r="G133" s="16">
        <f>INDEX(新属性投放!D$14:D$34,属性汇总!$B133)*$C133</f>
        <v>59.880499999999998</v>
      </c>
      <c r="H133" s="16">
        <f>INDEX(新属性投放!E$14:E$34,属性汇总!$B133)*$C133</f>
        <v>29.940249999999999</v>
      </c>
      <c r="I133" s="16">
        <f>INDEX(新属性投放!F$14:F$34,属性汇总!$B133)*$C133</f>
        <v>179.64150000000001</v>
      </c>
      <c r="J133" s="16">
        <f>ROUND(D133+($A133-INDEX(新属性投放!$B$14:$B$34,属性汇总!$B133))*属性汇总!G133,0)</f>
        <v>2695</v>
      </c>
      <c r="K133" s="16">
        <f>ROUND(E133+($A133-INDEX(新属性投放!$B$14:$B$34,属性汇总!$B133))*属性汇总!H133,0)</f>
        <v>1330</v>
      </c>
      <c r="L133" s="16">
        <f>ROUND(F133+($A133-INDEX(新属性投放!$B$14:$B$34,属性汇总!$B133))*属性汇总!I133,0)</f>
        <v>8130</v>
      </c>
      <c r="O133" s="15">
        <v>115</v>
      </c>
      <c r="P133" s="15">
        <v>15</v>
      </c>
      <c r="Q133" s="16">
        <f>INDEX(新属性投放!$L$6:$L$10,$P$3)*INDEX(新属性投放!$Q$6:$Q$10,$R$3)</f>
        <v>1.1499999999999999</v>
      </c>
      <c r="R133" s="16">
        <f>INDEX(新属性投放!J$42:J$62,属性汇总!$P133)*$Q133</f>
        <v>2457.3200000000002</v>
      </c>
      <c r="S133" s="16">
        <f>INDEX(新属性投放!K$42:K$62,属性汇总!$P133)*$Q133</f>
        <v>1211.4100000000001</v>
      </c>
      <c r="T133" s="16">
        <f>INDEX(新属性投放!L$42:L$62,属性汇总!$P133)*$Q133</f>
        <v>12946.699999999999</v>
      </c>
      <c r="U133" s="16">
        <f>INDEX(新属性投放!$D$42:$D$62,属性汇总!$P133)*$Q133</f>
        <v>59.880499999999998</v>
      </c>
      <c r="V133" s="16">
        <f>INDEX(新属性投放!$D$42:$D$62,属性汇总!$P133)*$Q133</f>
        <v>59.880499999999998</v>
      </c>
      <c r="W133" s="16">
        <f>INDEX(新属性投放!$D$42:$D$62,属性汇总!$P133)*$Q133</f>
        <v>59.880499999999998</v>
      </c>
      <c r="X133" s="16">
        <f>ROUND(R133+($O133-INDEX(新属性投放!$B$14:$B$34,属性汇总!$P133))*属性汇总!U133,0)</f>
        <v>2757</v>
      </c>
      <c r="Y133" s="16">
        <f>ROUND(S133+($O133-INDEX(新属性投放!$B$14:$B$34,属性汇总!$P133))*属性汇总!V133,0)</f>
        <v>1511</v>
      </c>
      <c r="Z133" s="16">
        <f>ROUND(T133+($O133-INDEX(新属性投放!$B$14:$B$34,属性汇总!$P133))*属性汇总!W133,0)</f>
        <v>13246</v>
      </c>
    </row>
    <row r="134" spans="1:26" ht="16.5" x14ac:dyDescent="0.2">
      <c r="A134" s="15">
        <v>116</v>
      </c>
      <c r="B134" s="15">
        <v>15</v>
      </c>
      <c r="C134" s="16">
        <f>INDEX(新属性投放!$L$6:$L$10,属性汇总!$B$3)*INDEX(新属性投放!$Q$6:$Q$10,属性汇总!$D$3)</f>
        <v>1.1499999999999999</v>
      </c>
      <c r="D134" s="16">
        <f>INDEX(新属性投放!J$14:J$34,属性汇总!$B134)*$C134</f>
        <v>2395.2199999999998</v>
      </c>
      <c r="E134" s="16">
        <f>INDEX(新属性投放!K$14:K$34,属性汇总!$B134)*$C134</f>
        <v>1180.3599999999999</v>
      </c>
      <c r="F134" s="16">
        <f>INDEX(新属性投放!L$14:L$34,属性汇总!$B134)*$C134</f>
        <v>7231.66</v>
      </c>
      <c r="G134" s="16">
        <f>INDEX(新属性投放!D$14:D$34,属性汇总!$B134)*$C134</f>
        <v>59.880499999999998</v>
      </c>
      <c r="H134" s="16">
        <f>INDEX(新属性投放!E$14:E$34,属性汇总!$B134)*$C134</f>
        <v>29.940249999999999</v>
      </c>
      <c r="I134" s="16">
        <f>INDEX(新属性投放!F$14:F$34,属性汇总!$B134)*$C134</f>
        <v>179.64150000000001</v>
      </c>
      <c r="J134" s="16">
        <f>ROUND(D134+($A134-INDEX(新属性投放!$B$14:$B$34,属性汇总!$B134))*属性汇总!G134,0)</f>
        <v>2755</v>
      </c>
      <c r="K134" s="16">
        <f>ROUND(E134+($A134-INDEX(新属性投放!$B$14:$B$34,属性汇总!$B134))*属性汇总!H134,0)</f>
        <v>1360</v>
      </c>
      <c r="L134" s="16">
        <f>ROUND(F134+($A134-INDEX(新属性投放!$B$14:$B$34,属性汇总!$B134))*属性汇总!I134,0)</f>
        <v>8310</v>
      </c>
      <c r="O134" s="15">
        <v>116</v>
      </c>
      <c r="P134" s="15">
        <v>15</v>
      </c>
      <c r="Q134" s="16">
        <f>INDEX(新属性投放!$L$6:$L$10,$P$3)*INDEX(新属性投放!$Q$6:$Q$10,$R$3)</f>
        <v>1.1499999999999999</v>
      </c>
      <c r="R134" s="16">
        <f>INDEX(新属性投放!J$42:J$62,属性汇总!$P134)*$Q134</f>
        <v>2457.3200000000002</v>
      </c>
      <c r="S134" s="16">
        <f>INDEX(新属性投放!K$42:K$62,属性汇总!$P134)*$Q134</f>
        <v>1211.4100000000001</v>
      </c>
      <c r="T134" s="16">
        <f>INDEX(新属性投放!L$42:L$62,属性汇总!$P134)*$Q134</f>
        <v>12946.699999999999</v>
      </c>
      <c r="U134" s="16">
        <f>INDEX(新属性投放!$D$42:$D$62,属性汇总!$P134)*$Q134</f>
        <v>59.880499999999998</v>
      </c>
      <c r="V134" s="16">
        <f>INDEX(新属性投放!$D$42:$D$62,属性汇总!$P134)*$Q134</f>
        <v>59.880499999999998</v>
      </c>
      <c r="W134" s="16">
        <f>INDEX(新属性投放!$D$42:$D$62,属性汇总!$P134)*$Q134</f>
        <v>59.880499999999998</v>
      </c>
      <c r="X134" s="16">
        <f>ROUND(R134+($O134-INDEX(新属性投放!$B$14:$B$34,属性汇总!$P134))*属性汇总!U134,0)</f>
        <v>2817</v>
      </c>
      <c r="Y134" s="16">
        <f>ROUND(S134+($O134-INDEX(新属性投放!$B$14:$B$34,属性汇总!$P134))*属性汇总!V134,0)</f>
        <v>1571</v>
      </c>
      <c r="Z134" s="16">
        <f>ROUND(T134+($O134-INDEX(新属性投放!$B$14:$B$34,属性汇总!$P134))*属性汇总!W134,0)</f>
        <v>13306</v>
      </c>
    </row>
    <row r="135" spans="1:26" ht="16.5" x14ac:dyDescent="0.2">
      <c r="A135" s="15">
        <v>117</v>
      </c>
      <c r="B135" s="15">
        <v>15</v>
      </c>
      <c r="C135" s="16">
        <f>INDEX(新属性投放!$L$6:$L$10,属性汇总!$B$3)*INDEX(新属性投放!$Q$6:$Q$10,属性汇总!$D$3)</f>
        <v>1.1499999999999999</v>
      </c>
      <c r="D135" s="16">
        <f>INDEX(新属性投放!J$14:J$34,属性汇总!$B135)*$C135</f>
        <v>2395.2199999999998</v>
      </c>
      <c r="E135" s="16">
        <f>INDEX(新属性投放!K$14:K$34,属性汇总!$B135)*$C135</f>
        <v>1180.3599999999999</v>
      </c>
      <c r="F135" s="16">
        <f>INDEX(新属性投放!L$14:L$34,属性汇总!$B135)*$C135</f>
        <v>7231.66</v>
      </c>
      <c r="G135" s="16">
        <f>INDEX(新属性投放!D$14:D$34,属性汇总!$B135)*$C135</f>
        <v>59.880499999999998</v>
      </c>
      <c r="H135" s="16">
        <f>INDEX(新属性投放!E$14:E$34,属性汇总!$B135)*$C135</f>
        <v>29.940249999999999</v>
      </c>
      <c r="I135" s="16">
        <f>INDEX(新属性投放!F$14:F$34,属性汇总!$B135)*$C135</f>
        <v>179.64150000000001</v>
      </c>
      <c r="J135" s="16">
        <f>ROUND(D135+($A135-INDEX(新属性投放!$B$14:$B$34,属性汇总!$B135))*属性汇总!G135,0)</f>
        <v>2814</v>
      </c>
      <c r="K135" s="16">
        <f>ROUND(E135+($A135-INDEX(新属性投放!$B$14:$B$34,属性汇总!$B135))*属性汇总!H135,0)</f>
        <v>1390</v>
      </c>
      <c r="L135" s="16">
        <f>ROUND(F135+($A135-INDEX(新属性投放!$B$14:$B$34,属性汇总!$B135))*属性汇总!I135,0)</f>
        <v>8489</v>
      </c>
      <c r="O135" s="15">
        <v>117</v>
      </c>
      <c r="P135" s="15">
        <v>15</v>
      </c>
      <c r="Q135" s="16">
        <f>INDEX(新属性投放!$L$6:$L$10,$P$3)*INDEX(新属性投放!$Q$6:$Q$10,$R$3)</f>
        <v>1.1499999999999999</v>
      </c>
      <c r="R135" s="16">
        <f>INDEX(新属性投放!J$42:J$62,属性汇总!$P135)*$Q135</f>
        <v>2457.3200000000002</v>
      </c>
      <c r="S135" s="16">
        <f>INDEX(新属性投放!K$42:K$62,属性汇总!$P135)*$Q135</f>
        <v>1211.4100000000001</v>
      </c>
      <c r="T135" s="16">
        <f>INDEX(新属性投放!L$42:L$62,属性汇总!$P135)*$Q135</f>
        <v>12946.699999999999</v>
      </c>
      <c r="U135" s="16">
        <f>INDEX(新属性投放!$D$42:$D$62,属性汇总!$P135)*$Q135</f>
        <v>59.880499999999998</v>
      </c>
      <c r="V135" s="16">
        <f>INDEX(新属性投放!$D$42:$D$62,属性汇总!$P135)*$Q135</f>
        <v>59.880499999999998</v>
      </c>
      <c r="W135" s="16">
        <f>INDEX(新属性投放!$D$42:$D$62,属性汇总!$P135)*$Q135</f>
        <v>59.880499999999998</v>
      </c>
      <c r="X135" s="16">
        <f>ROUND(R135+($O135-INDEX(新属性投放!$B$14:$B$34,属性汇总!$P135))*属性汇总!U135,0)</f>
        <v>2876</v>
      </c>
      <c r="Y135" s="16">
        <f>ROUND(S135+($O135-INDEX(新属性投放!$B$14:$B$34,属性汇总!$P135))*属性汇总!V135,0)</f>
        <v>1631</v>
      </c>
      <c r="Z135" s="16">
        <f>ROUND(T135+($O135-INDEX(新属性投放!$B$14:$B$34,属性汇总!$P135))*属性汇总!W135,0)</f>
        <v>13366</v>
      </c>
    </row>
    <row r="136" spans="1:26" ht="16.5" x14ac:dyDescent="0.2">
      <c r="A136" s="15">
        <v>118</v>
      </c>
      <c r="B136" s="15">
        <v>15</v>
      </c>
      <c r="C136" s="16">
        <f>INDEX(新属性投放!$L$6:$L$10,属性汇总!$B$3)*INDEX(新属性投放!$Q$6:$Q$10,属性汇总!$D$3)</f>
        <v>1.1499999999999999</v>
      </c>
      <c r="D136" s="16">
        <f>INDEX(新属性投放!J$14:J$34,属性汇总!$B136)*$C136</f>
        <v>2395.2199999999998</v>
      </c>
      <c r="E136" s="16">
        <f>INDEX(新属性投放!K$14:K$34,属性汇总!$B136)*$C136</f>
        <v>1180.3599999999999</v>
      </c>
      <c r="F136" s="16">
        <f>INDEX(新属性投放!L$14:L$34,属性汇总!$B136)*$C136</f>
        <v>7231.66</v>
      </c>
      <c r="G136" s="16">
        <f>INDEX(新属性投放!D$14:D$34,属性汇总!$B136)*$C136</f>
        <v>59.880499999999998</v>
      </c>
      <c r="H136" s="16">
        <f>INDEX(新属性投放!E$14:E$34,属性汇总!$B136)*$C136</f>
        <v>29.940249999999999</v>
      </c>
      <c r="I136" s="16">
        <f>INDEX(新属性投放!F$14:F$34,属性汇总!$B136)*$C136</f>
        <v>179.64150000000001</v>
      </c>
      <c r="J136" s="16">
        <f>ROUND(D136+($A136-INDEX(新属性投放!$B$14:$B$34,属性汇总!$B136))*属性汇总!G136,0)</f>
        <v>2874</v>
      </c>
      <c r="K136" s="16">
        <f>ROUND(E136+($A136-INDEX(新属性投放!$B$14:$B$34,属性汇总!$B136))*属性汇总!H136,0)</f>
        <v>1420</v>
      </c>
      <c r="L136" s="16">
        <f>ROUND(F136+($A136-INDEX(新属性投放!$B$14:$B$34,属性汇总!$B136))*属性汇总!I136,0)</f>
        <v>8669</v>
      </c>
      <c r="O136" s="15">
        <v>118</v>
      </c>
      <c r="P136" s="15">
        <v>15</v>
      </c>
      <c r="Q136" s="16">
        <f>INDEX(新属性投放!$L$6:$L$10,$P$3)*INDEX(新属性投放!$Q$6:$Q$10,$R$3)</f>
        <v>1.1499999999999999</v>
      </c>
      <c r="R136" s="16">
        <f>INDEX(新属性投放!J$42:J$62,属性汇总!$P136)*$Q136</f>
        <v>2457.3200000000002</v>
      </c>
      <c r="S136" s="16">
        <f>INDEX(新属性投放!K$42:K$62,属性汇总!$P136)*$Q136</f>
        <v>1211.4100000000001</v>
      </c>
      <c r="T136" s="16">
        <f>INDEX(新属性投放!L$42:L$62,属性汇总!$P136)*$Q136</f>
        <v>12946.699999999999</v>
      </c>
      <c r="U136" s="16">
        <f>INDEX(新属性投放!$D$42:$D$62,属性汇总!$P136)*$Q136</f>
        <v>59.880499999999998</v>
      </c>
      <c r="V136" s="16">
        <f>INDEX(新属性投放!$D$42:$D$62,属性汇总!$P136)*$Q136</f>
        <v>59.880499999999998</v>
      </c>
      <c r="W136" s="16">
        <f>INDEX(新属性投放!$D$42:$D$62,属性汇总!$P136)*$Q136</f>
        <v>59.880499999999998</v>
      </c>
      <c r="X136" s="16">
        <f>ROUND(R136+($O136-INDEX(新属性投放!$B$14:$B$34,属性汇总!$P136))*属性汇总!U136,0)</f>
        <v>2936</v>
      </c>
      <c r="Y136" s="16">
        <f>ROUND(S136+($O136-INDEX(新属性投放!$B$14:$B$34,属性汇总!$P136))*属性汇总!V136,0)</f>
        <v>1690</v>
      </c>
      <c r="Z136" s="16">
        <f>ROUND(T136+($O136-INDEX(新属性投放!$B$14:$B$34,属性汇总!$P136))*属性汇总!W136,0)</f>
        <v>13426</v>
      </c>
    </row>
    <row r="137" spans="1:26" ht="16.5" x14ac:dyDescent="0.2">
      <c r="A137" s="15">
        <v>119</v>
      </c>
      <c r="B137" s="15">
        <v>15</v>
      </c>
      <c r="C137" s="16">
        <f>INDEX(新属性投放!$L$6:$L$10,属性汇总!$B$3)*INDEX(新属性投放!$Q$6:$Q$10,属性汇总!$D$3)</f>
        <v>1.1499999999999999</v>
      </c>
      <c r="D137" s="16">
        <f>INDEX(新属性投放!J$14:J$34,属性汇总!$B137)*$C137</f>
        <v>2395.2199999999998</v>
      </c>
      <c r="E137" s="16">
        <f>INDEX(新属性投放!K$14:K$34,属性汇总!$B137)*$C137</f>
        <v>1180.3599999999999</v>
      </c>
      <c r="F137" s="16">
        <f>INDEX(新属性投放!L$14:L$34,属性汇总!$B137)*$C137</f>
        <v>7231.66</v>
      </c>
      <c r="G137" s="16">
        <f>INDEX(新属性投放!D$14:D$34,属性汇总!$B137)*$C137</f>
        <v>59.880499999999998</v>
      </c>
      <c r="H137" s="16">
        <f>INDEX(新属性投放!E$14:E$34,属性汇总!$B137)*$C137</f>
        <v>29.940249999999999</v>
      </c>
      <c r="I137" s="16">
        <f>INDEX(新属性投放!F$14:F$34,属性汇总!$B137)*$C137</f>
        <v>179.64150000000001</v>
      </c>
      <c r="J137" s="16">
        <f>ROUND(D137+($A137-INDEX(新属性投放!$B$14:$B$34,属性汇总!$B137))*属性汇总!G137,0)</f>
        <v>2934</v>
      </c>
      <c r="K137" s="16">
        <f>ROUND(E137+($A137-INDEX(新属性投放!$B$14:$B$34,属性汇总!$B137))*属性汇总!H137,0)</f>
        <v>1450</v>
      </c>
      <c r="L137" s="16">
        <f>ROUND(F137+($A137-INDEX(新属性投放!$B$14:$B$34,属性汇总!$B137))*属性汇总!I137,0)</f>
        <v>8848</v>
      </c>
      <c r="O137" s="15">
        <v>119</v>
      </c>
      <c r="P137" s="15">
        <v>15</v>
      </c>
      <c r="Q137" s="16">
        <f>INDEX(新属性投放!$L$6:$L$10,$P$3)*INDEX(新属性投放!$Q$6:$Q$10,$R$3)</f>
        <v>1.1499999999999999</v>
      </c>
      <c r="R137" s="16">
        <f>INDEX(新属性投放!J$42:J$62,属性汇总!$P137)*$Q137</f>
        <v>2457.3200000000002</v>
      </c>
      <c r="S137" s="16">
        <f>INDEX(新属性投放!K$42:K$62,属性汇总!$P137)*$Q137</f>
        <v>1211.4100000000001</v>
      </c>
      <c r="T137" s="16">
        <f>INDEX(新属性投放!L$42:L$62,属性汇总!$P137)*$Q137</f>
        <v>12946.699999999999</v>
      </c>
      <c r="U137" s="16">
        <f>INDEX(新属性投放!$D$42:$D$62,属性汇总!$P137)*$Q137</f>
        <v>59.880499999999998</v>
      </c>
      <c r="V137" s="16">
        <f>INDEX(新属性投放!$D$42:$D$62,属性汇总!$P137)*$Q137</f>
        <v>59.880499999999998</v>
      </c>
      <c r="W137" s="16">
        <f>INDEX(新属性投放!$D$42:$D$62,属性汇总!$P137)*$Q137</f>
        <v>59.880499999999998</v>
      </c>
      <c r="X137" s="16">
        <f>ROUND(R137+($O137-INDEX(新属性投放!$B$14:$B$34,属性汇总!$P137))*属性汇总!U137,0)</f>
        <v>2996</v>
      </c>
      <c r="Y137" s="16">
        <f>ROUND(S137+($O137-INDEX(新属性投放!$B$14:$B$34,属性汇总!$P137))*属性汇总!V137,0)</f>
        <v>1750</v>
      </c>
      <c r="Z137" s="16">
        <f>ROUND(T137+($O137-INDEX(新属性投放!$B$14:$B$34,属性汇总!$P137))*属性汇总!W137,0)</f>
        <v>13486</v>
      </c>
    </row>
    <row r="138" spans="1:26" ht="16.5" x14ac:dyDescent="0.2">
      <c r="A138" s="15">
        <v>120</v>
      </c>
      <c r="B138" s="15">
        <v>15</v>
      </c>
      <c r="C138" s="16">
        <f>INDEX(新属性投放!$L$6:$L$10,属性汇总!$B$3)*INDEX(新属性投放!$Q$6:$Q$10,属性汇总!$D$3)</f>
        <v>1.1499999999999999</v>
      </c>
      <c r="D138" s="16">
        <f>INDEX(新属性投放!J$14:J$34,属性汇总!$B138)*$C138</f>
        <v>2395.2199999999998</v>
      </c>
      <c r="E138" s="16">
        <f>INDEX(新属性投放!K$14:K$34,属性汇总!$B138)*$C138</f>
        <v>1180.3599999999999</v>
      </c>
      <c r="F138" s="16">
        <f>INDEX(新属性投放!L$14:L$34,属性汇总!$B138)*$C138</f>
        <v>7231.66</v>
      </c>
      <c r="G138" s="16">
        <f>INDEX(新属性投放!D$14:D$34,属性汇总!$B138)*$C138</f>
        <v>59.880499999999998</v>
      </c>
      <c r="H138" s="16">
        <f>INDEX(新属性投放!E$14:E$34,属性汇总!$B138)*$C138</f>
        <v>29.940249999999999</v>
      </c>
      <c r="I138" s="16">
        <f>INDEX(新属性投放!F$14:F$34,属性汇总!$B138)*$C138</f>
        <v>179.64150000000001</v>
      </c>
      <c r="J138" s="16">
        <f>ROUND(D138+($A138-INDEX(新属性投放!$B$14:$B$34,属性汇总!$B138))*属性汇总!G138,0)</f>
        <v>2994</v>
      </c>
      <c r="K138" s="16">
        <f>ROUND(E138+($A138-INDEX(新属性投放!$B$14:$B$34,属性汇总!$B138))*属性汇总!H138,0)</f>
        <v>1480</v>
      </c>
      <c r="L138" s="16">
        <f>ROUND(F138+($A138-INDEX(新属性投放!$B$14:$B$34,属性汇总!$B138))*属性汇总!I138,0)</f>
        <v>9028</v>
      </c>
      <c r="O138" s="15">
        <v>120</v>
      </c>
      <c r="P138" s="15">
        <v>15</v>
      </c>
      <c r="Q138" s="16">
        <f>INDEX(新属性投放!$L$6:$L$10,$P$3)*INDEX(新属性投放!$Q$6:$Q$10,$R$3)</f>
        <v>1.1499999999999999</v>
      </c>
      <c r="R138" s="16">
        <f>INDEX(新属性投放!J$42:J$62,属性汇总!$P138)*$Q138</f>
        <v>2457.3200000000002</v>
      </c>
      <c r="S138" s="16">
        <f>INDEX(新属性投放!K$42:K$62,属性汇总!$P138)*$Q138</f>
        <v>1211.4100000000001</v>
      </c>
      <c r="T138" s="16">
        <f>INDEX(新属性投放!L$42:L$62,属性汇总!$P138)*$Q138</f>
        <v>12946.699999999999</v>
      </c>
      <c r="U138" s="16">
        <f>INDEX(新属性投放!$D$42:$D$62,属性汇总!$P138)*$Q138</f>
        <v>59.880499999999998</v>
      </c>
      <c r="V138" s="16">
        <f>INDEX(新属性投放!$D$42:$D$62,属性汇总!$P138)*$Q138</f>
        <v>59.880499999999998</v>
      </c>
      <c r="W138" s="16">
        <f>INDEX(新属性投放!$D$42:$D$62,属性汇总!$P138)*$Q138</f>
        <v>59.880499999999998</v>
      </c>
      <c r="X138" s="16">
        <f>ROUND(R138+($O138-INDEX(新属性投放!$B$14:$B$34,属性汇总!$P138))*属性汇总!U138,0)</f>
        <v>3056</v>
      </c>
      <c r="Y138" s="16">
        <f>ROUND(S138+($O138-INDEX(新属性投放!$B$14:$B$34,属性汇总!$P138))*属性汇总!V138,0)</f>
        <v>1810</v>
      </c>
      <c r="Z138" s="16">
        <f>ROUND(T138+($O138-INDEX(新属性投放!$B$14:$B$34,属性汇总!$P138))*属性汇总!W138,0)</f>
        <v>13546</v>
      </c>
    </row>
    <row r="139" spans="1:26" s="22" customFormat="1" ht="16.5" x14ac:dyDescent="0.2">
      <c r="A139" s="15">
        <v>120</v>
      </c>
      <c r="B139" s="15">
        <v>16</v>
      </c>
      <c r="C139" s="16">
        <f>INDEX(新属性投放!$L$6:$L$10,属性汇总!$B$3)*INDEX(新属性投放!$Q$6:$Q$10,属性汇总!$D$3)</f>
        <v>1.1499999999999999</v>
      </c>
      <c r="D139" s="16">
        <f>INDEX(新属性投放!J$14:J$34,属性汇总!$B139)*$C139</f>
        <v>2769.3724999999999</v>
      </c>
      <c r="E139" s="16">
        <f>INDEX(新属性投放!K$14:K$34,属性汇总!$B139)*$C139</f>
        <v>1368.01125</v>
      </c>
      <c r="F139" s="16">
        <f>INDEX(新属性投放!L$14:L$34,属性汇总!$B139)*$C139</f>
        <v>8354.1175000000003</v>
      </c>
      <c r="G139" s="16">
        <f>INDEX(新属性投放!D$14:D$34,属性汇总!$B139)*$C139</f>
        <v>69.23</v>
      </c>
      <c r="H139" s="16">
        <f>INDEX(新属性投放!E$14:E$34,属性汇总!$B139)*$C139</f>
        <v>34.615000000000002</v>
      </c>
      <c r="I139" s="16">
        <f>INDEX(新属性投放!F$14:F$34,属性汇总!$B139)*$C139</f>
        <v>207.69</v>
      </c>
      <c r="J139" s="16">
        <f>ROUND(D139+($A139-INDEX(新属性投放!$B$14:$B$34,属性汇总!$B139))*属性汇总!G139,0)</f>
        <v>3116</v>
      </c>
      <c r="K139" s="16">
        <f>ROUND(E139+($A139-INDEX(新属性投放!$B$14:$B$34,属性汇总!$B139))*属性汇总!H139,0)</f>
        <v>1541</v>
      </c>
      <c r="L139" s="16">
        <f>ROUND(F139+($A139-INDEX(新属性投放!$B$14:$B$34,属性汇总!$B139))*属性汇总!I139,0)</f>
        <v>9393</v>
      </c>
      <c r="O139" s="15">
        <v>120</v>
      </c>
      <c r="P139" s="15">
        <v>16</v>
      </c>
      <c r="Q139" s="16">
        <f>INDEX(新属性投放!$L$6:$L$10,$P$3)*INDEX(新属性投放!$Q$6:$Q$10,$R$3)</f>
        <v>1.1499999999999999</v>
      </c>
      <c r="R139" s="16">
        <f>INDEX(新属性投放!J$42:J$62,属性汇总!$P139)*$Q139</f>
        <v>2831.4724999999999</v>
      </c>
      <c r="S139" s="16">
        <f>INDEX(新属性投放!K$42:K$62,属性汇总!$P139)*$Q139</f>
        <v>1399.06125</v>
      </c>
      <c r="T139" s="16">
        <f>INDEX(新属性投放!L$42:L$62,属性汇总!$P139)*$Q139</f>
        <v>14964.949999999999</v>
      </c>
      <c r="U139" s="16">
        <f>INDEX(新属性投放!$D$42:$D$62,属性汇总!$P139)*$Q139</f>
        <v>69.23</v>
      </c>
      <c r="V139" s="16">
        <f>INDEX(新属性投放!$D$42:$D$62,属性汇总!$P139)*$Q139</f>
        <v>69.23</v>
      </c>
      <c r="W139" s="16">
        <f>INDEX(新属性投放!$D$42:$D$62,属性汇总!$P139)*$Q139</f>
        <v>69.23</v>
      </c>
      <c r="X139" s="16">
        <f>ROUND(R139+($O139-INDEX(新属性投放!$B$14:$B$34,属性汇总!$P139))*属性汇总!U139,0)</f>
        <v>3178</v>
      </c>
      <c r="Y139" s="16">
        <f>ROUND(S139+($O139-INDEX(新属性投放!$B$14:$B$34,属性汇总!$P139))*属性汇总!V139,0)</f>
        <v>1745</v>
      </c>
      <c r="Z139" s="16">
        <f>ROUND(T139+($O139-INDEX(新属性投放!$B$14:$B$34,属性汇总!$P139))*属性汇总!W139,0)</f>
        <v>15311</v>
      </c>
    </row>
    <row r="140" spans="1:26" ht="16.5" x14ac:dyDescent="0.2">
      <c r="A140" s="15">
        <v>121</v>
      </c>
      <c r="B140" s="15">
        <v>16</v>
      </c>
      <c r="C140" s="16">
        <f>INDEX(新属性投放!$L$6:$L$10,属性汇总!$B$3)*INDEX(新属性投放!$Q$6:$Q$10,属性汇总!$D$3)</f>
        <v>1.1499999999999999</v>
      </c>
      <c r="D140" s="16">
        <f>INDEX(新属性投放!J$14:J$34,属性汇总!$B140)*$C140</f>
        <v>2769.3724999999999</v>
      </c>
      <c r="E140" s="16">
        <f>INDEX(新属性投放!K$14:K$34,属性汇总!$B140)*$C140</f>
        <v>1368.01125</v>
      </c>
      <c r="F140" s="16">
        <f>INDEX(新属性投放!L$14:L$34,属性汇总!$B140)*$C140</f>
        <v>8354.1175000000003</v>
      </c>
      <c r="G140" s="16">
        <f>INDEX(新属性投放!D$14:D$34,属性汇总!$B140)*$C140</f>
        <v>69.23</v>
      </c>
      <c r="H140" s="16">
        <f>INDEX(新属性投放!E$14:E$34,属性汇总!$B140)*$C140</f>
        <v>34.615000000000002</v>
      </c>
      <c r="I140" s="16">
        <f>INDEX(新属性投放!F$14:F$34,属性汇总!$B140)*$C140</f>
        <v>207.69</v>
      </c>
      <c r="J140" s="16">
        <f>ROUND(D140+($A140-INDEX(新属性投放!$B$14:$B$34,属性汇总!$B140))*属性汇总!G140,0)</f>
        <v>3185</v>
      </c>
      <c r="K140" s="16">
        <f>ROUND(E140+($A140-INDEX(新属性投放!$B$14:$B$34,属性汇总!$B140))*属性汇总!H140,0)</f>
        <v>1576</v>
      </c>
      <c r="L140" s="16">
        <f>ROUND(F140+($A140-INDEX(新属性投放!$B$14:$B$34,属性汇总!$B140))*属性汇总!I140,0)</f>
        <v>9600</v>
      </c>
      <c r="O140" s="15">
        <v>121</v>
      </c>
      <c r="P140" s="15">
        <v>16</v>
      </c>
      <c r="Q140" s="16">
        <f>INDEX(新属性投放!$L$6:$L$10,$P$3)*INDEX(新属性投放!$Q$6:$Q$10,$R$3)</f>
        <v>1.1499999999999999</v>
      </c>
      <c r="R140" s="16">
        <f>INDEX(新属性投放!J$42:J$62,属性汇总!$P140)*$Q140</f>
        <v>2831.4724999999999</v>
      </c>
      <c r="S140" s="16">
        <f>INDEX(新属性投放!K$42:K$62,属性汇总!$P140)*$Q140</f>
        <v>1399.06125</v>
      </c>
      <c r="T140" s="16">
        <f>INDEX(新属性投放!L$42:L$62,属性汇总!$P140)*$Q140</f>
        <v>14964.949999999999</v>
      </c>
      <c r="U140" s="16">
        <f>INDEX(新属性投放!$D$42:$D$62,属性汇总!$P140)*$Q140</f>
        <v>69.23</v>
      </c>
      <c r="V140" s="16">
        <f>INDEX(新属性投放!$D$42:$D$62,属性汇总!$P140)*$Q140</f>
        <v>69.23</v>
      </c>
      <c r="W140" s="16">
        <f>INDEX(新属性投放!$D$42:$D$62,属性汇总!$P140)*$Q140</f>
        <v>69.23</v>
      </c>
      <c r="X140" s="16">
        <f>ROUND(R140+($O140-INDEX(新属性投放!$B$14:$B$34,属性汇总!$P140))*属性汇总!U140,0)</f>
        <v>3247</v>
      </c>
      <c r="Y140" s="16">
        <f>ROUND(S140+($O140-INDEX(新属性投放!$B$14:$B$34,属性汇总!$P140))*属性汇总!V140,0)</f>
        <v>1814</v>
      </c>
      <c r="Z140" s="16">
        <f>ROUND(T140+($O140-INDEX(新属性投放!$B$14:$B$34,属性汇总!$P140))*属性汇总!W140,0)</f>
        <v>15380</v>
      </c>
    </row>
    <row r="141" spans="1:26" ht="16.5" x14ac:dyDescent="0.2">
      <c r="A141" s="15">
        <v>122</v>
      </c>
      <c r="B141" s="15">
        <v>16</v>
      </c>
      <c r="C141" s="16">
        <f>INDEX(新属性投放!$L$6:$L$10,属性汇总!$B$3)*INDEX(新属性投放!$Q$6:$Q$10,属性汇总!$D$3)</f>
        <v>1.1499999999999999</v>
      </c>
      <c r="D141" s="16">
        <f>INDEX(新属性投放!J$14:J$34,属性汇总!$B141)*$C141</f>
        <v>2769.3724999999999</v>
      </c>
      <c r="E141" s="16">
        <f>INDEX(新属性投放!K$14:K$34,属性汇总!$B141)*$C141</f>
        <v>1368.01125</v>
      </c>
      <c r="F141" s="16">
        <f>INDEX(新属性投放!L$14:L$34,属性汇总!$B141)*$C141</f>
        <v>8354.1175000000003</v>
      </c>
      <c r="G141" s="16">
        <f>INDEX(新属性投放!D$14:D$34,属性汇总!$B141)*$C141</f>
        <v>69.23</v>
      </c>
      <c r="H141" s="16">
        <f>INDEX(新属性投放!E$14:E$34,属性汇总!$B141)*$C141</f>
        <v>34.615000000000002</v>
      </c>
      <c r="I141" s="16">
        <f>INDEX(新属性投放!F$14:F$34,属性汇总!$B141)*$C141</f>
        <v>207.69</v>
      </c>
      <c r="J141" s="16">
        <f>ROUND(D141+($A141-INDEX(新属性投放!$B$14:$B$34,属性汇总!$B141))*属性汇总!G141,0)</f>
        <v>3254</v>
      </c>
      <c r="K141" s="16">
        <f>ROUND(E141+($A141-INDEX(新属性投放!$B$14:$B$34,属性汇总!$B141))*属性汇总!H141,0)</f>
        <v>1610</v>
      </c>
      <c r="L141" s="16">
        <f>ROUND(F141+($A141-INDEX(新属性投放!$B$14:$B$34,属性汇总!$B141))*属性汇总!I141,0)</f>
        <v>9808</v>
      </c>
      <c r="O141" s="15">
        <v>122</v>
      </c>
      <c r="P141" s="15">
        <v>16</v>
      </c>
      <c r="Q141" s="16">
        <f>INDEX(新属性投放!$L$6:$L$10,$P$3)*INDEX(新属性投放!$Q$6:$Q$10,$R$3)</f>
        <v>1.1499999999999999</v>
      </c>
      <c r="R141" s="16">
        <f>INDEX(新属性投放!J$42:J$62,属性汇总!$P141)*$Q141</f>
        <v>2831.4724999999999</v>
      </c>
      <c r="S141" s="16">
        <f>INDEX(新属性投放!K$42:K$62,属性汇总!$P141)*$Q141</f>
        <v>1399.06125</v>
      </c>
      <c r="T141" s="16">
        <f>INDEX(新属性投放!L$42:L$62,属性汇总!$P141)*$Q141</f>
        <v>14964.949999999999</v>
      </c>
      <c r="U141" s="16">
        <f>INDEX(新属性投放!$D$42:$D$62,属性汇总!$P141)*$Q141</f>
        <v>69.23</v>
      </c>
      <c r="V141" s="16">
        <f>INDEX(新属性投放!$D$42:$D$62,属性汇总!$P141)*$Q141</f>
        <v>69.23</v>
      </c>
      <c r="W141" s="16">
        <f>INDEX(新属性投放!$D$42:$D$62,属性汇总!$P141)*$Q141</f>
        <v>69.23</v>
      </c>
      <c r="X141" s="16">
        <f>ROUND(R141+($O141-INDEX(新属性投放!$B$14:$B$34,属性汇总!$P141))*属性汇总!U141,0)</f>
        <v>3316</v>
      </c>
      <c r="Y141" s="16">
        <f>ROUND(S141+($O141-INDEX(新属性投放!$B$14:$B$34,属性汇总!$P141))*属性汇总!V141,0)</f>
        <v>1884</v>
      </c>
      <c r="Z141" s="16">
        <f>ROUND(T141+($O141-INDEX(新属性投放!$B$14:$B$34,属性汇总!$P141))*属性汇总!W141,0)</f>
        <v>15450</v>
      </c>
    </row>
    <row r="142" spans="1:26" ht="16.5" x14ac:dyDescent="0.2">
      <c r="A142" s="15">
        <v>123</v>
      </c>
      <c r="B142" s="15">
        <v>16</v>
      </c>
      <c r="C142" s="16">
        <f>INDEX(新属性投放!$L$6:$L$10,属性汇总!$B$3)*INDEX(新属性投放!$Q$6:$Q$10,属性汇总!$D$3)</f>
        <v>1.1499999999999999</v>
      </c>
      <c r="D142" s="16">
        <f>INDEX(新属性投放!J$14:J$34,属性汇总!$B142)*$C142</f>
        <v>2769.3724999999999</v>
      </c>
      <c r="E142" s="16">
        <f>INDEX(新属性投放!K$14:K$34,属性汇总!$B142)*$C142</f>
        <v>1368.01125</v>
      </c>
      <c r="F142" s="16">
        <f>INDEX(新属性投放!L$14:L$34,属性汇总!$B142)*$C142</f>
        <v>8354.1175000000003</v>
      </c>
      <c r="G142" s="16">
        <f>INDEX(新属性投放!D$14:D$34,属性汇总!$B142)*$C142</f>
        <v>69.23</v>
      </c>
      <c r="H142" s="16">
        <f>INDEX(新属性投放!E$14:E$34,属性汇总!$B142)*$C142</f>
        <v>34.615000000000002</v>
      </c>
      <c r="I142" s="16">
        <f>INDEX(新属性投放!F$14:F$34,属性汇总!$B142)*$C142</f>
        <v>207.69</v>
      </c>
      <c r="J142" s="16">
        <f>ROUND(D142+($A142-INDEX(新属性投放!$B$14:$B$34,属性汇总!$B142))*属性汇总!G142,0)</f>
        <v>3323</v>
      </c>
      <c r="K142" s="16">
        <f>ROUND(E142+($A142-INDEX(新属性投放!$B$14:$B$34,属性汇总!$B142))*属性汇总!H142,0)</f>
        <v>1645</v>
      </c>
      <c r="L142" s="16">
        <f>ROUND(F142+($A142-INDEX(新属性投放!$B$14:$B$34,属性汇总!$B142))*属性汇总!I142,0)</f>
        <v>10016</v>
      </c>
      <c r="O142" s="15">
        <v>123</v>
      </c>
      <c r="P142" s="15">
        <v>16</v>
      </c>
      <c r="Q142" s="16">
        <f>INDEX(新属性投放!$L$6:$L$10,$P$3)*INDEX(新属性投放!$Q$6:$Q$10,$R$3)</f>
        <v>1.1499999999999999</v>
      </c>
      <c r="R142" s="16">
        <f>INDEX(新属性投放!J$42:J$62,属性汇总!$P142)*$Q142</f>
        <v>2831.4724999999999</v>
      </c>
      <c r="S142" s="16">
        <f>INDEX(新属性投放!K$42:K$62,属性汇总!$P142)*$Q142</f>
        <v>1399.06125</v>
      </c>
      <c r="T142" s="16">
        <f>INDEX(新属性投放!L$42:L$62,属性汇总!$P142)*$Q142</f>
        <v>14964.949999999999</v>
      </c>
      <c r="U142" s="16">
        <f>INDEX(新属性投放!$D$42:$D$62,属性汇总!$P142)*$Q142</f>
        <v>69.23</v>
      </c>
      <c r="V142" s="16">
        <f>INDEX(新属性投放!$D$42:$D$62,属性汇总!$P142)*$Q142</f>
        <v>69.23</v>
      </c>
      <c r="W142" s="16">
        <f>INDEX(新属性投放!$D$42:$D$62,属性汇总!$P142)*$Q142</f>
        <v>69.23</v>
      </c>
      <c r="X142" s="16">
        <f>ROUND(R142+($O142-INDEX(新属性投放!$B$14:$B$34,属性汇总!$P142))*属性汇总!U142,0)</f>
        <v>3385</v>
      </c>
      <c r="Y142" s="16">
        <f>ROUND(S142+($O142-INDEX(新属性投放!$B$14:$B$34,属性汇总!$P142))*属性汇总!V142,0)</f>
        <v>1953</v>
      </c>
      <c r="Z142" s="16">
        <f>ROUND(T142+($O142-INDEX(新属性投放!$B$14:$B$34,属性汇总!$P142))*属性汇总!W142,0)</f>
        <v>15519</v>
      </c>
    </row>
    <row r="143" spans="1:26" ht="16.5" x14ac:dyDescent="0.2">
      <c r="A143" s="15">
        <v>124</v>
      </c>
      <c r="B143" s="15">
        <v>16</v>
      </c>
      <c r="C143" s="16">
        <f>INDEX(新属性投放!$L$6:$L$10,属性汇总!$B$3)*INDEX(新属性投放!$Q$6:$Q$10,属性汇总!$D$3)</f>
        <v>1.1499999999999999</v>
      </c>
      <c r="D143" s="16">
        <f>INDEX(新属性投放!J$14:J$34,属性汇总!$B143)*$C143</f>
        <v>2769.3724999999999</v>
      </c>
      <c r="E143" s="16">
        <f>INDEX(新属性投放!K$14:K$34,属性汇总!$B143)*$C143</f>
        <v>1368.01125</v>
      </c>
      <c r="F143" s="16">
        <f>INDEX(新属性投放!L$14:L$34,属性汇总!$B143)*$C143</f>
        <v>8354.1175000000003</v>
      </c>
      <c r="G143" s="16">
        <f>INDEX(新属性投放!D$14:D$34,属性汇总!$B143)*$C143</f>
        <v>69.23</v>
      </c>
      <c r="H143" s="16">
        <f>INDEX(新属性投放!E$14:E$34,属性汇总!$B143)*$C143</f>
        <v>34.615000000000002</v>
      </c>
      <c r="I143" s="16">
        <f>INDEX(新属性投放!F$14:F$34,属性汇总!$B143)*$C143</f>
        <v>207.69</v>
      </c>
      <c r="J143" s="16">
        <f>ROUND(D143+($A143-INDEX(新属性投放!$B$14:$B$34,属性汇总!$B143))*属性汇总!G143,0)</f>
        <v>3392</v>
      </c>
      <c r="K143" s="16">
        <f>ROUND(E143+($A143-INDEX(新属性投放!$B$14:$B$34,属性汇总!$B143))*属性汇总!H143,0)</f>
        <v>1680</v>
      </c>
      <c r="L143" s="16">
        <f>ROUND(F143+($A143-INDEX(新属性投放!$B$14:$B$34,属性汇总!$B143))*属性汇总!I143,0)</f>
        <v>10223</v>
      </c>
      <c r="O143" s="15">
        <v>124</v>
      </c>
      <c r="P143" s="15">
        <v>16</v>
      </c>
      <c r="Q143" s="16">
        <f>INDEX(新属性投放!$L$6:$L$10,$P$3)*INDEX(新属性投放!$Q$6:$Q$10,$R$3)</f>
        <v>1.1499999999999999</v>
      </c>
      <c r="R143" s="16">
        <f>INDEX(新属性投放!J$42:J$62,属性汇总!$P143)*$Q143</f>
        <v>2831.4724999999999</v>
      </c>
      <c r="S143" s="16">
        <f>INDEX(新属性投放!K$42:K$62,属性汇总!$P143)*$Q143</f>
        <v>1399.06125</v>
      </c>
      <c r="T143" s="16">
        <f>INDEX(新属性投放!L$42:L$62,属性汇总!$P143)*$Q143</f>
        <v>14964.949999999999</v>
      </c>
      <c r="U143" s="16">
        <f>INDEX(新属性投放!$D$42:$D$62,属性汇总!$P143)*$Q143</f>
        <v>69.23</v>
      </c>
      <c r="V143" s="16">
        <f>INDEX(新属性投放!$D$42:$D$62,属性汇总!$P143)*$Q143</f>
        <v>69.23</v>
      </c>
      <c r="W143" s="16">
        <f>INDEX(新属性投放!$D$42:$D$62,属性汇总!$P143)*$Q143</f>
        <v>69.23</v>
      </c>
      <c r="X143" s="16">
        <f>ROUND(R143+($O143-INDEX(新属性投放!$B$14:$B$34,属性汇总!$P143))*属性汇总!U143,0)</f>
        <v>3455</v>
      </c>
      <c r="Y143" s="16">
        <f>ROUND(S143+($O143-INDEX(新属性投放!$B$14:$B$34,属性汇总!$P143))*属性汇总!V143,0)</f>
        <v>2022</v>
      </c>
      <c r="Z143" s="16">
        <f>ROUND(T143+($O143-INDEX(新属性投放!$B$14:$B$34,属性汇总!$P143))*属性汇总!W143,0)</f>
        <v>15588</v>
      </c>
    </row>
    <row r="144" spans="1:26" ht="16.5" x14ac:dyDescent="0.2">
      <c r="A144" s="15">
        <v>125</v>
      </c>
      <c r="B144" s="15">
        <v>16</v>
      </c>
      <c r="C144" s="16">
        <f>INDEX(新属性投放!$L$6:$L$10,属性汇总!$B$3)*INDEX(新属性投放!$Q$6:$Q$10,属性汇总!$D$3)</f>
        <v>1.1499999999999999</v>
      </c>
      <c r="D144" s="16">
        <f>INDEX(新属性投放!J$14:J$34,属性汇总!$B144)*$C144</f>
        <v>2769.3724999999999</v>
      </c>
      <c r="E144" s="16">
        <f>INDEX(新属性投放!K$14:K$34,属性汇总!$B144)*$C144</f>
        <v>1368.01125</v>
      </c>
      <c r="F144" s="16">
        <f>INDEX(新属性投放!L$14:L$34,属性汇总!$B144)*$C144</f>
        <v>8354.1175000000003</v>
      </c>
      <c r="G144" s="16">
        <f>INDEX(新属性投放!D$14:D$34,属性汇总!$B144)*$C144</f>
        <v>69.23</v>
      </c>
      <c r="H144" s="16">
        <f>INDEX(新属性投放!E$14:E$34,属性汇总!$B144)*$C144</f>
        <v>34.615000000000002</v>
      </c>
      <c r="I144" s="16">
        <f>INDEX(新属性投放!F$14:F$34,属性汇总!$B144)*$C144</f>
        <v>207.69</v>
      </c>
      <c r="J144" s="16">
        <f>ROUND(D144+($A144-INDEX(新属性投放!$B$14:$B$34,属性汇总!$B144))*属性汇总!G144,0)</f>
        <v>3462</v>
      </c>
      <c r="K144" s="16">
        <f>ROUND(E144+($A144-INDEX(新属性投放!$B$14:$B$34,属性汇总!$B144))*属性汇总!H144,0)</f>
        <v>1714</v>
      </c>
      <c r="L144" s="16">
        <f>ROUND(F144+($A144-INDEX(新属性投放!$B$14:$B$34,属性汇总!$B144))*属性汇总!I144,0)</f>
        <v>10431</v>
      </c>
      <c r="O144" s="15">
        <v>125</v>
      </c>
      <c r="P144" s="15">
        <v>16</v>
      </c>
      <c r="Q144" s="16">
        <f>INDEX(新属性投放!$L$6:$L$10,$P$3)*INDEX(新属性投放!$Q$6:$Q$10,$R$3)</f>
        <v>1.1499999999999999</v>
      </c>
      <c r="R144" s="16">
        <f>INDEX(新属性投放!J$42:J$62,属性汇总!$P144)*$Q144</f>
        <v>2831.4724999999999</v>
      </c>
      <c r="S144" s="16">
        <f>INDEX(新属性投放!K$42:K$62,属性汇总!$P144)*$Q144</f>
        <v>1399.06125</v>
      </c>
      <c r="T144" s="16">
        <f>INDEX(新属性投放!L$42:L$62,属性汇总!$P144)*$Q144</f>
        <v>14964.949999999999</v>
      </c>
      <c r="U144" s="16">
        <f>INDEX(新属性投放!$D$42:$D$62,属性汇总!$P144)*$Q144</f>
        <v>69.23</v>
      </c>
      <c r="V144" s="16">
        <f>INDEX(新属性投放!$D$42:$D$62,属性汇总!$P144)*$Q144</f>
        <v>69.23</v>
      </c>
      <c r="W144" s="16">
        <f>INDEX(新属性投放!$D$42:$D$62,属性汇总!$P144)*$Q144</f>
        <v>69.23</v>
      </c>
      <c r="X144" s="16">
        <f>ROUND(R144+($O144-INDEX(新属性投放!$B$14:$B$34,属性汇总!$P144))*属性汇总!U144,0)</f>
        <v>3524</v>
      </c>
      <c r="Y144" s="16">
        <f>ROUND(S144+($O144-INDEX(新属性投放!$B$14:$B$34,属性汇总!$P144))*属性汇总!V144,0)</f>
        <v>2091</v>
      </c>
      <c r="Z144" s="16">
        <f>ROUND(T144+($O144-INDEX(新属性投放!$B$14:$B$34,属性汇总!$P144))*属性汇总!W144,0)</f>
        <v>15657</v>
      </c>
    </row>
    <row r="145" spans="1:26" s="22" customFormat="1" ht="16.5" x14ac:dyDescent="0.2">
      <c r="A145" s="15">
        <v>125</v>
      </c>
      <c r="B145" s="15">
        <v>17</v>
      </c>
      <c r="C145" s="16">
        <f>INDEX(新属性投放!$L$6:$L$10,属性汇总!$B$3)*INDEX(新属性投放!$Q$6:$Q$10,属性汇总!$D$3)</f>
        <v>1.1499999999999999</v>
      </c>
      <c r="D145" s="16">
        <f>INDEX(新属性投放!J$14:J$34,属性汇总!$B145)*$C145</f>
        <v>3201.7725</v>
      </c>
      <c r="E145" s="16">
        <f>INDEX(新属性投放!K$14:K$34,属性汇总!$B145)*$C145</f>
        <v>1584.7862499999999</v>
      </c>
      <c r="F145" s="16">
        <f>INDEX(新属性投放!L$14:L$34,属性汇总!$B145)*$C145</f>
        <v>9651.3174999999992</v>
      </c>
      <c r="G145" s="16">
        <f>INDEX(新属性投放!D$14:D$34,属性汇总!$B145)*$C145</f>
        <v>80.039999999999992</v>
      </c>
      <c r="H145" s="16">
        <f>INDEX(新属性投放!E$14:E$34,属性汇总!$B145)*$C145</f>
        <v>40.019999999999996</v>
      </c>
      <c r="I145" s="16">
        <f>INDEX(新属性投放!F$14:F$34,属性汇总!$B145)*$C145</f>
        <v>240.11999999999995</v>
      </c>
      <c r="J145" s="16">
        <f>ROUND(D145+($A145-INDEX(新属性投放!$B$14:$B$34,属性汇总!$B145))*属性汇总!G145,0)</f>
        <v>3602</v>
      </c>
      <c r="K145" s="16">
        <f>ROUND(E145+($A145-INDEX(新属性投放!$B$14:$B$34,属性汇总!$B145))*属性汇总!H145,0)</f>
        <v>1785</v>
      </c>
      <c r="L145" s="16">
        <f>ROUND(F145+($A145-INDEX(新属性投放!$B$14:$B$34,属性汇总!$B145))*属性汇总!I145,0)</f>
        <v>10852</v>
      </c>
      <c r="O145" s="15">
        <v>125</v>
      </c>
      <c r="P145" s="15">
        <v>17</v>
      </c>
      <c r="Q145" s="16">
        <f>INDEX(新属性投放!$L$6:$L$10,$P$3)*INDEX(新属性投放!$Q$6:$Q$10,$R$3)</f>
        <v>1.1499999999999999</v>
      </c>
      <c r="R145" s="16">
        <f>INDEX(新属性投放!J$42:J$62,属性汇总!$P145)*$Q145</f>
        <v>3263.8724999999999</v>
      </c>
      <c r="S145" s="16">
        <f>INDEX(新属性投放!K$42:K$62,属性汇总!$P145)*$Q145</f>
        <v>1615.8362499999998</v>
      </c>
      <c r="T145" s="16">
        <f>INDEX(新属性投放!L$42:L$62,属性汇总!$P145)*$Q145</f>
        <v>17293.699999999997</v>
      </c>
      <c r="U145" s="16">
        <f>INDEX(新属性投放!$D$42:$D$62,属性汇总!$P145)*$Q145</f>
        <v>80.039999999999992</v>
      </c>
      <c r="V145" s="16">
        <f>INDEX(新属性投放!$D$42:$D$62,属性汇总!$P145)*$Q145</f>
        <v>80.039999999999992</v>
      </c>
      <c r="W145" s="16">
        <f>INDEX(新属性投放!$D$42:$D$62,属性汇总!$P145)*$Q145</f>
        <v>80.039999999999992</v>
      </c>
      <c r="X145" s="16">
        <f>ROUND(R145+($O145-INDEX(新属性投放!$B$14:$B$34,属性汇总!$P145))*属性汇总!U145,0)</f>
        <v>3664</v>
      </c>
      <c r="Y145" s="16">
        <f>ROUND(S145+($O145-INDEX(新属性投放!$B$14:$B$34,属性汇总!$P145))*属性汇总!V145,0)</f>
        <v>2016</v>
      </c>
      <c r="Z145" s="16">
        <f>ROUND(T145+($O145-INDEX(新属性投放!$B$14:$B$34,属性汇总!$P145))*属性汇总!W145,0)</f>
        <v>17694</v>
      </c>
    </row>
    <row r="146" spans="1:26" ht="16.5" x14ac:dyDescent="0.2">
      <c r="A146" s="15">
        <v>126</v>
      </c>
      <c r="B146" s="15">
        <v>17</v>
      </c>
      <c r="C146" s="16">
        <f>INDEX(新属性投放!$L$6:$L$10,属性汇总!$B$3)*INDEX(新属性投放!$Q$6:$Q$10,属性汇总!$D$3)</f>
        <v>1.1499999999999999</v>
      </c>
      <c r="D146" s="16">
        <f>INDEX(新属性投放!J$14:J$34,属性汇总!$B146)*$C146</f>
        <v>3201.7725</v>
      </c>
      <c r="E146" s="16">
        <f>INDEX(新属性投放!K$14:K$34,属性汇总!$B146)*$C146</f>
        <v>1584.7862499999999</v>
      </c>
      <c r="F146" s="16">
        <f>INDEX(新属性投放!L$14:L$34,属性汇总!$B146)*$C146</f>
        <v>9651.3174999999992</v>
      </c>
      <c r="G146" s="16">
        <f>INDEX(新属性投放!D$14:D$34,属性汇总!$B146)*$C146</f>
        <v>80.039999999999992</v>
      </c>
      <c r="H146" s="16">
        <f>INDEX(新属性投放!E$14:E$34,属性汇总!$B146)*$C146</f>
        <v>40.019999999999996</v>
      </c>
      <c r="I146" s="16">
        <f>INDEX(新属性投放!F$14:F$34,属性汇总!$B146)*$C146</f>
        <v>240.11999999999995</v>
      </c>
      <c r="J146" s="16">
        <f>ROUND(D146+($A146-INDEX(新属性投放!$B$14:$B$34,属性汇总!$B146))*属性汇总!G146,0)</f>
        <v>3682</v>
      </c>
      <c r="K146" s="16">
        <f>ROUND(E146+($A146-INDEX(新属性投放!$B$14:$B$34,属性汇总!$B146))*属性汇总!H146,0)</f>
        <v>1825</v>
      </c>
      <c r="L146" s="16">
        <f>ROUND(F146+($A146-INDEX(新属性投放!$B$14:$B$34,属性汇总!$B146))*属性汇总!I146,0)</f>
        <v>11092</v>
      </c>
      <c r="O146" s="15">
        <v>126</v>
      </c>
      <c r="P146" s="15">
        <v>17</v>
      </c>
      <c r="Q146" s="16">
        <f>INDEX(新属性投放!$L$6:$L$10,$P$3)*INDEX(新属性投放!$Q$6:$Q$10,$R$3)</f>
        <v>1.1499999999999999</v>
      </c>
      <c r="R146" s="16">
        <f>INDEX(新属性投放!J$42:J$62,属性汇总!$P146)*$Q146</f>
        <v>3263.8724999999999</v>
      </c>
      <c r="S146" s="16">
        <f>INDEX(新属性投放!K$42:K$62,属性汇总!$P146)*$Q146</f>
        <v>1615.8362499999998</v>
      </c>
      <c r="T146" s="16">
        <f>INDEX(新属性投放!L$42:L$62,属性汇总!$P146)*$Q146</f>
        <v>17293.699999999997</v>
      </c>
      <c r="U146" s="16">
        <f>INDEX(新属性投放!$D$42:$D$62,属性汇总!$P146)*$Q146</f>
        <v>80.039999999999992</v>
      </c>
      <c r="V146" s="16">
        <f>INDEX(新属性投放!$D$42:$D$62,属性汇总!$P146)*$Q146</f>
        <v>80.039999999999992</v>
      </c>
      <c r="W146" s="16">
        <f>INDEX(新属性投放!$D$42:$D$62,属性汇总!$P146)*$Q146</f>
        <v>80.039999999999992</v>
      </c>
      <c r="X146" s="16">
        <f>ROUND(R146+($O146-INDEX(新属性投放!$B$14:$B$34,属性汇总!$P146))*属性汇总!U146,0)</f>
        <v>3744</v>
      </c>
      <c r="Y146" s="16">
        <f>ROUND(S146+($O146-INDEX(新属性投放!$B$14:$B$34,属性汇总!$P146))*属性汇总!V146,0)</f>
        <v>2096</v>
      </c>
      <c r="Z146" s="16">
        <f>ROUND(T146+($O146-INDEX(新属性投放!$B$14:$B$34,属性汇总!$P146))*属性汇总!W146,0)</f>
        <v>17774</v>
      </c>
    </row>
    <row r="147" spans="1:26" ht="16.5" x14ac:dyDescent="0.2">
      <c r="A147" s="15">
        <v>127</v>
      </c>
      <c r="B147" s="15">
        <v>17</v>
      </c>
      <c r="C147" s="16">
        <f>INDEX(新属性投放!$L$6:$L$10,属性汇总!$B$3)*INDEX(新属性投放!$Q$6:$Q$10,属性汇总!$D$3)</f>
        <v>1.1499999999999999</v>
      </c>
      <c r="D147" s="16">
        <f>INDEX(新属性投放!J$14:J$34,属性汇总!$B147)*$C147</f>
        <v>3201.7725</v>
      </c>
      <c r="E147" s="16">
        <f>INDEX(新属性投放!K$14:K$34,属性汇总!$B147)*$C147</f>
        <v>1584.7862499999999</v>
      </c>
      <c r="F147" s="16">
        <f>INDEX(新属性投放!L$14:L$34,属性汇总!$B147)*$C147</f>
        <v>9651.3174999999992</v>
      </c>
      <c r="G147" s="16">
        <f>INDEX(新属性投放!D$14:D$34,属性汇总!$B147)*$C147</f>
        <v>80.039999999999992</v>
      </c>
      <c r="H147" s="16">
        <f>INDEX(新属性投放!E$14:E$34,属性汇总!$B147)*$C147</f>
        <v>40.019999999999996</v>
      </c>
      <c r="I147" s="16">
        <f>INDEX(新属性投放!F$14:F$34,属性汇总!$B147)*$C147</f>
        <v>240.11999999999995</v>
      </c>
      <c r="J147" s="16">
        <f>ROUND(D147+($A147-INDEX(新属性投放!$B$14:$B$34,属性汇总!$B147))*属性汇总!G147,0)</f>
        <v>3762</v>
      </c>
      <c r="K147" s="16">
        <f>ROUND(E147+($A147-INDEX(新属性投放!$B$14:$B$34,属性汇总!$B147))*属性汇总!H147,0)</f>
        <v>1865</v>
      </c>
      <c r="L147" s="16">
        <f>ROUND(F147+($A147-INDEX(新属性投放!$B$14:$B$34,属性汇总!$B147))*属性汇总!I147,0)</f>
        <v>11332</v>
      </c>
      <c r="O147" s="15">
        <v>127</v>
      </c>
      <c r="P147" s="15">
        <v>17</v>
      </c>
      <c r="Q147" s="16">
        <f>INDEX(新属性投放!$L$6:$L$10,$P$3)*INDEX(新属性投放!$Q$6:$Q$10,$R$3)</f>
        <v>1.1499999999999999</v>
      </c>
      <c r="R147" s="16">
        <f>INDEX(新属性投放!J$42:J$62,属性汇总!$P147)*$Q147</f>
        <v>3263.8724999999999</v>
      </c>
      <c r="S147" s="16">
        <f>INDEX(新属性投放!K$42:K$62,属性汇总!$P147)*$Q147</f>
        <v>1615.8362499999998</v>
      </c>
      <c r="T147" s="16">
        <f>INDEX(新属性投放!L$42:L$62,属性汇总!$P147)*$Q147</f>
        <v>17293.699999999997</v>
      </c>
      <c r="U147" s="16">
        <f>INDEX(新属性投放!$D$42:$D$62,属性汇总!$P147)*$Q147</f>
        <v>80.039999999999992</v>
      </c>
      <c r="V147" s="16">
        <f>INDEX(新属性投放!$D$42:$D$62,属性汇总!$P147)*$Q147</f>
        <v>80.039999999999992</v>
      </c>
      <c r="W147" s="16">
        <f>INDEX(新属性投放!$D$42:$D$62,属性汇总!$P147)*$Q147</f>
        <v>80.039999999999992</v>
      </c>
      <c r="X147" s="16">
        <f>ROUND(R147+($O147-INDEX(新属性投放!$B$14:$B$34,属性汇总!$P147))*属性汇总!U147,0)</f>
        <v>3824</v>
      </c>
      <c r="Y147" s="16">
        <f>ROUND(S147+($O147-INDEX(新属性投放!$B$14:$B$34,属性汇总!$P147))*属性汇总!V147,0)</f>
        <v>2176</v>
      </c>
      <c r="Z147" s="16">
        <f>ROUND(T147+($O147-INDEX(新属性投放!$B$14:$B$34,属性汇总!$P147))*属性汇总!W147,0)</f>
        <v>17854</v>
      </c>
    </row>
    <row r="148" spans="1:26" ht="16.5" x14ac:dyDescent="0.2">
      <c r="A148" s="15">
        <v>128</v>
      </c>
      <c r="B148" s="15">
        <v>17</v>
      </c>
      <c r="C148" s="16">
        <f>INDEX(新属性投放!$L$6:$L$10,属性汇总!$B$3)*INDEX(新属性投放!$Q$6:$Q$10,属性汇总!$D$3)</f>
        <v>1.1499999999999999</v>
      </c>
      <c r="D148" s="16">
        <f>INDEX(新属性投放!J$14:J$34,属性汇总!$B148)*$C148</f>
        <v>3201.7725</v>
      </c>
      <c r="E148" s="16">
        <f>INDEX(新属性投放!K$14:K$34,属性汇总!$B148)*$C148</f>
        <v>1584.7862499999999</v>
      </c>
      <c r="F148" s="16">
        <f>INDEX(新属性投放!L$14:L$34,属性汇总!$B148)*$C148</f>
        <v>9651.3174999999992</v>
      </c>
      <c r="G148" s="16">
        <f>INDEX(新属性投放!D$14:D$34,属性汇总!$B148)*$C148</f>
        <v>80.039999999999992</v>
      </c>
      <c r="H148" s="16">
        <f>INDEX(新属性投放!E$14:E$34,属性汇总!$B148)*$C148</f>
        <v>40.019999999999996</v>
      </c>
      <c r="I148" s="16">
        <f>INDEX(新属性投放!F$14:F$34,属性汇总!$B148)*$C148</f>
        <v>240.11999999999995</v>
      </c>
      <c r="J148" s="16">
        <f>ROUND(D148+($A148-INDEX(新属性投放!$B$14:$B$34,属性汇总!$B148))*属性汇总!G148,0)</f>
        <v>3842</v>
      </c>
      <c r="K148" s="16">
        <f>ROUND(E148+($A148-INDEX(新属性投放!$B$14:$B$34,属性汇总!$B148))*属性汇总!H148,0)</f>
        <v>1905</v>
      </c>
      <c r="L148" s="16">
        <f>ROUND(F148+($A148-INDEX(新属性投放!$B$14:$B$34,属性汇总!$B148))*属性汇总!I148,0)</f>
        <v>11572</v>
      </c>
      <c r="O148" s="15">
        <v>128</v>
      </c>
      <c r="P148" s="15">
        <v>17</v>
      </c>
      <c r="Q148" s="16">
        <f>INDEX(新属性投放!$L$6:$L$10,$P$3)*INDEX(新属性投放!$Q$6:$Q$10,$R$3)</f>
        <v>1.1499999999999999</v>
      </c>
      <c r="R148" s="16">
        <f>INDEX(新属性投放!J$42:J$62,属性汇总!$P148)*$Q148</f>
        <v>3263.8724999999999</v>
      </c>
      <c r="S148" s="16">
        <f>INDEX(新属性投放!K$42:K$62,属性汇总!$P148)*$Q148</f>
        <v>1615.8362499999998</v>
      </c>
      <c r="T148" s="16">
        <f>INDEX(新属性投放!L$42:L$62,属性汇总!$P148)*$Q148</f>
        <v>17293.699999999997</v>
      </c>
      <c r="U148" s="16">
        <f>INDEX(新属性投放!$D$42:$D$62,属性汇总!$P148)*$Q148</f>
        <v>80.039999999999992</v>
      </c>
      <c r="V148" s="16">
        <f>INDEX(新属性投放!$D$42:$D$62,属性汇总!$P148)*$Q148</f>
        <v>80.039999999999992</v>
      </c>
      <c r="W148" s="16">
        <f>INDEX(新属性投放!$D$42:$D$62,属性汇总!$P148)*$Q148</f>
        <v>80.039999999999992</v>
      </c>
      <c r="X148" s="16">
        <f>ROUND(R148+($O148-INDEX(新属性投放!$B$14:$B$34,属性汇总!$P148))*属性汇总!U148,0)</f>
        <v>3904</v>
      </c>
      <c r="Y148" s="16">
        <f>ROUND(S148+($O148-INDEX(新属性投放!$B$14:$B$34,属性汇总!$P148))*属性汇总!V148,0)</f>
        <v>2256</v>
      </c>
      <c r="Z148" s="16">
        <f>ROUND(T148+($O148-INDEX(新属性投放!$B$14:$B$34,属性汇总!$P148))*属性汇总!W148,0)</f>
        <v>17934</v>
      </c>
    </row>
    <row r="149" spans="1:26" ht="16.5" x14ac:dyDescent="0.2">
      <c r="A149" s="15">
        <v>129</v>
      </c>
      <c r="B149" s="15">
        <v>17</v>
      </c>
      <c r="C149" s="16">
        <f>INDEX(新属性投放!$L$6:$L$10,属性汇总!$B$3)*INDEX(新属性投放!$Q$6:$Q$10,属性汇总!$D$3)</f>
        <v>1.1499999999999999</v>
      </c>
      <c r="D149" s="16">
        <f>INDEX(新属性投放!J$14:J$34,属性汇总!$B149)*$C149</f>
        <v>3201.7725</v>
      </c>
      <c r="E149" s="16">
        <f>INDEX(新属性投放!K$14:K$34,属性汇总!$B149)*$C149</f>
        <v>1584.7862499999999</v>
      </c>
      <c r="F149" s="16">
        <f>INDEX(新属性投放!L$14:L$34,属性汇总!$B149)*$C149</f>
        <v>9651.3174999999992</v>
      </c>
      <c r="G149" s="16">
        <f>INDEX(新属性投放!D$14:D$34,属性汇总!$B149)*$C149</f>
        <v>80.039999999999992</v>
      </c>
      <c r="H149" s="16">
        <f>INDEX(新属性投放!E$14:E$34,属性汇总!$B149)*$C149</f>
        <v>40.019999999999996</v>
      </c>
      <c r="I149" s="16">
        <f>INDEX(新属性投放!F$14:F$34,属性汇总!$B149)*$C149</f>
        <v>240.11999999999995</v>
      </c>
      <c r="J149" s="16">
        <f>ROUND(D149+($A149-INDEX(新属性投放!$B$14:$B$34,属性汇总!$B149))*属性汇总!G149,0)</f>
        <v>3922</v>
      </c>
      <c r="K149" s="16">
        <f>ROUND(E149+($A149-INDEX(新属性投放!$B$14:$B$34,属性汇总!$B149))*属性汇总!H149,0)</f>
        <v>1945</v>
      </c>
      <c r="L149" s="16">
        <f>ROUND(F149+($A149-INDEX(新属性投放!$B$14:$B$34,属性汇总!$B149))*属性汇总!I149,0)</f>
        <v>11812</v>
      </c>
      <c r="O149" s="15">
        <v>129</v>
      </c>
      <c r="P149" s="15">
        <v>17</v>
      </c>
      <c r="Q149" s="16">
        <f>INDEX(新属性投放!$L$6:$L$10,$P$3)*INDEX(新属性投放!$Q$6:$Q$10,$R$3)</f>
        <v>1.1499999999999999</v>
      </c>
      <c r="R149" s="16">
        <f>INDEX(新属性投放!J$42:J$62,属性汇总!$P149)*$Q149</f>
        <v>3263.8724999999999</v>
      </c>
      <c r="S149" s="16">
        <f>INDEX(新属性投放!K$42:K$62,属性汇总!$P149)*$Q149</f>
        <v>1615.8362499999998</v>
      </c>
      <c r="T149" s="16">
        <f>INDEX(新属性投放!L$42:L$62,属性汇总!$P149)*$Q149</f>
        <v>17293.699999999997</v>
      </c>
      <c r="U149" s="16">
        <f>INDEX(新属性投放!$D$42:$D$62,属性汇总!$P149)*$Q149</f>
        <v>80.039999999999992</v>
      </c>
      <c r="V149" s="16">
        <f>INDEX(新属性投放!$D$42:$D$62,属性汇总!$P149)*$Q149</f>
        <v>80.039999999999992</v>
      </c>
      <c r="W149" s="16">
        <f>INDEX(新属性投放!$D$42:$D$62,属性汇总!$P149)*$Q149</f>
        <v>80.039999999999992</v>
      </c>
      <c r="X149" s="16">
        <f>ROUND(R149+($O149-INDEX(新属性投放!$B$14:$B$34,属性汇总!$P149))*属性汇总!U149,0)</f>
        <v>3984</v>
      </c>
      <c r="Y149" s="16">
        <f>ROUND(S149+($O149-INDEX(新属性投放!$B$14:$B$34,属性汇总!$P149))*属性汇总!V149,0)</f>
        <v>2336</v>
      </c>
      <c r="Z149" s="16">
        <f>ROUND(T149+($O149-INDEX(新属性投放!$B$14:$B$34,属性汇总!$P149))*属性汇总!W149,0)</f>
        <v>18014</v>
      </c>
    </row>
    <row r="150" spans="1:26" ht="16.5" x14ac:dyDescent="0.2">
      <c r="A150" s="15">
        <v>130</v>
      </c>
      <c r="B150" s="15">
        <v>17</v>
      </c>
      <c r="C150" s="16">
        <f>INDEX(新属性投放!$L$6:$L$10,属性汇总!$B$3)*INDEX(新属性投放!$Q$6:$Q$10,属性汇总!$D$3)</f>
        <v>1.1499999999999999</v>
      </c>
      <c r="D150" s="16">
        <f>INDEX(新属性投放!J$14:J$34,属性汇总!$B150)*$C150</f>
        <v>3201.7725</v>
      </c>
      <c r="E150" s="16">
        <f>INDEX(新属性投放!K$14:K$34,属性汇总!$B150)*$C150</f>
        <v>1584.7862499999999</v>
      </c>
      <c r="F150" s="16">
        <f>INDEX(新属性投放!L$14:L$34,属性汇总!$B150)*$C150</f>
        <v>9651.3174999999992</v>
      </c>
      <c r="G150" s="16">
        <f>INDEX(新属性投放!D$14:D$34,属性汇总!$B150)*$C150</f>
        <v>80.039999999999992</v>
      </c>
      <c r="H150" s="16">
        <f>INDEX(新属性投放!E$14:E$34,属性汇总!$B150)*$C150</f>
        <v>40.019999999999996</v>
      </c>
      <c r="I150" s="16">
        <f>INDEX(新属性投放!F$14:F$34,属性汇总!$B150)*$C150</f>
        <v>240.11999999999995</v>
      </c>
      <c r="J150" s="16">
        <f>ROUND(D150+($A150-INDEX(新属性投放!$B$14:$B$34,属性汇总!$B150))*属性汇总!G150,0)</f>
        <v>4002</v>
      </c>
      <c r="K150" s="16">
        <f>ROUND(E150+($A150-INDEX(新属性投放!$B$14:$B$34,属性汇总!$B150))*属性汇总!H150,0)</f>
        <v>1985</v>
      </c>
      <c r="L150" s="16">
        <f>ROUND(F150+($A150-INDEX(新属性投放!$B$14:$B$34,属性汇总!$B150))*属性汇总!I150,0)</f>
        <v>12053</v>
      </c>
      <c r="O150" s="15">
        <v>130</v>
      </c>
      <c r="P150" s="15">
        <v>17</v>
      </c>
      <c r="Q150" s="16">
        <f>INDEX(新属性投放!$L$6:$L$10,$P$3)*INDEX(新属性投放!$Q$6:$Q$10,$R$3)</f>
        <v>1.1499999999999999</v>
      </c>
      <c r="R150" s="16">
        <f>INDEX(新属性投放!J$42:J$62,属性汇总!$P150)*$Q150</f>
        <v>3263.8724999999999</v>
      </c>
      <c r="S150" s="16">
        <f>INDEX(新属性投放!K$42:K$62,属性汇总!$P150)*$Q150</f>
        <v>1615.8362499999998</v>
      </c>
      <c r="T150" s="16">
        <f>INDEX(新属性投放!L$42:L$62,属性汇总!$P150)*$Q150</f>
        <v>17293.699999999997</v>
      </c>
      <c r="U150" s="16">
        <f>INDEX(新属性投放!$D$42:$D$62,属性汇总!$P150)*$Q150</f>
        <v>80.039999999999992</v>
      </c>
      <c r="V150" s="16">
        <f>INDEX(新属性投放!$D$42:$D$62,属性汇总!$P150)*$Q150</f>
        <v>80.039999999999992</v>
      </c>
      <c r="W150" s="16">
        <f>INDEX(新属性投放!$D$42:$D$62,属性汇总!$P150)*$Q150</f>
        <v>80.039999999999992</v>
      </c>
      <c r="X150" s="16">
        <f>ROUND(R150+($O150-INDEX(新属性投放!$B$14:$B$34,属性汇总!$P150))*属性汇总!U150,0)</f>
        <v>4064</v>
      </c>
      <c r="Y150" s="16">
        <f>ROUND(S150+($O150-INDEX(新属性投放!$B$14:$B$34,属性汇总!$P150))*属性汇总!V150,0)</f>
        <v>2416</v>
      </c>
      <c r="Z150" s="16">
        <f>ROUND(T150+($O150-INDEX(新属性投放!$B$14:$B$34,属性汇总!$P150))*属性汇总!W150,0)</f>
        <v>18094</v>
      </c>
    </row>
    <row r="151" spans="1:26" s="22" customFormat="1" ht="16.5" x14ac:dyDescent="0.2">
      <c r="A151" s="15">
        <v>130</v>
      </c>
      <c r="B151" s="15">
        <v>18</v>
      </c>
      <c r="C151" s="16">
        <f>INDEX(新属性投放!$L$6:$L$10,属性汇总!$B$3)*INDEX(新属性投放!$Q$6:$Q$10,属性汇总!$D$3)</f>
        <v>1.1499999999999999</v>
      </c>
      <c r="D151" s="16">
        <f>INDEX(新属性投放!J$14:J$34,属性汇总!$B151)*$C151</f>
        <v>3702.0225</v>
      </c>
      <c r="E151" s="16">
        <f>INDEX(新属性投放!K$14:K$34,属性汇总!$B151)*$C151</f>
        <v>1835.4862499999999</v>
      </c>
      <c r="F151" s="16">
        <f>INDEX(新属性投放!L$14:L$34,属性汇总!$B151)*$C151</f>
        <v>11152.067499999999</v>
      </c>
      <c r="G151" s="16">
        <f>INDEX(新属性投放!D$14:D$34,属性汇总!$B151)*$C151</f>
        <v>92.551999999999992</v>
      </c>
      <c r="H151" s="16">
        <f>INDEX(新属性投放!E$14:E$34,属性汇总!$B151)*$C151</f>
        <v>46.275999999999996</v>
      </c>
      <c r="I151" s="16">
        <f>INDEX(新属性投放!F$14:F$34,属性汇总!$B151)*$C151</f>
        <v>277.65599999999995</v>
      </c>
      <c r="J151" s="16">
        <f>ROUND(D151+($A151-INDEX(新属性投放!$B$14:$B$34,属性汇总!$B151))*属性汇总!G151,0)</f>
        <v>4165</v>
      </c>
      <c r="K151" s="16">
        <f>ROUND(E151+($A151-INDEX(新属性投放!$B$14:$B$34,属性汇总!$B151))*属性汇总!H151,0)</f>
        <v>2067</v>
      </c>
      <c r="L151" s="16">
        <f>ROUND(F151+($A151-INDEX(新属性投放!$B$14:$B$34,属性汇总!$B151))*属性汇总!I151,0)</f>
        <v>12540</v>
      </c>
      <c r="O151" s="15">
        <v>130</v>
      </c>
      <c r="P151" s="15">
        <v>18</v>
      </c>
      <c r="Q151" s="16">
        <f>INDEX(新属性投放!$L$6:$L$10,$P$3)*INDEX(新属性投放!$Q$6:$Q$10,$R$3)</f>
        <v>1.1499999999999999</v>
      </c>
      <c r="R151" s="16">
        <f>INDEX(新属性投放!J$42:J$62,属性汇总!$P151)*$Q151</f>
        <v>3764.1224999999999</v>
      </c>
      <c r="S151" s="16">
        <f>INDEX(新属性投放!K$42:K$62,属性汇总!$P151)*$Q151</f>
        <v>1866.5362499999999</v>
      </c>
      <c r="T151" s="16">
        <f>INDEX(新属性投放!L$42:L$62,属性汇总!$P151)*$Q151</f>
        <v>19993.899999999998</v>
      </c>
      <c r="U151" s="16">
        <f>INDEX(新属性投放!$D$42:$D$62,属性汇总!$P151)*$Q151</f>
        <v>92.551999999999992</v>
      </c>
      <c r="V151" s="16">
        <f>INDEX(新属性投放!$D$42:$D$62,属性汇总!$P151)*$Q151</f>
        <v>92.551999999999992</v>
      </c>
      <c r="W151" s="16">
        <f>INDEX(新属性投放!$D$42:$D$62,属性汇总!$P151)*$Q151</f>
        <v>92.551999999999992</v>
      </c>
      <c r="X151" s="16">
        <f>ROUND(R151+($O151-INDEX(新属性投放!$B$14:$B$34,属性汇总!$P151))*属性汇总!U151,0)</f>
        <v>4227</v>
      </c>
      <c r="Y151" s="16">
        <f>ROUND(S151+($O151-INDEX(新属性投放!$B$14:$B$34,属性汇总!$P151))*属性汇总!V151,0)</f>
        <v>2329</v>
      </c>
      <c r="Z151" s="16">
        <f>ROUND(T151+($O151-INDEX(新属性投放!$B$14:$B$34,属性汇总!$P151))*属性汇总!W151,0)</f>
        <v>20457</v>
      </c>
    </row>
    <row r="152" spans="1:26" ht="16.5" x14ac:dyDescent="0.2">
      <c r="A152" s="15">
        <v>131</v>
      </c>
      <c r="B152" s="15">
        <v>18</v>
      </c>
      <c r="C152" s="16">
        <f>INDEX(新属性投放!$L$6:$L$10,属性汇总!$B$3)*INDEX(新属性投放!$Q$6:$Q$10,属性汇总!$D$3)</f>
        <v>1.1499999999999999</v>
      </c>
      <c r="D152" s="16">
        <f>INDEX(新属性投放!J$14:J$34,属性汇总!$B152)*$C152</f>
        <v>3702.0225</v>
      </c>
      <c r="E152" s="16">
        <f>INDEX(新属性投放!K$14:K$34,属性汇总!$B152)*$C152</f>
        <v>1835.4862499999999</v>
      </c>
      <c r="F152" s="16">
        <f>INDEX(新属性投放!L$14:L$34,属性汇总!$B152)*$C152</f>
        <v>11152.067499999999</v>
      </c>
      <c r="G152" s="16">
        <f>INDEX(新属性投放!D$14:D$34,属性汇总!$B152)*$C152</f>
        <v>92.551999999999992</v>
      </c>
      <c r="H152" s="16">
        <f>INDEX(新属性投放!E$14:E$34,属性汇总!$B152)*$C152</f>
        <v>46.275999999999996</v>
      </c>
      <c r="I152" s="16">
        <f>INDEX(新属性投放!F$14:F$34,属性汇总!$B152)*$C152</f>
        <v>277.65599999999995</v>
      </c>
      <c r="J152" s="16">
        <f>ROUND(D152+($A152-INDEX(新属性投放!$B$14:$B$34,属性汇总!$B152))*属性汇总!G152,0)</f>
        <v>4257</v>
      </c>
      <c r="K152" s="16">
        <f>ROUND(E152+($A152-INDEX(新属性投放!$B$14:$B$34,属性汇总!$B152))*属性汇总!H152,0)</f>
        <v>2113</v>
      </c>
      <c r="L152" s="16">
        <f>ROUND(F152+($A152-INDEX(新属性投放!$B$14:$B$34,属性汇总!$B152))*属性汇总!I152,0)</f>
        <v>12818</v>
      </c>
      <c r="O152" s="15">
        <v>131</v>
      </c>
      <c r="P152" s="15">
        <v>18</v>
      </c>
      <c r="Q152" s="16">
        <f>INDEX(新属性投放!$L$6:$L$10,$P$3)*INDEX(新属性投放!$Q$6:$Q$10,$R$3)</f>
        <v>1.1499999999999999</v>
      </c>
      <c r="R152" s="16">
        <f>INDEX(新属性投放!J$42:J$62,属性汇总!$P152)*$Q152</f>
        <v>3764.1224999999999</v>
      </c>
      <c r="S152" s="16">
        <f>INDEX(新属性投放!K$42:K$62,属性汇总!$P152)*$Q152</f>
        <v>1866.5362499999999</v>
      </c>
      <c r="T152" s="16">
        <f>INDEX(新属性投放!L$42:L$62,属性汇总!$P152)*$Q152</f>
        <v>19993.899999999998</v>
      </c>
      <c r="U152" s="16">
        <f>INDEX(新属性投放!$D$42:$D$62,属性汇总!$P152)*$Q152</f>
        <v>92.551999999999992</v>
      </c>
      <c r="V152" s="16">
        <f>INDEX(新属性投放!$D$42:$D$62,属性汇总!$P152)*$Q152</f>
        <v>92.551999999999992</v>
      </c>
      <c r="W152" s="16">
        <f>INDEX(新属性投放!$D$42:$D$62,属性汇总!$P152)*$Q152</f>
        <v>92.551999999999992</v>
      </c>
      <c r="X152" s="16">
        <f>ROUND(R152+($O152-INDEX(新属性投放!$B$14:$B$34,属性汇总!$P152))*属性汇总!U152,0)</f>
        <v>4319</v>
      </c>
      <c r="Y152" s="16">
        <f>ROUND(S152+($O152-INDEX(新属性投放!$B$14:$B$34,属性汇总!$P152))*属性汇总!V152,0)</f>
        <v>2422</v>
      </c>
      <c r="Z152" s="16">
        <f>ROUND(T152+($O152-INDEX(新属性投放!$B$14:$B$34,属性汇总!$P152))*属性汇总!W152,0)</f>
        <v>20549</v>
      </c>
    </row>
    <row r="153" spans="1:26" ht="16.5" x14ac:dyDescent="0.2">
      <c r="A153" s="15">
        <v>132</v>
      </c>
      <c r="B153" s="15">
        <v>18</v>
      </c>
      <c r="C153" s="16">
        <f>INDEX(新属性投放!$L$6:$L$10,属性汇总!$B$3)*INDEX(新属性投放!$Q$6:$Q$10,属性汇总!$D$3)</f>
        <v>1.1499999999999999</v>
      </c>
      <c r="D153" s="16">
        <f>INDEX(新属性投放!J$14:J$34,属性汇总!$B153)*$C153</f>
        <v>3702.0225</v>
      </c>
      <c r="E153" s="16">
        <f>INDEX(新属性投放!K$14:K$34,属性汇总!$B153)*$C153</f>
        <v>1835.4862499999999</v>
      </c>
      <c r="F153" s="16">
        <f>INDEX(新属性投放!L$14:L$34,属性汇总!$B153)*$C153</f>
        <v>11152.067499999999</v>
      </c>
      <c r="G153" s="16">
        <f>INDEX(新属性投放!D$14:D$34,属性汇总!$B153)*$C153</f>
        <v>92.551999999999992</v>
      </c>
      <c r="H153" s="16">
        <f>INDEX(新属性投放!E$14:E$34,属性汇总!$B153)*$C153</f>
        <v>46.275999999999996</v>
      </c>
      <c r="I153" s="16">
        <f>INDEX(新属性投放!F$14:F$34,属性汇总!$B153)*$C153</f>
        <v>277.65599999999995</v>
      </c>
      <c r="J153" s="16">
        <f>ROUND(D153+($A153-INDEX(新属性投放!$B$14:$B$34,属性汇总!$B153))*属性汇总!G153,0)</f>
        <v>4350</v>
      </c>
      <c r="K153" s="16">
        <f>ROUND(E153+($A153-INDEX(新属性投放!$B$14:$B$34,属性汇总!$B153))*属性汇总!H153,0)</f>
        <v>2159</v>
      </c>
      <c r="L153" s="16">
        <f>ROUND(F153+($A153-INDEX(新属性投放!$B$14:$B$34,属性汇总!$B153))*属性汇总!I153,0)</f>
        <v>13096</v>
      </c>
      <c r="O153" s="15">
        <v>132</v>
      </c>
      <c r="P153" s="15">
        <v>18</v>
      </c>
      <c r="Q153" s="16">
        <f>INDEX(新属性投放!$L$6:$L$10,$P$3)*INDEX(新属性投放!$Q$6:$Q$10,$R$3)</f>
        <v>1.1499999999999999</v>
      </c>
      <c r="R153" s="16">
        <f>INDEX(新属性投放!J$42:J$62,属性汇总!$P153)*$Q153</f>
        <v>3764.1224999999999</v>
      </c>
      <c r="S153" s="16">
        <f>INDEX(新属性投放!K$42:K$62,属性汇总!$P153)*$Q153</f>
        <v>1866.5362499999999</v>
      </c>
      <c r="T153" s="16">
        <f>INDEX(新属性投放!L$42:L$62,属性汇总!$P153)*$Q153</f>
        <v>19993.899999999998</v>
      </c>
      <c r="U153" s="16">
        <f>INDEX(新属性投放!$D$42:$D$62,属性汇总!$P153)*$Q153</f>
        <v>92.551999999999992</v>
      </c>
      <c r="V153" s="16">
        <f>INDEX(新属性投放!$D$42:$D$62,属性汇总!$P153)*$Q153</f>
        <v>92.551999999999992</v>
      </c>
      <c r="W153" s="16">
        <f>INDEX(新属性投放!$D$42:$D$62,属性汇总!$P153)*$Q153</f>
        <v>92.551999999999992</v>
      </c>
      <c r="X153" s="16">
        <f>ROUND(R153+($O153-INDEX(新属性投放!$B$14:$B$34,属性汇总!$P153))*属性汇总!U153,0)</f>
        <v>4412</v>
      </c>
      <c r="Y153" s="16">
        <f>ROUND(S153+($O153-INDEX(新属性投放!$B$14:$B$34,属性汇总!$P153))*属性汇总!V153,0)</f>
        <v>2514</v>
      </c>
      <c r="Z153" s="16">
        <f>ROUND(T153+($O153-INDEX(新属性投放!$B$14:$B$34,属性汇总!$P153))*属性汇总!W153,0)</f>
        <v>20642</v>
      </c>
    </row>
    <row r="154" spans="1:26" ht="16.5" x14ac:dyDescent="0.2">
      <c r="A154" s="15">
        <v>133</v>
      </c>
      <c r="B154" s="15">
        <v>18</v>
      </c>
      <c r="C154" s="16">
        <f>INDEX(新属性投放!$L$6:$L$10,属性汇总!$B$3)*INDEX(新属性投放!$Q$6:$Q$10,属性汇总!$D$3)</f>
        <v>1.1499999999999999</v>
      </c>
      <c r="D154" s="16">
        <f>INDEX(新属性投放!J$14:J$34,属性汇总!$B154)*$C154</f>
        <v>3702.0225</v>
      </c>
      <c r="E154" s="16">
        <f>INDEX(新属性投放!K$14:K$34,属性汇总!$B154)*$C154</f>
        <v>1835.4862499999999</v>
      </c>
      <c r="F154" s="16">
        <f>INDEX(新属性投放!L$14:L$34,属性汇总!$B154)*$C154</f>
        <v>11152.067499999999</v>
      </c>
      <c r="G154" s="16">
        <f>INDEX(新属性投放!D$14:D$34,属性汇总!$B154)*$C154</f>
        <v>92.551999999999992</v>
      </c>
      <c r="H154" s="16">
        <f>INDEX(新属性投放!E$14:E$34,属性汇总!$B154)*$C154</f>
        <v>46.275999999999996</v>
      </c>
      <c r="I154" s="16">
        <f>INDEX(新属性投放!F$14:F$34,属性汇总!$B154)*$C154</f>
        <v>277.65599999999995</v>
      </c>
      <c r="J154" s="16">
        <f>ROUND(D154+($A154-INDEX(新属性投放!$B$14:$B$34,属性汇总!$B154))*属性汇总!G154,0)</f>
        <v>4442</v>
      </c>
      <c r="K154" s="16">
        <f>ROUND(E154+($A154-INDEX(新属性投放!$B$14:$B$34,属性汇总!$B154))*属性汇总!H154,0)</f>
        <v>2206</v>
      </c>
      <c r="L154" s="16">
        <f>ROUND(F154+($A154-INDEX(新属性投放!$B$14:$B$34,属性汇总!$B154))*属性汇总!I154,0)</f>
        <v>13373</v>
      </c>
      <c r="O154" s="15">
        <v>133</v>
      </c>
      <c r="P154" s="15">
        <v>18</v>
      </c>
      <c r="Q154" s="16">
        <f>INDEX(新属性投放!$L$6:$L$10,$P$3)*INDEX(新属性投放!$Q$6:$Q$10,$R$3)</f>
        <v>1.1499999999999999</v>
      </c>
      <c r="R154" s="16">
        <f>INDEX(新属性投放!J$42:J$62,属性汇总!$P154)*$Q154</f>
        <v>3764.1224999999999</v>
      </c>
      <c r="S154" s="16">
        <f>INDEX(新属性投放!K$42:K$62,属性汇总!$P154)*$Q154</f>
        <v>1866.5362499999999</v>
      </c>
      <c r="T154" s="16">
        <f>INDEX(新属性投放!L$42:L$62,属性汇总!$P154)*$Q154</f>
        <v>19993.899999999998</v>
      </c>
      <c r="U154" s="16">
        <f>INDEX(新属性投放!$D$42:$D$62,属性汇总!$P154)*$Q154</f>
        <v>92.551999999999992</v>
      </c>
      <c r="V154" s="16">
        <f>INDEX(新属性投放!$D$42:$D$62,属性汇总!$P154)*$Q154</f>
        <v>92.551999999999992</v>
      </c>
      <c r="W154" s="16">
        <f>INDEX(新属性投放!$D$42:$D$62,属性汇总!$P154)*$Q154</f>
        <v>92.551999999999992</v>
      </c>
      <c r="X154" s="16">
        <f>ROUND(R154+($O154-INDEX(新属性投放!$B$14:$B$34,属性汇总!$P154))*属性汇总!U154,0)</f>
        <v>4505</v>
      </c>
      <c r="Y154" s="16">
        <f>ROUND(S154+($O154-INDEX(新属性投放!$B$14:$B$34,属性汇总!$P154))*属性汇总!V154,0)</f>
        <v>2607</v>
      </c>
      <c r="Z154" s="16">
        <f>ROUND(T154+($O154-INDEX(新属性投放!$B$14:$B$34,属性汇总!$P154))*属性汇总!W154,0)</f>
        <v>20734</v>
      </c>
    </row>
    <row r="155" spans="1:26" ht="16.5" x14ac:dyDescent="0.2">
      <c r="A155" s="15">
        <v>134</v>
      </c>
      <c r="B155" s="15">
        <v>18</v>
      </c>
      <c r="C155" s="16">
        <f>INDEX(新属性投放!$L$6:$L$10,属性汇总!$B$3)*INDEX(新属性投放!$Q$6:$Q$10,属性汇总!$D$3)</f>
        <v>1.1499999999999999</v>
      </c>
      <c r="D155" s="16">
        <f>INDEX(新属性投放!J$14:J$34,属性汇总!$B155)*$C155</f>
        <v>3702.0225</v>
      </c>
      <c r="E155" s="16">
        <f>INDEX(新属性投放!K$14:K$34,属性汇总!$B155)*$C155</f>
        <v>1835.4862499999999</v>
      </c>
      <c r="F155" s="16">
        <f>INDEX(新属性投放!L$14:L$34,属性汇总!$B155)*$C155</f>
        <v>11152.067499999999</v>
      </c>
      <c r="G155" s="16">
        <f>INDEX(新属性投放!D$14:D$34,属性汇总!$B155)*$C155</f>
        <v>92.551999999999992</v>
      </c>
      <c r="H155" s="16">
        <f>INDEX(新属性投放!E$14:E$34,属性汇总!$B155)*$C155</f>
        <v>46.275999999999996</v>
      </c>
      <c r="I155" s="16">
        <f>INDEX(新属性投放!F$14:F$34,属性汇总!$B155)*$C155</f>
        <v>277.65599999999995</v>
      </c>
      <c r="J155" s="16">
        <f>ROUND(D155+($A155-INDEX(新属性投放!$B$14:$B$34,属性汇总!$B155))*属性汇总!G155,0)</f>
        <v>4535</v>
      </c>
      <c r="K155" s="16">
        <f>ROUND(E155+($A155-INDEX(新属性投放!$B$14:$B$34,属性汇总!$B155))*属性汇总!H155,0)</f>
        <v>2252</v>
      </c>
      <c r="L155" s="16">
        <f>ROUND(F155+($A155-INDEX(新属性投放!$B$14:$B$34,属性汇总!$B155))*属性汇总!I155,0)</f>
        <v>13651</v>
      </c>
      <c r="O155" s="15">
        <v>134</v>
      </c>
      <c r="P155" s="15">
        <v>18</v>
      </c>
      <c r="Q155" s="16">
        <f>INDEX(新属性投放!$L$6:$L$10,$P$3)*INDEX(新属性投放!$Q$6:$Q$10,$R$3)</f>
        <v>1.1499999999999999</v>
      </c>
      <c r="R155" s="16">
        <f>INDEX(新属性投放!J$42:J$62,属性汇总!$P155)*$Q155</f>
        <v>3764.1224999999999</v>
      </c>
      <c r="S155" s="16">
        <f>INDEX(新属性投放!K$42:K$62,属性汇总!$P155)*$Q155</f>
        <v>1866.5362499999999</v>
      </c>
      <c r="T155" s="16">
        <f>INDEX(新属性投放!L$42:L$62,属性汇总!$P155)*$Q155</f>
        <v>19993.899999999998</v>
      </c>
      <c r="U155" s="16">
        <f>INDEX(新属性投放!$D$42:$D$62,属性汇总!$P155)*$Q155</f>
        <v>92.551999999999992</v>
      </c>
      <c r="V155" s="16">
        <f>INDEX(新属性投放!$D$42:$D$62,属性汇总!$P155)*$Q155</f>
        <v>92.551999999999992</v>
      </c>
      <c r="W155" s="16">
        <f>INDEX(新属性投放!$D$42:$D$62,属性汇总!$P155)*$Q155</f>
        <v>92.551999999999992</v>
      </c>
      <c r="X155" s="16">
        <f>ROUND(R155+($O155-INDEX(新属性投放!$B$14:$B$34,属性汇总!$P155))*属性汇总!U155,0)</f>
        <v>4597</v>
      </c>
      <c r="Y155" s="16">
        <f>ROUND(S155+($O155-INDEX(新属性投放!$B$14:$B$34,属性汇总!$P155))*属性汇总!V155,0)</f>
        <v>2700</v>
      </c>
      <c r="Z155" s="16">
        <f>ROUND(T155+($O155-INDEX(新属性投放!$B$14:$B$34,属性汇总!$P155))*属性汇总!W155,0)</f>
        <v>20827</v>
      </c>
    </row>
    <row r="156" spans="1:26" ht="16.5" x14ac:dyDescent="0.2">
      <c r="A156" s="15">
        <v>135</v>
      </c>
      <c r="B156" s="15">
        <v>18</v>
      </c>
      <c r="C156" s="16">
        <f>INDEX(新属性投放!$L$6:$L$10,属性汇总!$B$3)*INDEX(新属性投放!$Q$6:$Q$10,属性汇总!$D$3)</f>
        <v>1.1499999999999999</v>
      </c>
      <c r="D156" s="16">
        <f>INDEX(新属性投放!J$14:J$34,属性汇总!$B156)*$C156</f>
        <v>3702.0225</v>
      </c>
      <c r="E156" s="16">
        <f>INDEX(新属性投放!K$14:K$34,属性汇总!$B156)*$C156</f>
        <v>1835.4862499999999</v>
      </c>
      <c r="F156" s="16">
        <f>INDEX(新属性投放!L$14:L$34,属性汇总!$B156)*$C156</f>
        <v>11152.067499999999</v>
      </c>
      <c r="G156" s="16">
        <f>INDEX(新属性投放!D$14:D$34,属性汇总!$B156)*$C156</f>
        <v>92.551999999999992</v>
      </c>
      <c r="H156" s="16">
        <f>INDEX(新属性投放!E$14:E$34,属性汇总!$B156)*$C156</f>
        <v>46.275999999999996</v>
      </c>
      <c r="I156" s="16">
        <f>INDEX(新属性投放!F$14:F$34,属性汇总!$B156)*$C156</f>
        <v>277.65599999999995</v>
      </c>
      <c r="J156" s="16">
        <f>ROUND(D156+($A156-INDEX(新属性投放!$B$14:$B$34,属性汇总!$B156))*属性汇总!G156,0)</f>
        <v>4628</v>
      </c>
      <c r="K156" s="16">
        <f>ROUND(E156+($A156-INDEX(新属性投放!$B$14:$B$34,属性汇总!$B156))*属性汇总!H156,0)</f>
        <v>2298</v>
      </c>
      <c r="L156" s="16">
        <f>ROUND(F156+($A156-INDEX(新属性投放!$B$14:$B$34,属性汇总!$B156))*属性汇总!I156,0)</f>
        <v>13929</v>
      </c>
      <c r="O156" s="15">
        <v>135</v>
      </c>
      <c r="P156" s="15">
        <v>18</v>
      </c>
      <c r="Q156" s="16">
        <f>INDEX(新属性投放!$L$6:$L$10,$P$3)*INDEX(新属性投放!$Q$6:$Q$10,$R$3)</f>
        <v>1.1499999999999999</v>
      </c>
      <c r="R156" s="16">
        <f>INDEX(新属性投放!J$42:J$62,属性汇总!$P156)*$Q156</f>
        <v>3764.1224999999999</v>
      </c>
      <c r="S156" s="16">
        <f>INDEX(新属性投放!K$42:K$62,属性汇总!$P156)*$Q156</f>
        <v>1866.5362499999999</v>
      </c>
      <c r="T156" s="16">
        <f>INDEX(新属性投放!L$42:L$62,属性汇总!$P156)*$Q156</f>
        <v>19993.899999999998</v>
      </c>
      <c r="U156" s="16">
        <f>INDEX(新属性投放!$D$42:$D$62,属性汇总!$P156)*$Q156</f>
        <v>92.551999999999992</v>
      </c>
      <c r="V156" s="16">
        <f>INDEX(新属性投放!$D$42:$D$62,属性汇总!$P156)*$Q156</f>
        <v>92.551999999999992</v>
      </c>
      <c r="W156" s="16">
        <f>INDEX(新属性投放!$D$42:$D$62,属性汇总!$P156)*$Q156</f>
        <v>92.551999999999992</v>
      </c>
      <c r="X156" s="16">
        <f>ROUND(R156+($O156-INDEX(新属性投放!$B$14:$B$34,属性汇总!$P156))*属性汇总!U156,0)</f>
        <v>4690</v>
      </c>
      <c r="Y156" s="16">
        <f>ROUND(S156+($O156-INDEX(新属性投放!$B$14:$B$34,属性汇总!$P156))*属性汇总!V156,0)</f>
        <v>2792</v>
      </c>
      <c r="Z156" s="16">
        <f>ROUND(T156+($O156-INDEX(新属性投放!$B$14:$B$34,属性汇总!$P156))*属性汇总!W156,0)</f>
        <v>20919</v>
      </c>
    </row>
    <row r="157" spans="1:26" s="22" customFormat="1" ht="16.5" x14ac:dyDescent="0.2">
      <c r="A157" s="15">
        <v>135</v>
      </c>
      <c r="B157" s="15">
        <v>19</v>
      </c>
      <c r="C157" s="16">
        <f>INDEX(新属性投放!$L$6:$L$10,属性汇总!$B$3)*INDEX(新属性投放!$Q$6:$Q$10,属性汇总!$D$3)</f>
        <v>1.1499999999999999</v>
      </c>
      <c r="D157" s="16">
        <f>INDEX(新属性投放!J$14:J$34,属性汇总!$B157)*$C157</f>
        <v>4280.9324999999999</v>
      </c>
      <c r="E157" s="16">
        <f>INDEX(新属性投放!K$14:K$34,属性汇总!$B157)*$C157</f>
        <v>2124.36625</v>
      </c>
      <c r="F157" s="16">
        <f>INDEX(新属性投放!L$14:L$34,属性汇总!$B157)*$C157</f>
        <v>12888.797500000001</v>
      </c>
      <c r="G157" s="16">
        <f>INDEX(新属性投放!D$14:D$34,属性汇总!$B157)*$C157</f>
        <v>107.01899999999999</v>
      </c>
      <c r="H157" s="16">
        <f>INDEX(新属性投放!E$14:E$34,属性汇总!$B157)*$C157</f>
        <v>53.509499999999996</v>
      </c>
      <c r="I157" s="16">
        <f>INDEX(新属性投放!F$14:F$34,属性汇总!$B157)*$C157</f>
        <v>321.05699999999996</v>
      </c>
      <c r="J157" s="16">
        <f>ROUND(D157+($A157-INDEX(新属性投放!$B$14:$B$34,属性汇总!$B157))*属性汇总!G157,0)</f>
        <v>4816</v>
      </c>
      <c r="K157" s="16">
        <f>ROUND(E157+($A157-INDEX(新属性投放!$B$14:$B$34,属性汇总!$B157))*属性汇总!H157,0)</f>
        <v>2392</v>
      </c>
      <c r="L157" s="16">
        <f>ROUND(F157+($A157-INDEX(新属性投放!$B$14:$B$34,属性汇总!$B157))*属性汇总!I157,0)</f>
        <v>14494</v>
      </c>
      <c r="O157" s="15">
        <v>135</v>
      </c>
      <c r="P157" s="15">
        <v>19</v>
      </c>
      <c r="Q157" s="16">
        <f>INDEX(新属性投放!$L$6:$L$10,$P$3)*INDEX(新属性投放!$Q$6:$Q$10,$R$3)</f>
        <v>1.1499999999999999</v>
      </c>
      <c r="R157" s="16">
        <f>INDEX(新属性投放!J$42:J$62,属性汇总!$P157)*$Q157</f>
        <v>4343.0325000000003</v>
      </c>
      <c r="S157" s="16">
        <f>INDEX(新属性投放!K$42:K$62,属性汇总!$P157)*$Q157</f>
        <v>2155.4162499999998</v>
      </c>
      <c r="T157" s="16">
        <f>INDEX(新属性投放!L$42:L$62,属性汇总!$P157)*$Q157</f>
        <v>23120.75</v>
      </c>
      <c r="U157" s="16">
        <f>INDEX(新属性投放!$D$42:$D$62,属性汇总!$P157)*$Q157</f>
        <v>107.01899999999999</v>
      </c>
      <c r="V157" s="16">
        <f>INDEX(新属性投放!$D$42:$D$62,属性汇总!$P157)*$Q157</f>
        <v>107.01899999999999</v>
      </c>
      <c r="W157" s="16">
        <f>INDEX(新属性投放!$D$42:$D$62,属性汇总!$P157)*$Q157</f>
        <v>107.01899999999999</v>
      </c>
      <c r="X157" s="16">
        <f>ROUND(R157+($O157-INDEX(新属性投放!$B$14:$B$34,属性汇总!$P157))*属性汇总!U157,0)</f>
        <v>4878</v>
      </c>
      <c r="Y157" s="16">
        <f>ROUND(S157+($O157-INDEX(新属性投放!$B$14:$B$34,属性汇总!$P157))*属性汇总!V157,0)</f>
        <v>2691</v>
      </c>
      <c r="Z157" s="16">
        <f>ROUND(T157+($O157-INDEX(新属性投放!$B$14:$B$34,属性汇总!$P157))*属性汇总!W157,0)</f>
        <v>23656</v>
      </c>
    </row>
    <row r="158" spans="1:26" ht="16.5" x14ac:dyDescent="0.2">
      <c r="A158" s="15">
        <v>136</v>
      </c>
      <c r="B158" s="15">
        <v>19</v>
      </c>
      <c r="C158" s="16">
        <f>INDEX(新属性投放!$L$6:$L$10,属性汇总!$B$3)*INDEX(新属性投放!$Q$6:$Q$10,属性汇总!$D$3)</f>
        <v>1.1499999999999999</v>
      </c>
      <c r="D158" s="16">
        <f>INDEX(新属性投放!J$14:J$34,属性汇总!$B158)*$C158</f>
        <v>4280.9324999999999</v>
      </c>
      <c r="E158" s="16">
        <f>INDEX(新属性投放!K$14:K$34,属性汇总!$B158)*$C158</f>
        <v>2124.36625</v>
      </c>
      <c r="F158" s="16">
        <f>INDEX(新属性投放!L$14:L$34,属性汇总!$B158)*$C158</f>
        <v>12888.797500000001</v>
      </c>
      <c r="G158" s="16">
        <f>INDEX(新属性投放!D$14:D$34,属性汇总!$B158)*$C158</f>
        <v>107.01899999999999</v>
      </c>
      <c r="H158" s="16">
        <f>INDEX(新属性投放!E$14:E$34,属性汇总!$B158)*$C158</f>
        <v>53.509499999999996</v>
      </c>
      <c r="I158" s="16">
        <f>INDEX(新属性投放!F$14:F$34,属性汇总!$B158)*$C158</f>
        <v>321.05699999999996</v>
      </c>
      <c r="J158" s="16">
        <f>ROUND(D158+($A158-INDEX(新属性投放!$B$14:$B$34,属性汇总!$B158))*属性汇总!G158,0)</f>
        <v>4923</v>
      </c>
      <c r="K158" s="16">
        <f>ROUND(E158+($A158-INDEX(新属性投放!$B$14:$B$34,属性汇总!$B158))*属性汇总!H158,0)</f>
        <v>2445</v>
      </c>
      <c r="L158" s="16">
        <f>ROUND(F158+($A158-INDEX(新属性投放!$B$14:$B$34,属性汇总!$B158))*属性汇总!I158,0)</f>
        <v>14815</v>
      </c>
      <c r="O158" s="15">
        <v>136</v>
      </c>
      <c r="P158" s="15">
        <v>19</v>
      </c>
      <c r="Q158" s="16">
        <f>INDEX(新属性投放!$L$6:$L$10,$P$3)*INDEX(新属性投放!$Q$6:$Q$10,$R$3)</f>
        <v>1.1499999999999999</v>
      </c>
      <c r="R158" s="16">
        <f>INDEX(新属性投放!J$42:J$62,属性汇总!$P158)*$Q158</f>
        <v>4343.0325000000003</v>
      </c>
      <c r="S158" s="16">
        <f>INDEX(新属性投放!K$42:K$62,属性汇总!$P158)*$Q158</f>
        <v>2155.4162499999998</v>
      </c>
      <c r="T158" s="16">
        <f>INDEX(新属性投放!L$42:L$62,属性汇总!$P158)*$Q158</f>
        <v>23120.75</v>
      </c>
      <c r="U158" s="16">
        <f>INDEX(新属性投放!$D$42:$D$62,属性汇总!$P158)*$Q158</f>
        <v>107.01899999999999</v>
      </c>
      <c r="V158" s="16">
        <f>INDEX(新属性投放!$D$42:$D$62,属性汇总!$P158)*$Q158</f>
        <v>107.01899999999999</v>
      </c>
      <c r="W158" s="16">
        <f>INDEX(新属性投放!$D$42:$D$62,属性汇总!$P158)*$Q158</f>
        <v>107.01899999999999</v>
      </c>
      <c r="X158" s="16">
        <f>ROUND(R158+($O158-INDEX(新属性投放!$B$14:$B$34,属性汇总!$P158))*属性汇总!U158,0)</f>
        <v>4985</v>
      </c>
      <c r="Y158" s="16">
        <f>ROUND(S158+($O158-INDEX(新属性投放!$B$14:$B$34,属性汇总!$P158))*属性汇总!V158,0)</f>
        <v>2798</v>
      </c>
      <c r="Z158" s="16">
        <f>ROUND(T158+($O158-INDEX(新属性投放!$B$14:$B$34,属性汇总!$P158))*属性汇总!W158,0)</f>
        <v>23763</v>
      </c>
    </row>
    <row r="159" spans="1:26" ht="16.5" x14ac:dyDescent="0.2">
      <c r="A159" s="15">
        <v>137</v>
      </c>
      <c r="B159" s="15">
        <v>19</v>
      </c>
      <c r="C159" s="16">
        <f>INDEX(新属性投放!$L$6:$L$10,属性汇总!$B$3)*INDEX(新属性投放!$Q$6:$Q$10,属性汇总!$D$3)</f>
        <v>1.1499999999999999</v>
      </c>
      <c r="D159" s="16">
        <f>INDEX(新属性投放!J$14:J$34,属性汇总!$B159)*$C159</f>
        <v>4280.9324999999999</v>
      </c>
      <c r="E159" s="16">
        <f>INDEX(新属性投放!K$14:K$34,属性汇总!$B159)*$C159</f>
        <v>2124.36625</v>
      </c>
      <c r="F159" s="16">
        <f>INDEX(新属性投放!L$14:L$34,属性汇总!$B159)*$C159</f>
        <v>12888.797500000001</v>
      </c>
      <c r="G159" s="16">
        <f>INDEX(新属性投放!D$14:D$34,属性汇总!$B159)*$C159</f>
        <v>107.01899999999999</v>
      </c>
      <c r="H159" s="16">
        <f>INDEX(新属性投放!E$14:E$34,属性汇总!$B159)*$C159</f>
        <v>53.509499999999996</v>
      </c>
      <c r="I159" s="16">
        <f>INDEX(新属性投放!F$14:F$34,属性汇总!$B159)*$C159</f>
        <v>321.05699999999996</v>
      </c>
      <c r="J159" s="16">
        <f>ROUND(D159+($A159-INDEX(新属性投放!$B$14:$B$34,属性汇总!$B159))*属性汇总!G159,0)</f>
        <v>5030</v>
      </c>
      <c r="K159" s="16">
        <f>ROUND(E159+($A159-INDEX(新属性投放!$B$14:$B$34,属性汇总!$B159))*属性汇总!H159,0)</f>
        <v>2499</v>
      </c>
      <c r="L159" s="16">
        <f>ROUND(F159+($A159-INDEX(新属性投放!$B$14:$B$34,属性汇总!$B159))*属性汇总!I159,0)</f>
        <v>15136</v>
      </c>
      <c r="O159" s="15">
        <v>137</v>
      </c>
      <c r="P159" s="15">
        <v>19</v>
      </c>
      <c r="Q159" s="16">
        <f>INDEX(新属性投放!$L$6:$L$10,$P$3)*INDEX(新属性投放!$Q$6:$Q$10,$R$3)</f>
        <v>1.1499999999999999</v>
      </c>
      <c r="R159" s="16">
        <f>INDEX(新属性投放!J$42:J$62,属性汇总!$P159)*$Q159</f>
        <v>4343.0325000000003</v>
      </c>
      <c r="S159" s="16">
        <f>INDEX(新属性投放!K$42:K$62,属性汇总!$P159)*$Q159</f>
        <v>2155.4162499999998</v>
      </c>
      <c r="T159" s="16">
        <f>INDEX(新属性投放!L$42:L$62,属性汇总!$P159)*$Q159</f>
        <v>23120.75</v>
      </c>
      <c r="U159" s="16">
        <f>INDEX(新属性投放!$D$42:$D$62,属性汇总!$P159)*$Q159</f>
        <v>107.01899999999999</v>
      </c>
      <c r="V159" s="16">
        <f>INDEX(新属性投放!$D$42:$D$62,属性汇总!$P159)*$Q159</f>
        <v>107.01899999999999</v>
      </c>
      <c r="W159" s="16">
        <f>INDEX(新属性投放!$D$42:$D$62,属性汇总!$P159)*$Q159</f>
        <v>107.01899999999999</v>
      </c>
      <c r="X159" s="16">
        <f>ROUND(R159+($O159-INDEX(新属性投放!$B$14:$B$34,属性汇总!$P159))*属性汇总!U159,0)</f>
        <v>5092</v>
      </c>
      <c r="Y159" s="16">
        <f>ROUND(S159+($O159-INDEX(新属性投放!$B$14:$B$34,属性汇总!$P159))*属性汇总!V159,0)</f>
        <v>2905</v>
      </c>
      <c r="Z159" s="16">
        <f>ROUND(T159+($O159-INDEX(新属性投放!$B$14:$B$34,属性汇总!$P159))*属性汇总!W159,0)</f>
        <v>23870</v>
      </c>
    </row>
    <row r="160" spans="1:26" ht="16.5" x14ac:dyDescent="0.2">
      <c r="A160" s="15">
        <v>138</v>
      </c>
      <c r="B160" s="15">
        <v>19</v>
      </c>
      <c r="C160" s="16">
        <f>INDEX(新属性投放!$L$6:$L$10,属性汇总!$B$3)*INDEX(新属性投放!$Q$6:$Q$10,属性汇总!$D$3)</f>
        <v>1.1499999999999999</v>
      </c>
      <c r="D160" s="16">
        <f>INDEX(新属性投放!J$14:J$34,属性汇总!$B160)*$C160</f>
        <v>4280.9324999999999</v>
      </c>
      <c r="E160" s="16">
        <f>INDEX(新属性投放!K$14:K$34,属性汇总!$B160)*$C160</f>
        <v>2124.36625</v>
      </c>
      <c r="F160" s="16">
        <f>INDEX(新属性投放!L$14:L$34,属性汇总!$B160)*$C160</f>
        <v>12888.797500000001</v>
      </c>
      <c r="G160" s="16">
        <f>INDEX(新属性投放!D$14:D$34,属性汇总!$B160)*$C160</f>
        <v>107.01899999999999</v>
      </c>
      <c r="H160" s="16">
        <f>INDEX(新属性投放!E$14:E$34,属性汇总!$B160)*$C160</f>
        <v>53.509499999999996</v>
      </c>
      <c r="I160" s="16">
        <f>INDEX(新属性投放!F$14:F$34,属性汇总!$B160)*$C160</f>
        <v>321.05699999999996</v>
      </c>
      <c r="J160" s="16">
        <f>ROUND(D160+($A160-INDEX(新属性投放!$B$14:$B$34,属性汇总!$B160))*属性汇总!G160,0)</f>
        <v>5137</v>
      </c>
      <c r="K160" s="16">
        <f>ROUND(E160+($A160-INDEX(新属性投放!$B$14:$B$34,属性汇总!$B160))*属性汇总!H160,0)</f>
        <v>2552</v>
      </c>
      <c r="L160" s="16">
        <f>ROUND(F160+($A160-INDEX(新属性投放!$B$14:$B$34,属性汇总!$B160))*属性汇总!I160,0)</f>
        <v>15457</v>
      </c>
      <c r="O160" s="15">
        <v>138</v>
      </c>
      <c r="P160" s="15">
        <v>19</v>
      </c>
      <c r="Q160" s="16">
        <f>INDEX(新属性投放!$L$6:$L$10,$P$3)*INDEX(新属性投放!$Q$6:$Q$10,$R$3)</f>
        <v>1.1499999999999999</v>
      </c>
      <c r="R160" s="16">
        <f>INDEX(新属性投放!J$42:J$62,属性汇总!$P160)*$Q160</f>
        <v>4343.0325000000003</v>
      </c>
      <c r="S160" s="16">
        <f>INDEX(新属性投放!K$42:K$62,属性汇总!$P160)*$Q160</f>
        <v>2155.4162499999998</v>
      </c>
      <c r="T160" s="16">
        <f>INDEX(新属性投放!L$42:L$62,属性汇总!$P160)*$Q160</f>
        <v>23120.75</v>
      </c>
      <c r="U160" s="16">
        <f>INDEX(新属性投放!$D$42:$D$62,属性汇总!$P160)*$Q160</f>
        <v>107.01899999999999</v>
      </c>
      <c r="V160" s="16">
        <f>INDEX(新属性投放!$D$42:$D$62,属性汇总!$P160)*$Q160</f>
        <v>107.01899999999999</v>
      </c>
      <c r="W160" s="16">
        <f>INDEX(新属性投放!$D$42:$D$62,属性汇总!$P160)*$Q160</f>
        <v>107.01899999999999</v>
      </c>
      <c r="X160" s="16">
        <f>ROUND(R160+($O160-INDEX(新属性投放!$B$14:$B$34,属性汇总!$P160))*属性汇总!U160,0)</f>
        <v>5199</v>
      </c>
      <c r="Y160" s="16">
        <f>ROUND(S160+($O160-INDEX(新属性投放!$B$14:$B$34,属性汇总!$P160))*属性汇总!V160,0)</f>
        <v>3012</v>
      </c>
      <c r="Z160" s="16">
        <f>ROUND(T160+($O160-INDEX(新属性投放!$B$14:$B$34,属性汇总!$P160))*属性汇总!W160,0)</f>
        <v>23977</v>
      </c>
    </row>
    <row r="161" spans="1:26" ht="16.5" x14ac:dyDescent="0.2">
      <c r="A161" s="15">
        <v>139</v>
      </c>
      <c r="B161" s="15">
        <v>19</v>
      </c>
      <c r="C161" s="16">
        <f>INDEX(新属性投放!$L$6:$L$10,属性汇总!$B$3)*INDEX(新属性投放!$Q$6:$Q$10,属性汇总!$D$3)</f>
        <v>1.1499999999999999</v>
      </c>
      <c r="D161" s="16">
        <f>INDEX(新属性投放!J$14:J$34,属性汇总!$B161)*$C161</f>
        <v>4280.9324999999999</v>
      </c>
      <c r="E161" s="16">
        <f>INDEX(新属性投放!K$14:K$34,属性汇总!$B161)*$C161</f>
        <v>2124.36625</v>
      </c>
      <c r="F161" s="16">
        <f>INDEX(新属性投放!L$14:L$34,属性汇总!$B161)*$C161</f>
        <v>12888.797500000001</v>
      </c>
      <c r="G161" s="16">
        <f>INDEX(新属性投放!D$14:D$34,属性汇总!$B161)*$C161</f>
        <v>107.01899999999999</v>
      </c>
      <c r="H161" s="16">
        <f>INDEX(新属性投放!E$14:E$34,属性汇总!$B161)*$C161</f>
        <v>53.509499999999996</v>
      </c>
      <c r="I161" s="16">
        <f>INDEX(新属性投放!F$14:F$34,属性汇总!$B161)*$C161</f>
        <v>321.05699999999996</v>
      </c>
      <c r="J161" s="16">
        <f>ROUND(D161+($A161-INDEX(新属性投放!$B$14:$B$34,属性汇总!$B161))*属性汇总!G161,0)</f>
        <v>5244</v>
      </c>
      <c r="K161" s="16">
        <f>ROUND(E161+($A161-INDEX(新属性投放!$B$14:$B$34,属性汇总!$B161))*属性汇总!H161,0)</f>
        <v>2606</v>
      </c>
      <c r="L161" s="16">
        <f>ROUND(F161+($A161-INDEX(新属性投放!$B$14:$B$34,属性汇总!$B161))*属性汇总!I161,0)</f>
        <v>15778</v>
      </c>
      <c r="O161" s="15">
        <v>139</v>
      </c>
      <c r="P161" s="15">
        <v>19</v>
      </c>
      <c r="Q161" s="16">
        <f>INDEX(新属性投放!$L$6:$L$10,$P$3)*INDEX(新属性投放!$Q$6:$Q$10,$R$3)</f>
        <v>1.1499999999999999</v>
      </c>
      <c r="R161" s="16">
        <f>INDEX(新属性投放!J$42:J$62,属性汇总!$P161)*$Q161</f>
        <v>4343.0325000000003</v>
      </c>
      <c r="S161" s="16">
        <f>INDEX(新属性投放!K$42:K$62,属性汇总!$P161)*$Q161</f>
        <v>2155.4162499999998</v>
      </c>
      <c r="T161" s="16">
        <f>INDEX(新属性投放!L$42:L$62,属性汇总!$P161)*$Q161</f>
        <v>23120.75</v>
      </c>
      <c r="U161" s="16">
        <f>INDEX(新属性投放!$D$42:$D$62,属性汇总!$P161)*$Q161</f>
        <v>107.01899999999999</v>
      </c>
      <c r="V161" s="16">
        <f>INDEX(新属性投放!$D$42:$D$62,属性汇总!$P161)*$Q161</f>
        <v>107.01899999999999</v>
      </c>
      <c r="W161" s="16">
        <f>INDEX(新属性投放!$D$42:$D$62,属性汇总!$P161)*$Q161</f>
        <v>107.01899999999999</v>
      </c>
      <c r="X161" s="16">
        <f>ROUND(R161+($O161-INDEX(新属性投放!$B$14:$B$34,属性汇总!$P161))*属性汇总!U161,0)</f>
        <v>5306</v>
      </c>
      <c r="Y161" s="16">
        <f>ROUND(S161+($O161-INDEX(新属性投放!$B$14:$B$34,属性汇总!$P161))*属性汇总!V161,0)</f>
        <v>3119</v>
      </c>
      <c r="Z161" s="16">
        <f>ROUND(T161+($O161-INDEX(新属性投放!$B$14:$B$34,属性汇总!$P161))*属性汇总!W161,0)</f>
        <v>24084</v>
      </c>
    </row>
    <row r="162" spans="1:26" ht="16.5" x14ac:dyDescent="0.2">
      <c r="A162" s="15">
        <v>140</v>
      </c>
      <c r="B162" s="15">
        <v>19</v>
      </c>
      <c r="C162" s="16">
        <f>INDEX(新属性投放!$L$6:$L$10,属性汇总!$B$3)*INDEX(新属性投放!$Q$6:$Q$10,属性汇总!$D$3)</f>
        <v>1.1499999999999999</v>
      </c>
      <c r="D162" s="16">
        <f>INDEX(新属性投放!J$14:J$34,属性汇总!$B162)*$C162</f>
        <v>4280.9324999999999</v>
      </c>
      <c r="E162" s="16">
        <f>INDEX(新属性投放!K$14:K$34,属性汇总!$B162)*$C162</f>
        <v>2124.36625</v>
      </c>
      <c r="F162" s="16">
        <f>INDEX(新属性投放!L$14:L$34,属性汇总!$B162)*$C162</f>
        <v>12888.797500000001</v>
      </c>
      <c r="G162" s="16">
        <f>INDEX(新属性投放!D$14:D$34,属性汇总!$B162)*$C162</f>
        <v>107.01899999999999</v>
      </c>
      <c r="H162" s="16">
        <f>INDEX(新属性投放!E$14:E$34,属性汇总!$B162)*$C162</f>
        <v>53.509499999999996</v>
      </c>
      <c r="I162" s="16">
        <f>INDEX(新属性投放!F$14:F$34,属性汇总!$B162)*$C162</f>
        <v>321.05699999999996</v>
      </c>
      <c r="J162" s="16">
        <f>ROUND(D162+($A162-INDEX(新属性投放!$B$14:$B$34,属性汇总!$B162))*属性汇总!G162,0)</f>
        <v>5351</v>
      </c>
      <c r="K162" s="16">
        <f>ROUND(E162+($A162-INDEX(新属性投放!$B$14:$B$34,属性汇总!$B162))*属性汇总!H162,0)</f>
        <v>2659</v>
      </c>
      <c r="L162" s="16">
        <f>ROUND(F162+($A162-INDEX(新属性投放!$B$14:$B$34,属性汇总!$B162))*属性汇总!I162,0)</f>
        <v>16099</v>
      </c>
      <c r="O162" s="15">
        <v>140</v>
      </c>
      <c r="P162" s="15">
        <v>19</v>
      </c>
      <c r="Q162" s="16">
        <f>INDEX(新属性投放!$L$6:$L$10,$P$3)*INDEX(新属性投放!$Q$6:$Q$10,$R$3)</f>
        <v>1.1499999999999999</v>
      </c>
      <c r="R162" s="16">
        <f>INDEX(新属性投放!J$42:J$62,属性汇总!$P162)*$Q162</f>
        <v>4343.0325000000003</v>
      </c>
      <c r="S162" s="16">
        <f>INDEX(新属性投放!K$42:K$62,属性汇总!$P162)*$Q162</f>
        <v>2155.4162499999998</v>
      </c>
      <c r="T162" s="16">
        <f>INDEX(新属性投放!L$42:L$62,属性汇总!$P162)*$Q162</f>
        <v>23120.75</v>
      </c>
      <c r="U162" s="16">
        <f>INDEX(新属性投放!$D$42:$D$62,属性汇总!$P162)*$Q162</f>
        <v>107.01899999999999</v>
      </c>
      <c r="V162" s="16">
        <f>INDEX(新属性投放!$D$42:$D$62,属性汇总!$P162)*$Q162</f>
        <v>107.01899999999999</v>
      </c>
      <c r="W162" s="16">
        <f>INDEX(新属性投放!$D$42:$D$62,属性汇总!$P162)*$Q162</f>
        <v>107.01899999999999</v>
      </c>
      <c r="X162" s="16">
        <f>ROUND(R162+($O162-INDEX(新属性投放!$B$14:$B$34,属性汇总!$P162))*属性汇总!U162,0)</f>
        <v>5413</v>
      </c>
      <c r="Y162" s="16">
        <f>ROUND(S162+($O162-INDEX(新属性投放!$B$14:$B$34,属性汇总!$P162))*属性汇总!V162,0)</f>
        <v>3226</v>
      </c>
      <c r="Z162" s="16">
        <f>ROUND(T162+($O162-INDEX(新属性投放!$B$14:$B$34,属性汇总!$P162))*属性汇总!W162,0)</f>
        <v>24191</v>
      </c>
    </row>
    <row r="163" spans="1:26" s="22" customFormat="1" ht="16.5" x14ac:dyDescent="0.2">
      <c r="A163" s="15">
        <v>140</v>
      </c>
      <c r="B163" s="15">
        <v>20</v>
      </c>
      <c r="C163" s="16">
        <f>INDEX(新属性投放!$L$6:$L$10,属性汇总!$B$3)*INDEX(新属性投放!$Q$6:$Q$10,属性汇总!$D$3)</f>
        <v>1.1499999999999999</v>
      </c>
      <c r="D163" s="16">
        <f>INDEX(新属性投放!J$14:J$34,属性汇总!$B163)*$C163</f>
        <v>4949.4274999999998</v>
      </c>
      <c r="E163" s="16">
        <f>INDEX(新属性投放!K$14:K$34,属性汇总!$B163)*$C163</f>
        <v>2458.61375</v>
      </c>
      <c r="F163" s="16">
        <f>INDEX(新属性投放!L$14:L$34,属性汇总!$B163)*$C163</f>
        <v>14894.282499999999</v>
      </c>
      <c r="G163" s="16">
        <f>INDEX(新属性投放!D$14:D$34,属性汇总!$B163)*$C163</f>
        <v>123.73999999999998</v>
      </c>
      <c r="H163" s="16">
        <f>INDEX(新属性投放!E$14:E$34,属性汇总!$B163)*$C163</f>
        <v>61.86999999999999</v>
      </c>
      <c r="I163" s="16">
        <f>INDEX(新属性投放!F$14:F$34,属性汇总!$B163)*$C163</f>
        <v>371.21999999999991</v>
      </c>
      <c r="J163" s="16">
        <f>ROUND(D163+($A163-INDEX(新属性投放!$B$14:$B$34,属性汇总!$B163))*属性汇总!G163,0)</f>
        <v>5568</v>
      </c>
      <c r="K163" s="16">
        <f>ROUND(E163+($A163-INDEX(新属性投放!$B$14:$B$34,属性汇总!$B163))*属性汇总!H163,0)</f>
        <v>2768</v>
      </c>
      <c r="L163" s="16">
        <f>ROUND(F163+($A163-INDEX(新属性投放!$B$14:$B$34,属性汇总!$B163))*属性汇总!I163,0)</f>
        <v>16750</v>
      </c>
      <c r="O163" s="15">
        <v>140</v>
      </c>
      <c r="P163" s="15">
        <v>20</v>
      </c>
      <c r="Q163" s="16">
        <f>INDEX(新属性投放!$L$6:$L$10,$P$3)*INDEX(新属性投放!$Q$6:$Q$10,$R$3)</f>
        <v>1.1499999999999999</v>
      </c>
      <c r="R163" s="16">
        <f>INDEX(新属性投放!J$42:J$62,属性汇总!$P163)*$Q163</f>
        <v>5011.5275000000001</v>
      </c>
      <c r="S163" s="16">
        <f>INDEX(新属性投放!K$42:K$62,属性汇总!$P163)*$Q163</f>
        <v>2489.6637500000002</v>
      </c>
      <c r="T163" s="16">
        <f>INDEX(新属性投放!L$42:L$62,属性汇总!$P163)*$Q163</f>
        <v>26724.85</v>
      </c>
      <c r="U163" s="16">
        <f>INDEX(新属性投放!$D$42:$D$62,属性汇总!$P163)*$Q163</f>
        <v>123.73999999999998</v>
      </c>
      <c r="V163" s="16">
        <f>INDEX(新属性投放!$D$42:$D$62,属性汇总!$P163)*$Q163</f>
        <v>123.73999999999998</v>
      </c>
      <c r="W163" s="16">
        <f>INDEX(新属性投放!$D$42:$D$62,属性汇总!$P163)*$Q163</f>
        <v>123.73999999999998</v>
      </c>
      <c r="X163" s="16">
        <f>ROUND(R163+($O163-INDEX(新属性投放!$B$14:$B$34,属性汇总!$P163))*属性汇总!U163,0)</f>
        <v>5630</v>
      </c>
      <c r="Y163" s="16">
        <f>ROUND(S163+($O163-INDEX(新属性投放!$B$14:$B$34,属性汇总!$P163))*属性汇总!V163,0)</f>
        <v>3108</v>
      </c>
      <c r="Z163" s="16">
        <f>ROUND(T163+($O163-INDEX(新属性投放!$B$14:$B$34,属性汇总!$P163))*属性汇总!W163,0)</f>
        <v>27344</v>
      </c>
    </row>
    <row r="164" spans="1:26" ht="16.5" x14ac:dyDescent="0.2">
      <c r="A164" s="15">
        <v>141</v>
      </c>
      <c r="B164" s="15">
        <v>20</v>
      </c>
      <c r="C164" s="16">
        <f>INDEX(新属性投放!$L$6:$L$10,属性汇总!$B$3)*INDEX(新属性投放!$Q$6:$Q$10,属性汇总!$D$3)</f>
        <v>1.1499999999999999</v>
      </c>
      <c r="D164" s="16">
        <f>INDEX(新属性投放!J$14:J$34,属性汇总!$B164)*$C164</f>
        <v>4949.4274999999998</v>
      </c>
      <c r="E164" s="16">
        <f>INDEX(新属性投放!K$14:K$34,属性汇总!$B164)*$C164</f>
        <v>2458.61375</v>
      </c>
      <c r="F164" s="16">
        <f>INDEX(新属性投放!L$14:L$34,属性汇总!$B164)*$C164</f>
        <v>14894.282499999999</v>
      </c>
      <c r="G164" s="16">
        <f>INDEX(新属性投放!D$14:D$34,属性汇总!$B164)*$C164</f>
        <v>123.73999999999998</v>
      </c>
      <c r="H164" s="16">
        <f>INDEX(新属性投放!E$14:E$34,属性汇总!$B164)*$C164</f>
        <v>61.86999999999999</v>
      </c>
      <c r="I164" s="16">
        <f>INDEX(新属性投放!F$14:F$34,属性汇总!$B164)*$C164</f>
        <v>371.21999999999991</v>
      </c>
      <c r="J164" s="16">
        <f>ROUND(D164+($A164-INDEX(新属性投放!$B$14:$B$34,属性汇总!$B164))*属性汇总!G164,0)</f>
        <v>5692</v>
      </c>
      <c r="K164" s="16">
        <f>ROUND(E164+($A164-INDEX(新属性投放!$B$14:$B$34,属性汇总!$B164))*属性汇总!H164,0)</f>
        <v>2830</v>
      </c>
      <c r="L164" s="16">
        <f>ROUND(F164+($A164-INDEX(新属性投放!$B$14:$B$34,属性汇总!$B164))*属性汇总!I164,0)</f>
        <v>17122</v>
      </c>
      <c r="O164" s="15">
        <v>141</v>
      </c>
      <c r="P164" s="15">
        <v>20</v>
      </c>
      <c r="Q164" s="16">
        <f>INDEX(新属性投放!$L$6:$L$10,$P$3)*INDEX(新属性投放!$Q$6:$Q$10,$R$3)</f>
        <v>1.1499999999999999</v>
      </c>
      <c r="R164" s="16">
        <f>INDEX(新属性投放!J$42:J$62,属性汇总!$P164)*$Q164</f>
        <v>5011.5275000000001</v>
      </c>
      <c r="S164" s="16">
        <f>INDEX(新属性投放!K$42:K$62,属性汇总!$P164)*$Q164</f>
        <v>2489.6637500000002</v>
      </c>
      <c r="T164" s="16">
        <f>INDEX(新属性投放!L$42:L$62,属性汇总!$P164)*$Q164</f>
        <v>26724.85</v>
      </c>
      <c r="U164" s="16">
        <f>INDEX(新属性投放!$D$42:$D$62,属性汇总!$P164)*$Q164</f>
        <v>123.73999999999998</v>
      </c>
      <c r="V164" s="16">
        <f>INDEX(新属性投放!$D$42:$D$62,属性汇总!$P164)*$Q164</f>
        <v>123.73999999999998</v>
      </c>
      <c r="W164" s="16">
        <f>INDEX(新属性投放!$D$42:$D$62,属性汇总!$P164)*$Q164</f>
        <v>123.73999999999998</v>
      </c>
      <c r="X164" s="16">
        <f>ROUND(R164+($O164-INDEX(新属性投放!$B$14:$B$34,属性汇总!$P164))*属性汇总!U164,0)</f>
        <v>5754</v>
      </c>
      <c r="Y164" s="16">
        <f>ROUND(S164+($O164-INDEX(新属性投放!$B$14:$B$34,属性汇总!$P164))*属性汇总!V164,0)</f>
        <v>3232</v>
      </c>
      <c r="Z164" s="16">
        <f>ROUND(T164+($O164-INDEX(新属性投放!$B$14:$B$34,属性汇总!$P164))*属性汇总!W164,0)</f>
        <v>27467</v>
      </c>
    </row>
    <row r="165" spans="1:26" ht="16.5" x14ac:dyDescent="0.2">
      <c r="A165" s="15">
        <v>142</v>
      </c>
      <c r="B165" s="15">
        <v>20</v>
      </c>
      <c r="C165" s="16">
        <f>INDEX(新属性投放!$L$6:$L$10,属性汇总!$B$3)*INDEX(新属性投放!$Q$6:$Q$10,属性汇总!$D$3)</f>
        <v>1.1499999999999999</v>
      </c>
      <c r="D165" s="16">
        <f>INDEX(新属性投放!J$14:J$34,属性汇总!$B165)*$C165</f>
        <v>4949.4274999999998</v>
      </c>
      <c r="E165" s="16">
        <f>INDEX(新属性投放!K$14:K$34,属性汇总!$B165)*$C165</f>
        <v>2458.61375</v>
      </c>
      <c r="F165" s="16">
        <f>INDEX(新属性投放!L$14:L$34,属性汇总!$B165)*$C165</f>
        <v>14894.282499999999</v>
      </c>
      <c r="G165" s="16">
        <f>INDEX(新属性投放!D$14:D$34,属性汇总!$B165)*$C165</f>
        <v>123.73999999999998</v>
      </c>
      <c r="H165" s="16">
        <f>INDEX(新属性投放!E$14:E$34,属性汇总!$B165)*$C165</f>
        <v>61.86999999999999</v>
      </c>
      <c r="I165" s="16">
        <f>INDEX(新属性投放!F$14:F$34,属性汇总!$B165)*$C165</f>
        <v>371.21999999999991</v>
      </c>
      <c r="J165" s="16">
        <f>ROUND(D165+($A165-INDEX(新属性投放!$B$14:$B$34,属性汇总!$B165))*属性汇总!G165,0)</f>
        <v>5816</v>
      </c>
      <c r="K165" s="16">
        <f>ROUND(E165+($A165-INDEX(新属性投放!$B$14:$B$34,属性汇总!$B165))*属性汇总!H165,0)</f>
        <v>2892</v>
      </c>
      <c r="L165" s="16">
        <f>ROUND(F165+($A165-INDEX(新属性投放!$B$14:$B$34,属性汇总!$B165))*属性汇总!I165,0)</f>
        <v>17493</v>
      </c>
      <c r="O165" s="15">
        <v>142</v>
      </c>
      <c r="P165" s="15">
        <v>20</v>
      </c>
      <c r="Q165" s="16">
        <f>INDEX(新属性投放!$L$6:$L$10,$P$3)*INDEX(新属性投放!$Q$6:$Q$10,$R$3)</f>
        <v>1.1499999999999999</v>
      </c>
      <c r="R165" s="16">
        <f>INDEX(新属性投放!J$42:J$62,属性汇总!$P165)*$Q165</f>
        <v>5011.5275000000001</v>
      </c>
      <c r="S165" s="16">
        <f>INDEX(新属性投放!K$42:K$62,属性汇总!$P165)*$Q165</f>
        <v>2489.6637500000002</v>
      </c>
      <c r="T165" s="16">
        <f>INDEX(新属性投放!L$42:L$62,属性汇总!$P165)*$Q165</f>
        <v>26724.85</v>
      </c>
      <c r="U165" s="16">
        <f>INDEX(新属性投放!$D$42:$D$62,属性汇总!$P165)*$Q165</f>
        <v>123.73999999999998</v>
      </c>
      <c r="V165" s="16">
        <f>INDEX(新属性投放!$D$42:$D$62,属性汇总!$P165)*$Q165</f>
        <v>123.73999999999998</v>
      </c>
      <c r="W165" s="16">
        <f>INDEX(新属性投放!$D$42:$D$62,属性汇总!$P165)*$Q165</f>
        <v>123.73999999999998</v>
      </c>
      <c r="X165" s="16">
        <f>ROUND(R165+($O165-INDEX(新属性投放!$B$14:$B$34,属性汇总!$P165))*属性汇总!U165,0)</f>
        <v>5878</v>
      </c>
      <c r="Y165" s="16">
        <f>ROUND(S165+($O165-INDEX(新属性投放!$B$14:$B$34,属性汇总!$P165))*属性汇总!V165,0)</f>
        <v>3356</v>
      </c>
      <c r="Z165" s="16">
        <f>ROUND(T165+($O165-INDEX(新属性投放!$B$14:$B$34,属性汇总!$P165))*属性汇总!W165,0)</f>
        <v>27591</v>
      </c>
    </row>
    <row r="166" spans="1:26" ht="16.5" x14ac:dyDescent="0.2">
      <c r="A166" s="15">
        <v>143</v>
      </c>
      <c r="B166" s="15">
        <v>20</v>
      </c>
      <c r="C166" s="16">
        <f>INDEX(新属性投放!$L$6:$L$10,属性汇总!$B$3)*INDEX(新属性投放!$Q$6:$Q$10,属性汇总!$D$3)</f>
        <v>1.1499999999999999</v>
      </c>
      <c r="D166" s="16">
        <f>INDEX(新属性投放!J$14:J$34,属性汇总!$B166)*$C166</f>
        <v>4949.4274999999998</v>
      </c>
      <c r="E166" s="16">
        <f>INDEX(新属性投放!K$14:K$34,属性汇总!$B166)*$C166</f>
        <v>2458.61375</v>
      </c>
      <c r="F166" s="16">
        <f>INDEX(新属性投放!L$14:L$34,属性汇总!$B166)*$C166</f>
        <v>14894.282499999999</v>
      </c>
      <c r="G166" s="16">
        <f>INDEX(新属性投放!D$14:D$34,属性汇总!$B166)*$C166</f>
        <v>123.73999999999998</v>
      </c>
      <c r="H166" s="16">
        <f>INDEX(新属性投放!E$14:E$34,属性汇总!$B166)*$C166</f>
        <v>61.86999999999999</v>
      </c>
      <c r="I166" s="16">
        <f>INDEX(新属性投放!F$14:F$34,属性汇总!$B166)*$C166</f>
        <v>371.21999999999991</v>
      </c>
      <c r="J166" s="16">
        <f>ROUND(D166+($A166-INDEX(新属性投放!$B$14:$B$34,属性汇总!$B166))*属性汇总!G166,0)</f>
        <v>5939</v>
      </c>
      <c r="K166" s="16">
        <f>ROUND(E166+($A166-INDEX(新属性投放!$B$14:$B$34,属性汇总!$B166))*属性汇总!H166,0)</f>
        <v>2954</v>
      </c>
      <c r="L166" s="16">
        <f>ROUND(F166+($A166-INDEX(新属性投放!$B$14:$B$34,属性汇总!$B166))*属性汇总!I166,0)</f>
        <v>17864</v>
      </c>
      <c r="O166" s="15">
        <v>143</v>
      </c>
      <c r="P166" s="15">
        <v>20</v>
      </c>
      <c r="Q166" s="16">
        <f>INDEX(新属性投放!$L$6:$L$10,$P$3)*INDEX(新属性投放!$Q$6:$Q$10,$R$3)</f>
        <v>1.1499999999999999</v>
      </c>
      <c r="R166" s="16">
        <f>INDEX(新属性投放!J$42:J$62,属性汇总!$P166)*$Q166</f>
        <v>5011.5275000000001</v>
      </c>
      <c r="S166" s="16">
        <f>INDEX(新属性投放!K$42:K$62,属性汇总!$P166)*$Q166</f>
        <v>2489.6637500000002</v>
      </c>
      <c r="T166" s="16">
        <f>INDEX(新属性投放!L$42:L$62,属性汇总!$P166)*$Q166</f>
        <v>26724.85</v>
      </c>
      <c r="U166" s="16">
        <f>INDEX(新属性投放!$D$42:$D$62,属性汇总!$P166)*$Q166</f>
        <v>123.73999999999998</v>
      </c>
      <c r="V166" s="16">
        <f>INDEX(新属性投放!$D$42:$D$62,属性汇总!$P166)*$Q166</f>
        <v>123.73999999999998</v>
      </c>
      <c r="W166" s="16">
        <f>INDEX(新属性投放!$D$42:$D$62,属性汇总!$P166)*$Q166</f>
        <v>123.73999999999998</v>
      </c>
      <c r="X166" s="16">
        <f>ROUND(R166+($O166-INDEX(新属性投放!$B$14:$B$34,属性汇总!$P166))*属性汇总!U166,0)</f>
        <v>6001</v>
      </c>
      <c r="Y166" s="16">
        <f>ROUND(S166+($O166-INDEX(新属性投放!$B$14:$B$34,属性汇总!$P166))*属性汇总!V166,0)</f>
        <v>3480</v>
      </c>
      <c r="Z166" s="16">
        <f>ROUND(T166+($O166-INDEX(新属性投放!$B$14:$B$34,属性汇总!$P166))*属性汇总!W166,0)</f>
        <v>27715</v>
      </c>
    </row>
    <row r="167" spans="1:26" ht="16.5" x14ac:dyDescent="0.2">
      <c r="A167" s="15">
        <v>144</v>
      </c>
      <c r="B167" s="15">
        <v>20</v>
      </c>
      <c r="C167" s="16">
        <f>INDEX(新属性投放!$L$6:$L$10,属性汇总!$B$3)*INDEX(新属性投放!$Q$6:$Q$10,属性汇总!$D$3)</f>
        <v>1.1499999999999999</v>
      </c>
      <c r="D167" s="16">
        <f>INDEX(新属性投放!J$14:J$34,属性汇总!$B167)*$C167</f>
        <v>4949.4274999999998</v>
      </c>
      <c r="E167" s="16">
        <f>INDEX(新属性投放!K$14:K$34,属性汇总!$B167)*$C167</f>
        <v>2458.61375</v>
      </c>
      <c r="F167" s="16">
        <f>INDEX(新属性投放!L$14:L$34,属性汇总!$B167)*$C167</f>
        <v>14894.282499999999</v>
      </c>
      <c r="G167" s="16">
        <f>INDEX(新属性投放!D$14:D$34,属性汇总!$B167)*$C167</f>
        <v>123.73999999999998</v>
      </c>
      <c r="H167" s="16">
        <f>INDEX(新属性投放!E$14:E$34,属性汇总!$B167)*$C167</f>
        <v>61.86999999999999</v>
      </c>
      <c r="I167" s="16">
        <f>INDEX(新属性投放!F$14:F$34,属性汇总!$B167)*$C167</f>
        <v>371.21999999999991</v>
      </c>
      <c r="J167" s="16">
        <f>ROUND(D167+($A167-INDEX(新属性投放!$B$14:$B$34,属性汇总!$B167))*属性汇总!G167,0)</f>
        <v>6063</v>
      </c>
      <c r="K167" s="16">
        <f>ROUND(E167+($A167-INDEX(新属性投放!$B$14:$B$34,属性汇总!$B167))*属性汇总!H167,0)</f>
        <v>3015</v>
      </c>
      <c r="L167" s="16">
        <f>ROUND(F167+($A167-INDEX(新属性投放!$B$14:$B$34,属性汇总!$B167))*属性汇总!I167,0)</f>
        <v>18235</v>
      </c>
      <c r="O167" s="15">
        <v>144</v>
      </c>
      <c r="P167" s="15">
        <v>20</v>
      </c>
      <c r="Q167" s="16">
        <f>INDEX(新属性投放!$L$6:$L$10,$P$3)*INDEX(新属性投放!$Q$6:$Q$10,$R$3)</f>
        <v>1.1499999999999999</v>
      </c>
      <c r="R167" s="16">
        <f>INDEX(新属性投放!J$42:J$62,属性汇总!$P167)*$Q167</f>
        <v>5011.5275000000001</v>
      </c>
      <c r="S167" s="16">
        <f>INDEX(新属性投放!K$42:K$62,属性汇总!$P167)*$Q167</f>
        <v>2489.6637500000002</v>
      </c>
      <c r="T167" s="16">
        <f>INDEX(新属性投放!L$42:L$62,属性汇总!$P167)*$Q167</f>
        <v>26724.85</v>
      </c>
      <c r="U167" s="16">
        <f>INDEX(新属性投放!$D$42:$D$62,属性汇总!$P167)*$Q167</f>
        <v>123.73999999999998</v>
      </c>
      <c r="V167" s="16">
        <f>INDEX(新属性投放!$D$42:$D$62,属性汇总!$P167)*$Q167</f>
        <v>123.73999999999998</v>
      </c>
      <c r="W167" s="16">
        <f>INDEX(新属性投放!$D$42:$D$62,属性汇总!$P167)*$Q167</f>
        <v>123.73999999999998</v>
      </c>
      <c r="X167" s="16">
        <f>ROUND(R167+($O167-INDEX(新属性投放!$B$14:$B$34,属性汇总!$P167))*属性汇总!U167,0)</f>
        <v>6125</v>
      </c>
      <c r="Y167" s="16">
        <f>ROUND(S167+($O167-INDEX(新属性投放!$B$14:$B$34,属性汇总!$P167))*属性汇总!V167,0)</f>
        <v>3603</v>
      </c>
      <c r="Z167" s="16">
        <f>ROUND(T167+($O167-INDEX(新属性投放!$B$14:$B$34,属性汇总!$P167))*属性汇总!W167,0)</f>
        <v>27839</v>
      </c>
    </row>
    <row r="168" spans="1:26" ht="16.5" x14ac:dyDescent="0.2">
      <c r="A168" s="15">
        <v>145</v>
      </c>
      <c r="B168" s="15">
        <v>20</v>
      </c>
      <c r="C168" s="16">
        <f>INDEX(新属性投放!$L$6:$L$10,属性汇总!$B$3)*INDEX(新属性投放!$Q$6:$Q$10,属性汇总!$D$3)</f>
        <v>1.1499999999999999</v>
      </c>
      <c r="D168" s="16">
        <f>INDEX(新属性投放!J$14:J$34,属性汇总!$B168)*$C168</f>
        <v>4949.4274999999998</v>
      </c>
      <c r="E168" s="16">
        <f>INDEX(新属性投放!K$14:K$34,属性汇总!$B168)*$C168</f>
        <v>2458.61375</v>
      </c>
      <c r="F168" s="16">
        <f>INDEX(新属性投放!L$14:L$34,属性汇总!$B168)*$C168</f>
        <v>14894.282499999999</v>
      </c>
      <c r="G168" s="16">
        <f>INDEX(新属性投放!D$14:D$34,属性汇总!$B168)*$C168</f>
        <v>123.73999999999998</v>
      </c>
      <c r="H168" s="16">
        <f>INDEX(新属性投放!E$14:E$34,属性汇总!$B168)*$C168</f>
        <v>61.86999999999999</v>
      </c>
      <c r="I168" s="16">
        <f>INDEX(新属性投放!F$14:F$34,属性汇总!$B168)*$C168</f>
        <v>371.21999999999991</v>
      </c>
      <c r="J168" s="16">
        <f>ROUND(D168+($A168-INDEX(新属性投放!$B$14:$B$34,属性汇总!$B168))*属性汇总!G168,0)</f>
        <v>6187</v>
      </c>
      <c r="K168" s="16">
        <f>ROUND(E168+($A168-INDEX(新属性投放!$B$14:$B$34,属性汇总!$B168))*属性汇总!H168,0)</f>
        <v>3077</v>
      </c>
      <c r="L168" s="16">
        <f>ROUND(F168+($A168-INDEX(新属性投放!$B$14:$B$34,属性汇总!$B168))*属性汇总!I168,0)</f>
        <v>18606</v>
      </c>
      <c r="O168" s="15">
        <v>145</v>
      </c>
      <c r="P168" s="15">
        <v>20</v>
      </c>
      <c r="Q168" s="16">
        <f>INDEX(新属性投放!$L$6:$L$10,$P$3)*INDEX(新属性投放!$Q$6:$Q$10,$R$3)</f>
        <v>1.1499999999999999</v>
      </c>
      <c r="R168" s="16">
        <f>INDEX(新属性投放!J$42:J$62,属性汇总!$P168)*$Q168</f>
        <v>5011.5275000000001</v>
      </c>
      <c r="S168" s="16">
        <f>INDEX(新属性投放!K$42:K$62,属性汇总!$P168)*$Q168</f>
        <v>2489.6637500000002</v>
      </c>
      <c r="T168" s="16">
        <f>INDEX(新属性投放!L$42:L$62,属性汇总!$P168)*$Q168</f>
        <v>26724.85</v>
      </c>
      <c r="U168" s="16">
        <f>INDEX(新属性投放!$D$42:$D$62,属性汇总!$P168)*$Q168</f>
        <v>123.73999999999998</v>
      </c>
      <c r="V168" s="16">
        <f>INDEX(新属性投放!$D$42:$D$62,属性汇总!$P168)*$Q168</f>
        <v>123.73999999999998</v>
      </c>
      <c r="W168" s="16">
        <f>INDEX(新属性投放!$D$42:$D$62,属性汇总!$P168)*$Q168</f>
        <v>123.73999999999998</v>
      </c>
      <c r="X168" s="16">
        <f>ROUND(R168+($O168-INDEX(新属性投放!$B$14:$B$34,属性汇总!$P168))*属性汇总!U168,0)</f>
        <v>6249</v>
      </c>
      <c r="Y168" s="16">
        <f>ROUND(S168+($O168-INDEX(新属性投放!$B$14:$B$34,属性汇总!$P168))*属性汇总!V168,0)</f>
        <v>3727</v>
      </c>
      <c r="Z168" s="16">
        <f>ROUND(T168+($O168-INDEX(新属性投放!$B$14:$B$34,属性汇总!$P168))*属性汇总!W168,0)</f>
        <v>27962</v>
      </c>
    </row>
    <row r="169" spans="1:26" ht="16.5" x14ac:dyDescent="0.2">
      <c r="A169" s="15">
        <v>146</v>
      </c>
      <c r="B169" s="15">
        <v>20</v>
      </c>
      <c r="C169" s="16">
        <f>INDEX(新属性投放!$L$6:$L$10,属性汇总!$B$3)*INDEX(新属性投放!$Q$6:$Q$10,属性汇总!$D$3)</f>
        <v>1.1499999999999999</v>
      </c>
      <c r="D169" s="16">
        <f>INDEX(新属性投放!J$14:J$34,属性汇总!$B169)*$C169</f>
        <v>4949.4274999999998</v>
      </c>
      <c r="E169" s="16">
        <f>INDEX(新属性投放!K$14:K$34,属性汇总!$B169)*$C169</f>
        <v>2458.61375</v>
      </c>
      <c r="F169" s="16">
        <f>INDEX(新属性投放!L$14:L$34,属性汇总!$B169)*$C169</f>
        <v>14894.282499999999</v>
      </c>
      <c r="G169" s="16">
        <f>INDEX(新属性投放!D$14:D$34,属性汇总!$B169)*$C169</f>
        <v>123.73999999999998</v>
      </c>
      <c r="H169" s="16">
        <f>INDEX(新属性投放!E$14:E$34,属性汇总!$B169)*$C169</f>
        <v>61.86999999999999</v>
      </c>
      <c r="I169" s="16">
        <f>INDEX(新属性投放!F$14:F$34,属性汇总!$B169)*$C169</f>
        <v>371.21999999999991</v>
      </c>
      <c r="J169" s="16">
        <f>ROUND(D169+($A169-INDEX(新属性投放!$B$14:$B$34,属性汇总!$B169))*属性汇总!G169,0)</f>
        <v>6311</v>
      </c>
      <c r="K169" s="16">
        <f>ROUND(E169+($A169-INDEX(新属性投放!$B$14:$B$34,属性汇总!$B169))*属性汇总!H169,0)</f>
        <v>3139</v>
      </c>
      <c r="L169" s="16">
        <f>ROUND(F169+($A169-INDEX(新属性投放!$B$14:$B$34,属性汇总!$B169))*属性汇总!I169,0)</f>
        <v>18978</v>
      </c>
      <c r="O169" s="15">
        <v>146</v>
      </c>
      <c r="P169" s="15">
        <v>20</v>
      </c>
      <c r="Q169" s="16">
        <f>INDEX(新属性投放!$L$6:$L$10,$P$3)*INDEX(新属性投放!$Q$6:$Q$10,$R$3)</f>
        <v>1.1499999999999999</v>
      </c>
      <c r="R169" s="16">
        <f>INDEX(新属性投放!J$42:J$62,属性汇总!$P169)*$Q169</f>
        <v>5011.5275000000001</v>
      </c>
      <c r="S169" s="16">
        <f>INDEX(新属性投放!K$42:K$62,属性汇总!$P169)*$Q169</f>
        <v>2489.6637500000002</v>
      </c>
      <c r="T169" s="16">
        <f>INDEX(新属性投放!L$42:L$62,属性汇总!$P169)*$Q169</f>
        <v>26724.85</v>
      </c>
      <c r="U169" s="16">
        <f>INDEX(新属性投放!$D$42:$D$62,属性汇总!$P169)*$Q169</f>
        <v>123.73999999999998</v>
      </c>
      <c r="V169" s="16">
        <f>INDEX(新属性投放!$D$42:$D$62,属性汇总!$P169)*$Q169</f>
        <v>123.73999999999998</v>
      </c>
      <c r="W169" s="16">
        <f>INDEX(新属性投放!$D$42:$D$62,属性汇总!$P169)*$Q169</f>
        <v>123.73999999999998</v>
      </c>
      <c r="X169" s="16">
        <f>ROUND(R169+($O169-INDEX(新属性投放!$B$14:$B$34,属性汇总!$P169))*属性汇总!U169,0)</f>
        <v>6373</v>
      </c>
      <c r="Y169" s="16">
        <f>ROUND(S169+($O169-INDEX(新属性投放!$B$14:$B$34,属性汇总!$P169))*属性汇总!V169,0)</f>
        <v>3851</v>
      </c>
      <c r="Z169" s="16">
        <f>ROUND(T169+($O169-INDEX(新属性投放!$B$14:$B$34,属性汇总!$P169))*属性汇总!W169,0)</f>
        <v>28086</v>
      </c>
    </row>
    <row r="170" spans="1:26" ht="16.5" x14ac:dyDescent="0.2">
      <c r="A170" s="15">
        <v>147</v>
      </c>
      <c r="B170" s="15">
        <v>20</v>
      </c>
      <c r="C170" s="16">
        <f>INDEX(新属性投放!$L$6:$L$10,属性汇总!$B$3)*INDEX(新属性投放!$Q$6:$Q$10,属性汇总!$D$3)</f>
        <v>1.1499999999999999</v>
      </c>
      <c r="D170" s="16">
        <f>INDEX(新属性投放!J$14:J$34,属性汇总!$B170)*$C170</f>
        <v>4949.4274999999998</v>
      </c>
      <c r="E170" s="16">
        <f>INDEX(新属性投放!K$14:K$34,属性汇总!$B170)*$C170</f>
        <v>2458.61375</v>
      </c>
      <c r="F170" s="16">
        <f>INDEX(新属性投放!L$14:L$34,属性汇总!$B170)*$C170</f>
        <v>14894.282499999999</v>
      </c>
      <c r="G170" s="16">
        <f>INDEX(新属性投放!D$14:D$34,属性汇总!$B170)*$C170</f>
        <v>123.73999999999998</v>
      </c>
      <c r="H170" s="16">
        <f>INDEX(新属性投放!E$14:E$34,属性汇总!$B170)*$C170</f>
        <v>61.86999999999999</v>
      </c>
      <c r="I170" s="16">
        <f>INDEX(新属性投放!F$14:F$34,属性汇总!$B170)*$C170</f>
        <v>371.21999999999991</v>
      </c>
      <c r="J170" s="16">
        <f>ROUND(D170+($A170-INDEX(新属性投放!$B$14:$B$34,属性汇总!$B170))*属性汇总!G170,0)</f>
        <v>6434</v>
      </c>
      <c r="K170" s="16">
        <f>ROUND(E170+($A170-INDEX(新属性投放!$B$14:$B$34,属性汇总!$B170))*属性汇总!H170,0)</f>
        <v>3201</v>
      </c>
      <c r="L170" s="16">
        <f>ROUND(F170+($A170-INDEX(新属性投放!$B$14:$B$34,属性汇总!$B170))*属性汇总!I170,0)</f>
        <v>19349</v>
      </c>
      <c r="O170" s="15">
        <v>147</v>
      </c>
      <c r="P170" s="15">
        <v>20</v>
      </c>
      <c r="Q170" s="16">
        <f>INDEX(新属性投放!$L$6:$L$10,$P$3)*INDEX(新属性投放!$Q$6:$Q$10,$R$3)</f>
        <v>1.1499999999999999</v>
      </c>
      <c r="R170" s="16">
        <f>INDEX(新属性投放!J$42:J$62,属性汇总!$P170)*$Q170</f>
        <v>5011.5275000000001</v>
      </c>
      <c r="S170" s="16">
        <f>INDEX(新属性投放!K$42:K$62,属性汇总!$P170)*$Q170</f>
        <v>2489.6637500000002</v>
      </c>
      <c r="T170" s="16">
        <f>INDEX(新属性投放!L$42:L$62,属性汇总!$P170)*$Q170</f>
        <v>26724.85</v>
      </c>
      <c r="U170" s="16">
        <f>INDEX(新属性投放!$D$42:$D$62,属性汇总!$P170)*$Q170</f>
        <v>123.73999999999998</v>
      </c>
      <c r="V170" s="16">
        <f>INDEX(新属性投放!$D$42:$D$62,属性汇总!$P170)*$Q170</f>
        <v>123.73999999999998</v>
      </c>
      <c r="W170" s="16">
        <f>INDEX(新属性投放!$D$42:$D$62,属性汇总!$P170)*$Q170</f>
        <v>123.73999999999998</v>
      </c>
      <c r="X170" s="16">
        <f>ROUND(R170+($O170-INDEX(新属性投放!$B$14:$B$34,属性汇总!$P170))*属性汇总!U170,0)</f>
        <v>6496</v>
      </c>
      <c r="Y170" s="16">
        <f>ROUND(S170+($O170-INDEX(新属性投放!$B$14:$B$34,属性汇总!$P170))*属性汇总!V170,0)</f>
        <v>3975</v>
      </c>
      <c r="Z170" s="16">
        <f>ROUND(T170+($O170-INDEX(新属性投放!$B$14:$B$34,属性汇总!$P170))*属性汇总!W170,0)</f>
        <v>28210</v>
      </c>
    </row>
    <row r="171" spans="1:26" ht="16.5" x14ac:dyDescent="0.2">
      <c r="A171" s="15">
        <v>148</v>
      </c>
      <c r="B171" s="15">
        <v>20</v>
      </c>
      <c r="C171" s="16">
        <f>INDEX(新属性投放!$L$6:$L$10,属性汇总!$B$3)*INDEX(新属性投放!$Q$6:$Q$10,属性汇总!$D$3)</f>
        <v>1.1499999999999999</v>
      </c>
      <c r="D171" s="16">
        <f>INDEX(新属性投放!J$14:J$34,属性汇总!$B171)*$C171</f>
        <v>4949.4274999999998</v>
      </c>
      <c r="E171" s="16">
        <f>INDEX(新属性投放!K$14:K$34,属性汇总!$B171)*$C171</f>
        <v>2458.61375</v>
      </c>
      <c r="F171" s="16">
        <f>INDEX(新属性投放!L$14:L$34,属性汇总!$B171)*$C171</f>
        <v>14894.282499999999</v>
      </c>
      <c r="G171" s="16">
        <f>INDEX(新属性投放!D$14:D$34,属性汇总!$B171)*$C171</f>
        <v>123.73999999999998</v>
      </c>
      <c r="H171" s="16">
        <f>INDEX(新属性投放!E$14:E$34,属性汇总!$B171)*$C171</f>
        <v>61.86999999999999</v>
      </c>
      <c r="I171" s="16">
        <f>INDEX(新属性投放!F$14:F$34,属性汇总!$B171)*$C171</f>
        <v>371.21999999999991</v>
      </c>
      <c r="J171" s="16">
        <f>ROUND(D171+($A171-INDEX(新属性投放!$B$14:$B$34,属性汇总!$B171))*属性汇总!G171,0)</f>
        <v>6558</v>
      </c>
      <c r="K171" s="16">
        <f>ROUND(E171+($A171-INDEX(新属性投放!$B$14:$B$34,属性汇总!$B171))*属性汇总!H171,0)</f>
        <v>3263</v>
      </c>
      <c r="L171" s="16">
        <f>ROUND(F171+($A171-INDEX(新属性投放!$B$14:$B$34,属性汇总!$B171))*属性汇总!I171,0)</f>
        <v>19720</v>
      </c>
      <c r="O171" s="15">
        <v>148</v>
      </c>
      <c r="P171" s="15">
        <v>20</v>
      </c>
      <c r="Q171" s="16">
        <f>INDEX(新属性投放!$L$6:$L$10,$P$3)*INDEX(新属性投放!$Q$6:$Q$10,$R$3)</f>
        <v>1.1499999999999999</v>
      </c>
      <c r="R171" s="16">
        <f>INDEX(新属性投放!J$42:J$62,属性汇总!$P171)*$Q171</f>
        <v>5011.5275000000001</v>
      </c>
      <c r="S171" s="16">
        <f>INDEX(新属性投放!K$42:K$62,属性汇总!$P171)*$Q171</f>
        <v>2489.6637500000002</v>
      </c>
      <c r="T171" s="16">
        <f>INDEX(新属性投放!L$42:L$62,属性汇总!$P171)*$Q171</f>
        <v>26724.85</v>
      </c>
      <c r="U171" s="16">
        <f>INDEX(新属性投放!$D$42:$D$62,属性汇总!$P171)*$Q171</f>
        <v>123.73999999999998</v>
      </c>
      <c r="V171" s="16">
        <f>INDEX(新属性投放!$D$42:$D$62,属性汇总!$P171)*$Q171</f>
        <v>123.73999999999998</v>
      </c>
      <c r="W171" s="16">
        <f>INDEX(新属性投放!$D$42:$D$62,属性汇总!$P171)*$Q171</f>
        <v>123.73999999999998</v>
      </c>
      <c r="X171" s="16">
        <f>ROUND(R171+($O171-INDEX(新属性投放!$B$14:$B$34,属性汇总!$P171))*属性汇总!U171,0)</f>
        <v>6620</v>
      </c>
      <c r="Y171" s="16">
        <f>ROUND(S171+($O171-INDEX(新属性投放!$B$14:$B$34,属性汇总!$P171))*属性汇总!V171,0)</f>
        <v>4098</v>
      </c>
      <c r="Z171" s="16">
        <f>ROUND(T171+($O171-INDEX(新属性投放!$B$14:$B$34,属性汇总!$P171))*属性汇总!W171,0)</f>
        <v>28333</v>
      </c>
    </row>
    <row r="172" spans="1:26" ht="16.5" x14ac:dyDescent="0.2">
      <c r="A172" s="15">
        <v>149</v>
      </c>
      <c r="B172" s="15">
        <v>20</v>
      </c>
      <c r="C172" s="16">
        <f>INDEX(新属性投放!$L$6:$L$10,属性汇总!$B$3)*INDEX(新属性投放!$Q$6:$Q$10,属性汇总!$D$3)</f>
        <v>1.1499999999999999</v>
      </c>
      <c r="D172" s="16">
        <f>INDEX(新属性投放!J$14:J$34,属性汇总!$B172)*$C172</f>
        <v>4949.4274999999998</v>
      </c>
      <c r="E172" s="16">
        <f>INDEX(新属性投放!K$14:K$34,属性汇总!$B172)*$C172</f>
        <v>2458.61375</v>
      </c>
      <c r="F172" s="16">
        <f>INDEX(新属性投放!L$14:L$34,属性汇总!$B172)*$C172</f>
        <v>14894.282499999999</v>
      </c>
      <c r="G172" s="16">
        <f>INDEX(新属性投放!D$14:D$34,属性汇总!$B172)*$C172</f>
        <v>123.73999999999998</v>
      </c>
      <c r="H172" s="16">
        <f>INDEX(新属性投放!E$14:E$34,属性汇总!$B172)*$C172</f>
        <v>61.86999999999999</v>
      </c>
      <c r="I172" s="16">
        <f>INDEX(新属性投放!F$14:F$34,属性汇总!$B172)*$C172</f>
        <v>371.21999999999991</v>
      </c>
      <c r="J172" s="16">
        <f>ROUND(D172+($A172-INDEX(新属性投放!$B$14:$B$34,属性汇总!$B172))*属性汇总!G172,0)</f>
        <v>6682</v>
      </c>
      <c r="K172" s="16">
        <f>ROUND(E172+($A172-INDEX(新属性投放!$B$14:$B$34,属性汇总!$B172))*属性汇总!H172,0)</f>
        <v>3325</v>
      </c>
      <c r="L172" s="16">
        <f>ROUND(F172+($A172-INDEX(新属性投放!$B$14:$B$34,属性汇总!$B172))*属性汇总!I172,0)</f>
        <v>20091</v>
      </c>
      <c r="O172" s="15">
        <v>149</v>
      </c>
      <c r="P172" s="15">
        <v>20</v>
      </c>
      <c r="Q172" s="16">
        <f>INDEX(新属性投放!$L$6:$L$10,$P$3)*INDEX(新属性投放!$Q$6:$Q$10,$R$3)</f>
        <v>1.1499999999999999</v>
      </c>
      <c r="R172" s="16">
        <f>INDEX(新属性投放!J$42:J$62,属性汇总!$P172)*$Q172</f>
        <v>5011.5275000000001</v>
      </c>
      <c r="S172" s="16">
        <f>INDEX(新属性投放!K$42:K$62,属性汇总!$P172)*$Q172</f>
        <v>2489.6637500000002</v>
      </c>
      <c r="T172" s="16">
        <f>INDEX(新属性投放!L$42:L$62,属性汇总!$P172)*$Q172</f>
        <v>26724.85</v>
      </c>
      <c r="U172" s="16">
        <f>INDEX(新属性投放!$D$42:$D$62,属性汇总!$P172)*$Q172</f>
        <v>123.73999999999998</v>
      </c>
      <c r="V172" s="16">
        <f>INDEX(新属性投放!$D$42:$D$62,属性汇总!$P172)*$Q172</f>
        <v>123.73999999999998</v>
      </c>
      <c r="W172" s="16">
        <f>INDEX(新属性投放!$D$42:$D$62,属性汇总!$P172)*$Q172</f>
        <v>123.73999999999998</v>
      </c>
      <c r="X172" s="16">
        <f>ROUND(R172+($O172-INDEX(新属性投放!$B$14:$B$34,属性汇总!$P172))*属性汇总!U172,0)</f>
        <v>6744</v>
      </c>
      <c r="Y172" s="16">
        <f>ROUND(S172+($O172-INDEX(新属性投放!$B$14:$B$34,属性汇总!$P172))*属性汇总!V172,0)</f>
        <v>4222</v>
      </c>
      <c r="Z172" s="16">
        <f>ROUND(T172+($O172-INDEX(新属性投放!$B$14:$B$34,属性汇总!$P172))*属性汇总!W172,0)</f>
        <v>28457</v>
      </c>
    </row>
    <row r="173" spans="1:26" ht="16.5" x14ac:dyDescent="0.2">
      <c r="A173" s="15">
        <v>150</v>
      </c>
      <c r="B173" s="15">
        <v>20</v>
      </c>
      <c r="C173" s="16">
        <f>INDEX(新属性投放!$L$6:$L$10,属性汇总!$B$3)*INDEX(新属性投放!$Q$6:$Q$10,属性汇总!$D$3)</f>
        <v>1.1499999999999999</v>
      </c>
      <c r="D173" s="16">
        <f>INDEX(新属性投放!J$14:J$34,属性汇总!$B173)*$C173</f>
        <v>4949.4274999999998</v>
      </c>
      <c r="E173" s="16">
        <f>INDEX(新属性投放!K$14:K$34,属性汇总!$B173)*$C173</f>
        <v>2458.61375</v>
      </c>
      <c r="F173" s="16">
        <f>INDEX(新属性投放!L$14:L$34,属性汇总!$B173)*$C173</f>
        <v>14894.282499999999</v>
      </c>
      <c r="G173" s="16">
        <f>INDEX(新属性投放!D$14:D$34,属性汇总!$B173)*$C173</f>
        <v>123.73999999999998</v>
      </c>
      <c r="H173" s="16">
        <f>INDEX(新属性投放!E$14:E$34,属性汇总!$B173)*$C173</f>
        <v>61.86999999999999</v>
      </c>
      <c r="I173" s="16">
        <f>INDEX(新属性投放!F$14:F$34,属性汇总!$B173)*$C173</f>
        <v>371.21999999999991</v>
      </c>
      <c r="J173" s="16">
        <f>ROUND(D173+($A173-INDEX(新属性投放!$B$14:$B$34,属性汇总!$B173))*属性汇总!G173,0)</f>
        <v>6806</v>
      </c>
      <c r="K173" s="16">
        <f>ROUND(E173+($A173-INDEX(新属性投放!$B$14:$B$34,属性汇总!$B173))*属性汇总!H173,0)</f>
        <v>3387</v>
      </c>
      <c r="L173" s="16">
        <f>ROUND(F173+($A173-INDEX(新属性投放!$B$14:$B$34,属性汇总!$B173))*属性汇总!I173,0)</f>
        <v>20463</v>
      </c>
      <c r="O173" s="15">
        <v>150</v>
      </c>
      <c r="P173" s="15">
        <v>20</v>
      </c>
      <c r="Q173" s="16">
        <f>INDEX(新属性投放!$L$6:$L$10,$P$3)*INDEX(新属性投放!$Q$6:$Q$10,$R$3)</f>
        <v>1.1499999999999999</v>
      </c>
      <c r="R173" s="16">
        <f>INDEX(新属性投放!J$42:J$62,属性汇总!$P173)*$Q173</f>
        <v>5011.5275000000001</v>
      </c>
      <c r="S173" s="16">
        <f>INDEX(新属性投放!K$42:K$62,属性汇总!$P173)*$Q173</f>
        <v>2489.6637500000002</v>
      </c>
      <c r="T173" s="16">
        <f>INDEX(新属性投放!L$42:L$62,属性汇总!$P173)*$Q173</f>
        <v>26724.85</v>
      </c>
      <c r="U173" s="16">
        <f>INDEX(新属性投放!$D$42:$D$62,属性汇总!$P173)*$Q173</f>
        <v>123.73999999999998</v>
      </c>
      <c r="V173" s="16">
        <f>INDEX(新属性投放!$D$42:$D$62,属性汇总!$P173)*$Q173</f>
        <v>123.73999999999998</v>
      </c>
      <c r="W173" s="16">
        <f>INDEX(新属性投放!$D$42:$D$62,属性汇总!$P173)*$Q173</f>
        <v>123.73999999999998</v>
      </c>
      <c r="X173" s="16">
        <f>ROUND(R173+($O173-INDEX(新属性投放!$B$14:$B$34,属性汇总!$P173))*属性汇总!U173,0)</f>
        <v>6868</v>
      </c>
      <c r="Y173" s="16">
        <f>ROUND(S173+($O173-INDEX(新属性投放!$B$14:$B$34,属性汇总!$P173))*属性汇总!V173,0)</f>
        <v>4346</v>
      </c>
      <c r="Z173" s="16">
        <f>ROUND(T173+($O173-INDEX(新属性投放!$B$14:$B$34,属性汇总!$P173))*属性汇总!W173,0)</f>
        <v>28581</v>
      </c>
    </row>
  </sheetData>
  <mergeCells count="2">
    <mergeCell ref="A2:L2"/>
    <mergeCell ref="O2:Z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52"/>
  <sheetViews>
    <sheetView tabSelected="1" workbookViewId="0">
      <selection activeCell="P15" sqref="P15"/>
    </sheetView>
  </sheetViews>
  <sheetFormatPr defaultRowHeight="14.25" x14ac:dyDescent="0.2"/>
  <cols>
    <col min="1" max="3" width="9" style="39"/>
    <col min="4" max="4" width="8.25" style="39" customWidth="1"/>
    <col min="5" max="5" width="13.875" style="39" bestFit="1" customWidth="1"/>
    <col min="6" max="8" width="9" style="39"/>
    <col min="9" max="9" width="9.875" style="39" customWidth="1"/>
    <col min="10" max="25" width="9" style="39"/>
    <col min="26" max="26" width="10.25" style="22" customWidth="1"/>
    <col min="27" max="27" width="12" bestFit="1" customWidth="1"/>
    <col min="28" max="28" width="7.625" customWidth="1"/>
    <col min="29" max="29" width="10.5" customWidth="1"/>
    <col min="30" max="30" width="10.125" customWidth="1"/>
    <col min="31" max="31" width="17.25" customWidth="1"/>
    <col min="32" max="32" width="19.375" style="39" customWidth="1"/>
    <col min="35" max="35" width="9" style="22"/>
    <col min="44" max="44" width="9" style="39"/>
    <col min="48" max="49" width="9" style="39"/>
    <col min="50" max="50" width="15.125" customWidth="1"/>
    <col min="52" max="52" width="10.375" customWidth="1"/>
    <col min="53" max="53" width="10.5" customWidth="1"/>
    <col min="54" max="54" width="39.75" customWidth="1"/>
  </cols>
  <sheetData>
    <row r="2" spans="1:57" s="39" customFormat="1" x14ac:dyDescent="0.2">
      <c r="B2" s="39">
        <v>1.5149999999999999</v>
      </c>
    </row>
    <row r="3" spans="1:57" s="22" customFormat="1" x14ac:dyDescent="0.2">
      <c r="A3" s="17" t="s">
        <v>812</v>
      </c>
      <c r="B3" s="16">
        <f>新属性投放!Q8*新属性投放!L8*B2</f>
        <v>2.0035874999999996</v>
      </c>
      <c r="C3" s="39"/>
      <c r="D3" s="39"/>
      <c r="E3" s="39"/>
      <c r="F3" s="39"/>
      <c r="G3" s="39"/>
      <c r="H3" s="39"/>
      <c r="I3" s="17" t="s">
        <v>812</v>
      </c>
      <c r="J3" s="16">
        <f>0.35</f>
        <v>0.35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AF3" s="39"/>
      <c r="AJ3" s="22" t="s">
        <v>713</v>
      </c>
      <c r="AK3" s="22" t="s">
        <v>714</v>
      </c>
      <c r="AL3" s="22" t="s">
        <v>715</v>
      </c>
      <c r="AM3" s="22" t="s">
        <v>716</v>
      </c>
      <c r="AN3" s="22" t="s">
        <v>717</v>
      </c>
      <c r="AO3" s="22" t="s">
        <v>718</v>
      </c>
      <c r="AP3" s="22" t="s">
        <v>719</v>
      </c>
      <c r="AQ3" s="22" t="s">
        <v>720</v>
      </c>
      <c r="AR3" s="39"/>
      <c r="AV3" s="39"/>
      <c r="AW3" s="39"/>
    </row>
    <row r="4" spans="1:57" s="22" customFormat="1" ht="17.25" x14ac:dyDescent="0.2">
      <c r="A4" s="13" t="s">
        <v>807</v>
      </c>
      <c r="B4" s="13" t="s">
        <v>811</v>
      </c>
      <c r="C4" s="13" t="s">
        <v>813</v>
      </c>
      <c r="D4" s="13" t="s">
        <v>814</v>
      </c>
      <c r="E4" s="13" t="s">
        <v>808</v>
      </c>
      <c r="F4" s="13" t="s">
        <v>810</v>
      </c>
      <c r="G4" s="13" t="s">
        <v>809</v>
      </c>
      <c r="H4" s="13" t="s">
        <v>838</v>
      </c>
      <c r="I4" s="13" t="s">
        <v>815</v>
      </c>
      <c r="J4" s="13" t="s">
        <v>816</v>
      </c>
      <c r="K4" s="13" t="s">
        <v>817</v>
      </c>
      <c r="L4" s="39"/>
      <c r="M4" s="13" t="s">
        <v>828</v>
      </c>
      <c r="N4" s="13" t="s">
        <v>824</v>
      </c>
      <c r="O4" s="13" t="s">
        <v>825</v>
      </c>
      <c r="P4" s="13" t="s">
        <v>826</v>
      </c>
      <c r="Q4" s="13" t="s">
        <v>827</v>
      </c>
      <c r="R4" s="39"/>
      <c r="S4" s="13" t="s">
        <v>834</v>
      </c>
      <c r="T4" s="13" t="s">
        <v>832</v>
      </c>
      <c r="U4" s="13" t="s">
        <v>833</v>
      </c>
      <c r="V4" s="39"/>
      <c r="W4" s="39"/>
      <c r="X4" s="39"/>
      <c r="Y4" s="13" t="s">
        <v>725</v>
      </c>
      <c r="Z4" s="13" t="s">
        <v>699</v>
      </c>
      <c r="AA4" s="13" t="s">
        <v>700</v>
      </c>
      <c r="AB4" s="13" t="s">
        <v>701</v>
      </c>
      <c r="AC4" s="13" t="s">
        <v>703</v>
      </c>
      <c r="AD4" s="13" t="s">
        <v>722</v>
      </c>
      <c r="AE4" s="13" t="s">
        <v>721</v>
      </c>
      <c r="AF4" s="13" t="s">
        <v>730</v>
      </c>
      <c r="AG4" s="13" t="s">
        <v>702</v>
      </c>
      <c r="AH4" s="13" t="s">
        <v>712</v>
      </c>
      <c r="AI4" s="13" t="s">
        <v>723</v>
      </c>
      <c r="AJ4" s="13" t="s">
        <v>704</v>
      </c>
      <c r="AK4" s="13" t="s">
        <v>705</v>
      </c>
      <c r="AL4" s="13" t="s">
        <v>706</v>
      </c>
      <c r="AM4" s="13" t="s">
        <v>707</v>
      </c>
      <c r="AN4" s="13" t="s">
        <v>708</v>
      </c>
      <c r="AO4" s="13" t="s">
        <v>709</v>
      </c>
      <c r="AP4" s="13" t="s">
        <v>710</v>
      </c>
      <c r="AQ4" s="13" t="s">
        <v>711</v>
      </c>
      <c r="AR4" s="39"/>
      <c r="AT4" s="13" t="s">
        <v>698</v>
      </c>
      <c r="AU4" s="13" t="s">
        <v>724</v>
      </c>
      <c r="AV4" s="13" t="s">
        <v>728</v>
      </c>
      <c r="AW4" s="13" t="s">
        <v>726</v>
      </c>
      <c r="AX4" s="13" t="s">
        <v>694</v>
      </c>
      <c r="AY4" s="13" t="s">
        <v>696</v>
      </c>
      <c r="AZ4" s="13" t="s">
        <v>727</v>
      </c>
      <c r="BA4" s="13" t="s">
        <v>697</v>
      </c>
      <c r="BB4" s="13" t="s">
        <v>695</v>
      </c>
      <c r="BC4" s="13" t="s">
        <v>829</v>
      </c>
      <c r="BD4" s="13" t="s">
        <v>830</v>
      </c>
      <c r="BE4" s="13" t="s">
        <v>831</v>
      </c>
    </row>
    <row r="5" spans="1:57" s="22" customFormat="1" ht="16.5" x14ac:dyDescent="0.2">
      <c r="A5" s="15">
        <v>1</v>
      </c>
      <c r="B5" s="15">
        <v>1</v>
      </c>
      <c r="C5" s="15">
        <v>3</v>
      </c>
      <c r="D5" s="15">
        <v>20</v>
      </c>
      <c r="E5" s="15">
        <f>INDEX(新属性投放!J$14:J$35,装备!$C5)*装备!$B$3/$D5</f>
        <v>9.7173993749999976</v>
      </c>
      <c r="F5" s="15">
        <f>INDEX(新属性投放!K$14:K$35,装备!$C5)*装备!$B$3/$D5</f>
        <v>3.3560090624999992</v>
      </c>
      <c r="G5" s="15">
        <f>INDEX(新属性投放!L$14:L$35,装备!$C5)*装备!$B$3/$D5</f>
        <v>33.159373124999995</v>
      </c>
      <c r="H5" s="15">
        <v>0.35</v>
      </c>
      <c r="I5" s="15">
        <f>E5*$H5*$D5</f>
        <v>68.021795624999982</v>
      </c>
      <c r="J5" s="15">
        <f t="shared" ref="J5:K5" si="0">F5*$H5*$D5</f>
        <v>23.492063437499993</v>
      </c>
      <c r="K5" s="15">
        <f t="shared" si="0"/>
        <v>232.11561187499996</v>
      </c>
      <c r="L5" s="39"/>
      <c r="M5" s="15">
        <v>1</v>
      </c>
      <c r="N5" s="15" t="s">
        <v>713</v>
      </c>
      <c r="O5" s="30">
        <v>0.6</v>
      </c>
      <c r="P5" s="15"/>
      <c r="Q5" s="15"/>
      <c r="R5" s="39"/>
      <c r="S5" s="15">
        <v>1</v>
      </c>
      <c r="T5" s="15" t="s">
        <v>835</v>
      </c>
      <c r="U5" s="30">
        <v>0.5</v>
      </c>
      <c r="V5" s="39"/>
      <c r="W5" s="39"/>
      <c r="X5" s="39"/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/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39"/>
      <c r="AT5" s="15">
        <v>1</v>
      </c>
      <c r="AU5" s="16">
        <f>MATCH(AT5-1,$AI$5:$AI$81,1)</f>
        <v>1</v>
      </c>
      <c r="AV5" s="16">
        <f>INDEX($AD$6:$AD$81,AU5)</f>
        <v>1</v>
      </c>
      <c r="AW5" s="16">
        <f>AT5-INDEX($AI$5:$AI$81,AU5)</f>
        <v>1</v>
      </c>
      <c r="AX5" s="16">
        <f>INDEX($AE$6:$AE$81,AU5)+AW5</f>
        <v>2011011</v>
      </c>
      <c r="AY5" s="16">
        <f>INDEX($AB$6:$AB$81,AU5)</f>
        <v>1</v>
      </c>
      <c r="AZ5" s="16">
        <f>INDEX($Z$6:$Z$81,AU5)</f>
        <v>1</v>
      </c>
      <c r="BA5" s="16">
        <f>INDEX($AC$6:$AC$81,AU5)</f>
        <v>1</v>
      </c>
      <c r="BB5" s="15" t="str">
        <f>INDEX($AF$6:$AF$81,AU5)&amp;"-"&amp;INDEX($AJ$3:$AQ$3,AW5)</f>
        <v>20级寄灵人绿色-武器</v>
      </c>
      <c r="BC5" s="16">
        <f>ROUND(INDEX(I$5:I$16,($BA5-1)*6+$AZ5)*INDEX(O$5:O$12,$AW5)*INDEX($U$5:$U$8,$AY5),0)</f>
        <v>20</v>
      </c>
      <c r="BD5" s="16">
        <f t="shared" ref="BD5:BE5" si="1">ROUND(INDEX(J$5:J$16,($BA5-1)*6+$AZ5)*INDEX(P$5:P$12,$AW5)*INDEX($U$5:$U$8,$AY5),0)</f>
        <v>0</v>
      </c>
      <c r="BE5" s="16">
        <f t="shared" si="1"/>
        <v>0</v>
      </c>
    </row>
    <row r="6" spans="1:57" s="22" customFormat="1" ht="16.5" x14ac:dyDescent="0.2">
      <c r="A6" s="15">
        <v>2</v>
      </c>
      <c r="B6" s="15">
        <v>1</v>
      </c>
      <c r="C6" s="15">
        <v>5</v>
      </c>
      <c r="D6" s="15">
        <v>40</v>
      </c>
      <c r="E6" s="15">
        <f>INDEX(新属性投放!J$14:J$35,装备!$C6)*装备!$B$3/$D6</f>
        <v>12.422242499999998</v>
      </c>
      <c r="F6" s="15">
        <f>INDEX(新属性投放!K$14:K$35,装备!$C6)*装备!$B$3/$D6</f>
        <v>5.4347310937499991</v>
      </c>
      <c r="G6" s="15">
        <f>INDEX(新属性投放!L$14:L$35,装备!$C6)*装备!$B$3/$D6</f>
        <v>39.270314999999997</v>
      </c>
      <c r="H6" s="15">
        <v>0.3</v>
      </c>
      <c r="I6" s="15">
        <f t="shared" ref="I6:I16" si="2">E6*$H6*$D6</f>
        <v>149.06690999999998</v>
      </c>
      <c r="J6" s="15">
        <f t="shared" ref="J6:J16" si="3">F6*$H6*$D6</f>
        <v>65.216773124999989</v>
      </c>
      <c r="K6" s="15">
        <f t="shared" ref="K6:K16" si="4">G6*$H6*$D6</f>
        <v>471.2437799999999</v>
      </c>
      <c r="L6" s="39"/>
      <c r="M6" s="15">
        <v>2</v>
      </c>
      <c r="N6" s="15" t="s">
        <v>818</v>
      </c>
      <c r="O6" s="15"/>
      <c r="P6" s="30">
        <v>0.3</v>
      </c>
      <c r="Q6" s="15"/>
      <c r="R6" s="39"/>
      <c r="S6" s="15">
        <v>2</v>
      </c>
      <c r="T6" s="15" t="s">
        <v>836</v>
      </c>
      <c r="U6" s="30">
        <v>0.75</v>
      </c>
      <c r="V6" s="39"/>
      <c r="W6" s="39"/>
      <c r="X6" s="39"/>
      <c r="Y6" s="15">
        <v>1</v>
      </c>
      <c r="Z6" s="15">
        <v>1</v>
      </c>
      <c r="AA6" s="15">
        <v>20</v>
      </c>
      <c r="AB6" s="15">
        <v>1</v>
      </c>
      <c r="AC6" s="15">
        <v>1</v>
      </c>
      <c r="AD6" s="15">
        <v>1</v>
      </c>
      <c r="AE6" s="15">
        <f>AD6*10+AB6*1000+Z6*10000+2000000</f>
        <v>2011010</v>
      </c>
      <c r="AF6" s="15" t="s">
        <v>731</v>
      </c>
      <c r="AG6" s="15"/>
      <c r="AH6" s="15">
        <v>8</v>
      </c>
      <c r="AI6" s="15">
        <f>SUM(AH$6:AH6)</f>
        <v>8</v>
      </c>
      <c r="AJ6" s="15">
        <v>1</v>
      </c>
      <c r="AK6" s="15">
        <v>2</v>
      </c>
      <c r="AL6" s="15">
        <v>3</v>
      </c>
      <c r="AM6" s="15">
        <v>4</v>
      </c>
      <c r="AN6" s="15">
        <v>5</v>
      </c>
      <c r="AO6" s="15">
        <v>6</v>
      </c>
      <c r="AP6" s="15">
        <v>7</v>
      </c>
      <c r="AQ6" s="15">
        <v>8</v>
      </c>
      <c r="AR6" s="39"/>
      <c r="AT6" s="15">
        <v>2</v>
      </c>
      <c r="AU6" s="16">
        <f t="shared" ref="AU6:AU69" si="5">MATCH(AT6-1,$AI$5:$AI$81,1)</f>
        <v>1</v>
      </c>
      <c r="AV6" s="16">
        <f t="shared" ref="AV6:AV69" si="6">INDEX($AD$6:$AD$81,AU6)</f>
        <v>1</v>
      </c>
      <c r="AW6" s="16">
        <f t="shared" ref="AW6:AW69" si="7">AT6-INDEX($AI$5:$AI$81,AU6)</f>
        <v>2</v>
      </c>
      <c r="AX6" s="16">
        <f t="shared" ref="AX6:AX69" si="8">INDEX($AE$6:$AE$81,AU6)+AW6</f>
        <v>2011012</v>
      </c>
      <c r="AY6" s="16">
        <f t="shared" ref="AY6:AY69" si="9">INDEX($AB$6:$AB$81,AU6)</f>
        <v>1</v>
      </c>
      <c r="AZ6" s="16">
        <f t="shared" ref="AZ6:AZ69" si="10">INDEX($Z$6:$Z$81,AU6)</f>
        <v>1</v>
      </c>
      <c r="BA6" s="16">
        <f t="shared" ref="BA6:BA69" si="11">INDEX($AC$6:$AC$81,AU6)</f>
        <v>1</v>
      </c>
      <c r="BB6" s="15" t="str">
        <f t="shared" ref="BB6:BB69" si="12">INDEX($AF$6:$AF$81,AU6)&amp;"-"&amp;INDEX($AJ$3:$AQ$3,AW6)</f>
        <v>20级寄灵人绿色-头盔</v>
      </c>
      <c r="BC6" s="16">
        <f t="shared" ref="BC6:BC69" si="13">ROUND(INDEX(I$5:I$16,($BA6-1)*6+$AZ6)*INDEX(O$5:O$12,$AW6)*INDEX($U$5:$U$8,$AY6),0)</f>
        <v>0</v>
      </c>
      <c r="BD6" s="16">
        <f t="shared" ref="BD6:BD69" si="14">ROUND(INDEX(J$5:J$16,($BA6-1)*6+$AZ6)*INDEX(P$5:P$12,$AW6)*INDEX($U$5:$U$8,$AY6),0)</f>
        <v>4</v>
      </c>
      <c r="BE6" s="16">
        <f t="shared" ref="BE6:BE69" si="15">ROUND(INDEX(K$5:K$16,($BA6-1)*6+$AZ6)*INDEX(Q$5:Q$12,$AW6)*INDEX($U$5:$U$8,$AY6),0)</f>
        <v>0</v>
      </c>
    </row>
    <row r="7" spans="1:57" s="22" customFormat="1" ht="16.5" x14ac:dyDescent="0.2">
      <c r="A7" s="15">
        <v>3</v>
      </c>
      <c r="B7" s="15">
        <v>1</v>
      </c>
      <c r="C7" s="15">
        <v>7</v>
      </c>
      <c r="D7" s="15">
        <v>60</v>
      </c>
      <c r="E7" s="15">
        <f>INDEX(新属性投放!J$14:J$35,装备!$C7)*装备!$B$3/$D7</f>
        <v>16.349273999999998</v>
      </c>
      <c r="F7" s="15">
        <f>INDEX(新属性投放!K$14:K$35,装备!$C7)*装备!$B$3/$D7</f>
        <v>7.6904366874999992</v>
      </c>
      <c r="G7" s="15">
        <f>INDEX(新属性投放!L$14:L$35,装备!$C7)*装备!$B$3/$D7</f>
        <v>50.383547</v>
      </c>
      <c r="H7" s="15">
        <v>0.25</v>
      </c>
      <c r="I7" s="15">
        <f t="shared" si="2"/>
        <v>245.23910999999995</v>
      </c>
      <c r="J7" s="15">
        <f t="shared" si="3"/>
        <v>115.35655031249999</v>
      </c>
      <c r="K7" s="15">
        <f t="shared" si="4"/>
        <v>755.75320499999998</v>
      </c>
      <c r="L7" s="39"/>
      <c r="M7" s="15">
        <v>3</v>
      </c>
      <c r="N7" s="15" t="s">
        <v>715</v>
      </c>
      <c r="O7" s="15"/>
      <c r="P7" s="30">
        <v>0.15</v>
      </c>
      <c r="Q7" s="30">
        <v>0.15</v>
      </c>
      <c r="R7" s="39"/>
      <c r="S7" s="15">
        <v>3</v>
      </c>
      <c r="T7" s="15" t="s">
        <v>729</v>
      </c>
      <c r="U7" s="30">
        <v>0.8</v>
      </c>
      <c r="V7" s="39"/>
      <c r="W7" s="39"/>
      <c r="X7" s="39"/>
      <c r="Y7" s="15">
        <v>2</v>
      </c>
      <c r="Z7" s="15">
        <v>1</v>
      </c>
      <c r="AA7" s="15">
        <v>20</v>
      </c>
      <c r="AB7" s="15">
        <v>1</v>
      </c>
      <c r="AC7" s="15">
        <v>2</v>
      </c>
      <c r="AD7" s="15">
        <v>2</v>
      </c>
      <c r="AE7" s="15">
        <f t="shared" ref="AE7:AE70" si="16">AD7*10+AB7*1000+Z7*10000+2000000</f>
        <v>2011020</v>
      </c>
      <c r="AF7" s="15" t="s">
        <v>732</v>
      </c>
      <c r="AG7" s="15"/>
      <c r="AH7" s="15">
        <v>8</v>
      </c>
      <c r="AI7" s="15">
        <f>SUM(AH$6:AH7)</f>
        <v>16</v>
      </c>
      <c r="AJ7" s="15">
        <v>1</v>
      </c>
      <c r="AK7" s="15">
        <v>2</v>
      </c>
      <c r="AL7" s="15">
        <v>3</v>
      </c>
      <c r="AM7" s="15">
        <v>4</v>
      </c>
      <c r="AN7" s="15">
        <v>5</v>
      </c>
      <c r="AO7" s="15">
        <v>6</v>
      </c>
      <c r="AP7" s="15">
        <v>7</v>
      </c>
      <c r="AQ7" s="15">
        <v>8</v>
      </c>
      <c r="AR7" s="39"/>
      <c r="AT7" s="15">
        <v>3</v>
      </c>
      <c r="AU7" s="16">
        <f t="shared" si="5"/>
        <v>1</v>
      </c>
      <c r="AV7" s="16">
        <f t="shared" si="6"/>
        <v>1</v>
      </c>
      <c r="AW7" s="16">
        <f t="shared" si="7"/>
        <v>3</v>
      </c>
      <c r="AX7" s="16">
        <f t="shared" si="8"/>
        <v>2011013</v>
      </c>
      <c r="AY7" s="16">
        <f t="shared" si="9"/>
        <v>1</v>
      </c>
      <c r="AZ7" s="16">
        <f t="shared" si="10"/>
        <v>1</v>
      </c>
      <c r="BA7" s="16">
        <f t="shared" si="11"/>
        <v>1</v>
      </c>
      <c r="BB7" s="15" t="str">
        <f t="shared" si="12"/>
        <v>20级寄灵人绿色-肩甲</v>
      </c>
      <c r="BC7" s="16">
        <f t="shared" si="13"/>
        <v>0</v>
      </c>
      <c r="BD7" s="16">
        <f t="shared" si="14"/>
        <v>2</v>
      </c>
      <c r="BE7" s="16">
        <f t="shared" si="15"/>
        <v>17</v>
      </c>
    </row>
    <row r="8" spans="1:57" s="22" customFormat="1" ht="16.5" x14ac:dyDescent="0.2">
      <c r="A8" s="15">
        <v>4</v>
      </c>
      <c r="B8" s="15">
        <v>1</v>
      </c>
      <c r="C8" s="15">
        <v>9</v>
      </c>
      <c r="D8" s="15">
        <v>80</v>
      </c>
      <c r="E8" s="15">
        <f>INDEX(新属性投放!J$14:J$35,装备!$C8)*装备!$B$3/$D8</f>
        <v>21.751446796874994</v>
      </c>
      <c r="F8" s="15">
        <f>INDEX(新属性投放!K$14:K$35,装备!$C8)*装备!$B$3/$D8</f>
        <v>10.512573164062498</v>
      </c>
      <c r="G8" s="15">
        <f>INDEX(新属性投放!L$14:L$35,装备!$C8)*装备!$B$3/$D8</f>
        <v>66.256134140624994</v>
      </c>
      <c r="H8" s="15">
        <v>0.25</v>
      </c>
      <c r="I8" s="15">
        <f t="shared" si="2"/>
        <v>435.02893593749991</v>
      </c>
      <c r="J8" s="15">
        <f t="shared" si="3"/>
        <v>210.25146328124998</v>
      </c>
      <c r="K8" s="15">
        <f t="shared" si="4"/>
        <v>1325.1226828125</v>
      </c>
      <c r="L8" s="39"/>
      <c r="M8" s="15">
        <v>4</v>
      </c>
      <c r="N8" s="15" t="s">
        <v>819</v>
      </c>
      <c r="O8" s="15"/>
      <c r="P8" s="30">
        <v>0.3</v>
      </c>
      <c r="Q8" s="15"/>
      <c r="R8" s="39"/>
      <c r="S8" s="15">
        <v>4</v>
      </c>
      <c r="T8" s="15" t="s">
        <v>837</v>
      </c>
      <c r="U8" s="30">
        <v>1</v>
      </c>
      <c r="V8" s="39"/>
      <c r="W8" s="39"/>
      <c r="X8" s="39"/>
      <c r="Y8" s="15">
        <v>3</v>
      </c>
      <c r="Z8" s="15">
        <v>1</v>
      </c>
      <c r="AA8" s="15">
        <v>20</v>
      </c>
      <c r="AB8" s="15">
        <v>2</v>
      </c>
      <c r="AC8" s="15">
        <v>1</v>
      </c>
      <c r="AD8" s="15">
        <v>1</v>
      </c>
      <c r="AE8" s="15">
        <f t="shared" si="16"/>
        <v>2012010</v>
      </c>
      <c r="AF8" s="15" t="s">
        <v>733</v>
      </c>
      <c r="AG8" s="15"/>
      <c r="AH8" s="15">
        <v>8</v>
      </c>
      <c r="AI8" s="15">
        <f>SUM(AH$6:AH8)</f>
        <v>24</v>
      </c>
      <c r="AJ8" s="15">
        <v>1</v>
      </c>
      <c r="AK8" s="15">
        <v>2</v>
      </c>
      <c r="AL8" s="15">
        <v>3</v>
      </c>
      <c r="AM8" s="15">
        <v>4</v>
      </c>
      <c r="AN8" s="15">
        <v>5</v>
      </c>
      <c r="AO8" s="15">
        <v>6</v>
      </c>
      <c r="AP8" s="15">
        <v>7</v>
      </c>
      <c r="AQ8" s="15">
        <v>8</v>
      </c>
      <c r="AR8" s="39"/>
      <c r="AT8" s="15">
        <v>4</v>
      </c>
      <c r="AU8" s="16">
        <f t="shared" si="5"/>
        <v>1</v>
      </c>
      <c r="AV8" s="16">
        <f t="shared" si="6"/>
        <v>1</v>
      </c>
      <c r="AW8" s="16">
        <f t="shared" si="7"/>
        <v>4</v>
      </c>
      <c r="AX8" s="16">
        <f t="shared" si="8"/>
        <v>2011014</v>
      </c>
      <c r="AY8" s="16">
        <f t="shared" si="9"/>
        <v>1</v>
      </c>
      <c r="AZ8" s="16">
        <f t="shared" si="10"/>
        <v>1</v>
      </c>
      <c r="BA8" s="16">
        <f t="shared" si="11"/>
        <v>1</v>
      </c>
      <c r="BB8" s="15" t="str">
        <f t="shared" si="12"/>
        <v>20级寄灵人绿色-衣服</v>
      </c>
      <c r="BC8" s="16">
        <f t="shared" si="13"/>
        <v>0</v>
      </c>
      <c r="BD8" s="16">
        <f t="shared" si="14"/>
        <v>4</v>
      </c>
      <c r="BE8" s="16">
        <f t="shared" si="15"/>
        <v>0</v>
      </c>
    </row>
    <row r="9" spans="1:57" s="22" customFormat="1" ht="16.5" x14ac:dyDescent="0.2">
      <c r="A9" s="15">
        <v>5</v>
      </c>
      <c r="B9" s="15">
        <v>1</v>
      </c>
      <c r="C9" s="15">
        <v>13</v>
      </c>
      <c r="D9" s="15">
        <v>100</v>
      </c>
      <c r="E9" s="15">
        <f>INDEX(新属性投放!J$14:J$35,装备!$C9)*装备!$B$3/$D9</f>
        <v>31.212887868749998</v>
      </c>
      <c r="F9" s="15">
        <f>INDEX(新属性投放!K$14:K$35,装备!$C9)*装备!$B$3/$D9</f>
        <v>15.315923746874999</v>
      </c>
      <c r="G9" s="15">
        <f>INDEX(新属性投放!L$14:L$35,装备!$C9)*装备!$B$3/$D9</f>
        <v>94.44009860624999</v>
      </c>
      <c r="H9" s="15">
        <v>0.2</v>
      </c>
      <c r="I9" s="15">
        <f t="shared" si="2"/>
        <v>624.25775737499998</v>
      </c>
      <c r="J9" s="15">
        <f t="shared" si="3"/>
        <v>306.31847493750001</v>
      </c>
      <c r="K9" s="15">
        <f t="shared" si="4"/>
        <v>1888.801972125</v>
      </c>
      <c r="L9" s="39"/>
      <c r="M9" s="15">
        <v>5</v>
      </c>
      <c r="N9" s="15" t="s">
        <v>820</v>
      </c>
      <c r="O9" s="15"/>
      <c r="P9" s="15"/>
      <c r="Q9" s="30">
        <v>0.3</v>
      </c>
      <c r="R9" s="39"/>
      <c r="S9" s="39"/>
      <c r="T9" s="39"/>
      <c r="U9" s="39"/>
      <c r="V9" s="39"/>
      <c r="W9" s="39"/>
      <c r="X9" s="39"/>
      <c r="Y9" s="15">
        <v>4</v>
      </c>
      <c r="Z9" s="15">
        <v>1</v>
      </c>
      <c r="AA9" s="15">
        <v>20</v>
      </c>
      <c r="AB9" s="15">
        <v>2</v>
      </c>
      <c r="AC9" s="15">
        <v>2</v>
      </c>
      <c r="AD9" s="15">
        <v>2</v>
      </c>
      <c r="AE9" s="15">
        <f t="shared" si="16"/>
        <v>2012020</v>
      </c>
      <c r="AF9" s="15" t="s">
        <v>734</v>
      </c>
      <c r="AG9" s="15"/>
      <c r="AH9" s="15">
        <v>8</v>
      </c>
      <c r="AI9" s="15">
        <f>SUM(AH$6:AH9)</f>
        <v>32</v>
      </c>
      <c r="AJ9" s="15">
        <v>1</v>
      </c>
      <c r="AK9" s="15">
        <v>2</v>
      </c>
      <c r="AL9" s="15">
        <v>3</v>
      </c>
      <c r="AM9" s="15">
        <v>4</v>
      </c>
      <c r="AN9" s="15">
        <v>5</v>
      </c>
      <c r="AO9" s="15">
        <v>6</v>
      </c>
      <c r="AP9" s="15">
        <v>7</v>
      </c>
      <c r="AQ9" s="15">
        <v>8</v>
      </c>
      <c r="AR9" s="39"/>
      <c r="AT9" s="15">
        <v>5</v>
      </c>
      <c r="AU9" s="16">
        <f t="shared" si="5"/>
        <v>1</v>
      </c>
      <c r="AV9" s="16">
        <f t="shared" si="6"/>
        <v>1</v>
      </c>
      <c r="AW9" s="16">
        <f t="shared" si="7"/>
        <v>5</v>
      </c>
      <c r="AX9" s="16">
        <f t="shared" si="8"/>
        <v>2011015</v>
      </c>
      <c r="AY9" s="16">
        <f t="shared" si="9"/>
        <v>1</v>
      </c>
      <c r="AZ9" s="16">
        <f t="shared" si="10"/>
        <v>1</v>
      </c>
      <c r="BA9" s="16">
        <f t="shared" si="11"/>
        <v>1</v>
      </c>
      <c r="BB9" s="15" t="str">
        <f t="shared" si="12"/>
        <v>20级寄灵人绿色-鞋子</v>
      </c>
      <c r="BC9" s="16">
        <f t="shared" si="13"/>
        <v>0</v>
      </c>
      <c r="BD9" s="16">
        <f t="shared" si="14"/>
        <v>0</v>
      </c>
      <c r="BE9" s="16">
        <f t="shared" si="15"/>
        <v>35</v>
      </c>
    </row>
    <row r="10" spans="1:57" s="22" customFormat="1" ht="16.5" x14ac:dyDescent="0.2">
      <c r="A10" s="15">
        <v>6</v>
      </c>
      <c r="B10" s="15">
        <v>1</v>
      </c>
      <c r="C10" s="15">
        <v>17</v>
      </c>
      <c r="D10" s="15">
        <v>120</v>
      </c>
      <c r="E10" s="15">
        <f>INDEX(新属性投放!J$14:J$35,装备!$C10)*装备!$B$3/$D10</f>
        <v>46.485734484374994</v>
      </c>
      <c r="F10" s="15">
        <f>INDEX(新属性投放!K$14:K$35,装备!$C10)*装备!$B$3/$D10</f>
        <v>23.009115367187498</v>
      </c>
      <c r="G10" s="15">
        <f>INDEX(新属性投放!L$14:L$35,装备!$C10)*装备!$B$3/$D10</f>
        <v>140.12506595312499</v>
      </c>
      <c r="H10" s="15">
        <v>0.2</v>
      </c>
      <c r="I10" s="15">
        <f t="shared" si="2"/>
        <v>1115.6576276249998</v>
      </c>
      <c r="J10" s="15">
        <f t="shared" si="3"/>
        <v>552.2187688125</v>
      </c>
      <c r="K10" s="15">
        <f t="shared" si="4"/>
        <v>3363.0015828750002</v>
      </c>
      <c r="L10" s="39"/>
      <c r="M10" s="15">
        <v>6</v>
      </c>
      <c r="N10" s="15" t="s">
        <v>821</v>
      </c>
      <c r="O10" s="15"/>
      <c r="P10" s="15"/>
      <c r="Q10" s="30">
        <v>0.3</v>
      </c>
      <c r="R10" s="39"/>
      <c r="S10" s="39"/>
      <c r="T10" s="39"/>
      <c r="U10" s="39"/>
      <c r="V10" s="39"/>
      <c r="W10" s="39"/>
      <c r="X10" s="39"/>
      <c r="Y10" s="15">
        <v>5</v>
      </c>
      <c r="Z10" s="15">
        <v>1</v>
      </c>
      <c r="AA10" s="15">
        <v>20</v>
      </c>
      <c r="AB10" s="15">
        <v>3</v>
      </c>
      <c r="AC10" s="15">
        <v>1</v>
      </c>
      <c r="AD10" s="15">
        <v>1</v>
      </c>
      <c r="AE10" s="15">
        <f t="shared" si="16"/>
        <v>2013010</v>
      </c>
      <c r="AF10" s="15" t="s">
        <v>735</v>
      </c>
      <c r="AG10" s="15"/>
      <c r="AH10" s="15">
        <v>8</v>
      </c>
      <c r="AI10" s="15">
        <f>SUM(AH$6:AH10)</f>
        <v>40</v>
      </c>
      <c r="AJ10" s="15">
        <v>1</v>
      </c>
      <c r="AK10" s="15">
        <v>2</v>
      </c>
      <c r="AL10" s="15">
        <v>3</v>
      </c>
      <c r="AM10" s="15">
        <v>4</v>
      </c>
      <c r="AN10" s="15">
        <v>5</v>
      </c>
      <c r="AO10" s="15">
        <v>6</v>
      </c>
      <c r="AP10" s="15">
        <v>7</v>
      </c>
      <c r="AQ10" s="15">
        <v>8</v>
      </c>
      <c r="AR10" s="39"/>
      <c r="AT10" s="15">
        <v>6</v>
      </c>
      <c r="AU10" s="16">
        <f t="shared" si="5"/>
        <v>1</v>
      </c>
      <c r="AV10" s="16">
        <f t="shared" si="6"/>
        <v>1</v>
      </c>
      <c r="AW10" s="16">
        <f t="shared" si="7"/>
        <v>6</v>
      </c>
      <c r="AX10" s="16">
        <f t="shared" si="8"/>
        <v>2011016</v>
      </c>
      <c r="AY10" s="16">
        <f t="shared" si="9"/>
        <v>1</v>
      </c>
      <c r="AZ10" s="16">
        <f t="shared" si="10"/>
        <v>1</v>
      </c>
      <c r="BA10" s="16">
        <f t="shared" si="11"/>
        <v>1</v>
      </c>
      <c r="BB10" s="15" t="str">
        <f t="shared" si="12"/>
        <v>20级寄灵人绿色-护手</v>
      </c>
      <c r="BC10" s="16">
        <f t="shared" si="13"/>
        <v>0</v>
      </c>
      <c r="BD10" s="16">
        <f t="shared" si="14"/>
        <v>0</v>
      </c>
      <c r="BE10" s="16">
        <f t="shared" si="15"/>
        <v>35</v>
      </c>
    </row>
    <row r="11" spans="1:57" s="22" customFormat="1" ht="16.5" x14ac:dyDescent="0.2">
      <c r="A11" s="15">
        <v>1</v>
      </c>
      <c r="B11" s="15">
        <v>2</v>
      </c>
      <c r="C11" s="15">
        <v>3</v>
      </c>
      <c r="D11" s="15">
        <v>20</v>
      </c>
      <c r="E11" s="15">
        <f>(INDEX(新属性投放!J$42:J$63,装备!$C11)-40)*装备!$B$3/$D11</f>
        <v>10.919551874999998</v>
      </c>
      <c r="F11" s="15">
        <f>INDEX(新属性投放!K$42:K$63,装备!$C11)*装备!$B$3/$D11</f>
        <v>5.9606728124999986</v>
      </c>
      <c r="G11" s="15">
        <f>INDEX(新属性投放!L$42:L$63,装备!$C11)*装备!$B$3/$D11</f>
        <v>58.805293124999992</v>
      </c>
      <c r="H11" s="15">
        <v>0.35</v>
      </c>
      <c r="I11" s="15">
        <f t="shared" si="2"/>
        <v>76.436863124999974</v>
      </c>
      <c r="J11" s="15">
        <f t="shared" si="3"/>
        <v>41.724709687499988</v>
      </c>
      <c r="K11" s="15">
        <f t="shared" si="4"/>
        <v>411.63705187499994</v>
      </c>
      <c r="L11" s="39"/>
      <c r="M11" s="15">
        <v>7</v>
      </c>
      <c r="N11" s="15" t="s">
        <v>822</v>
      </c>
      <c r="O11" s="30">
        <v>0.2</v>
      </c>
      <c r="P11" s="30">
        <v>0.25</v>
      </c>
      <c r="Q11" s="15"/>
      <c r="R11" s="39"/>
      <c r="S11" s="39"/>
      <c r="T11" s="39"/>
      <c r="U11" s="39"/>
      <c r="V11" s="39"/>
      <c r="W11" s="39"/>
      <c r="X11" s="39"/>
      <c r="Y11" s="15">
        <v>6</v>
      </c>
      <c r="Z11" s="15">
        <v>1</v>
      </c>
      <c r="AA11" s="15">
        <v>20</v>
      </c>
      <c r="AB11" s="15">
        <v>3</v>
      </c>
      <c r="AC11" s="15">
        <v>2</v>
      </c>
      <c r="AD11" s="15">
        <v>2</v>
      </c>
      <c r="AE11" s="15">
        <f t="shared" si="16"/>
        <v>2013020</v>
      </c>
      <c r="AF11" s="15" t="s">
        <v>736</v>
      </c>
      <c r="AG11" s="15"/>
      <c r="AH11" s="15">
        <v>8</v>
      </c>
      <c r="AI11" s="15">
        <f>SUM(AH$6:AH11)</f>
        <v>48</v>
      </c>
      <c r="AJ11" s="15">
        <v>1</v>
      </c>
      <c r="AK11" s="15">
        <v>2</v>
      </c>
      <c r="AL11" s="15">
        <v>3</v>
      </c>
      <c r="AM11" s="15">
        <v>4</v>
      </c>
      <c r="AN11" s="15">
        <v>5</v>
      </c>
      <c r="AO11" s="15">
        <v>6</v>
      </c>
      <c r="AP11" s="15">
        <v>7</v>
      </c>
      <c r="AQ11" s="15">
        <v>8</v>
      </c>
      <c r="AR11" s="39"/>
      <c r="AT11" s="15">
        <v>7</v>
      </c>
      <c r="AU11" s="16">
        <f t="shared" si="5"/>
        <v>1</v>
      </c>
      <c r="AV11" s="16">
        <f t="shared" si="6"/>
        <v>1</v>
      </c>
      <c r="AW11" s="16">
        <f t="shared" si="7"/>
        <v>7</v>
      </c>
      <c r="AX11" s="16">
        <f t="shared" si="8"/>
        <v>2011017</v>
      </c>
      <c r="AY11" s="16">
        <f t="shared" si="9"/>
        <v>1</v>
      </c>
      <c r="AZ11" s="16">
        <f t="shared" si="10"/>
        <v>1</v>
      </c>
      <c r="BA11" s="16">
        <f t="shared" si="11"/>
        <v>1</v>
      </c>
      <c r="BB11" s="15" t="str">
        <f t="shared" si="12"/>
        <v>20级寄灵人绿色-项链</v>
      </c>
      <c r="BC11" s="16">
        <f t="shared" si="13"/>
        <v>7</v>
      </c>
      <c r="BD11" s="16">
        <f t="shared" si="14"/>
        <v>3</v>
      </c>
      <c r="BE11" s="16">
        <f t="shared" si="15"/>
        <v>0</v>
      </c>
    </row>
    <row r="12" spans="1:57" s="22" customFormat="1" ht="16.5" x14ac:dyDescent="0.2">
      <c r="A12" s="15">
        <v>2</v>
      </c>
      <c r="B12" s="15">
        <v>2</v>
      </c>
      <c r="C12" s="15">
        <v>5</v>
      </c>
      <c r="D12" s="15">
        <v>40</v>
      </c>
      <c r="E12" s="15">
        <f>(INDEX(新属性投放!J$42:J$63,装备!$C12)-40)*装备!$B$3/$D12</f>
        <v>13.123498124999998</v>
      </c>
      <c r="F12" s="15">
        <f>INDEX(新属性投放!K$42:K$63,装备!$C12)*装备!$B$3/$D12</f>
        <v>6.7871526562499991</v>
      </c>
      <c r="G12" s="15">
        <f>INDEX(新属性投放!L$42:L$63,装备!$C12)*装备!$B$3/$D12</f>
        <v>69.624665624999992</v>
      </c>
      <c r="H12" s="15">
        <v>0.3</v>
      </c>
      <c r="I12" s="15">
        <f t="shared" si="2"/>
        <v>157.48197749999997</v>
      </c>
      <c r="J12" s="15">
        <f t="shared" si="3"/>
        <v>81.445831874999982</v>
      </c>
      <c r="K12" s="15">
        <f t="shared" si="4"/>
        <v>835.49598749999984</v>
      </c>
      <c r="L12" s="39"/>
      <c r="M12" s="15">
        <v>8</v>
      </c>
      <c r="N12" s="15" t="s">
        <v>823</v>
      </c>
      <c r="O12" s="30">
        <v>0.2</v>
      </c>
      <c r="P12" s="15"/>
      <c r="Q12" s="30">
        <v>0.25</v>
      </c>
      <c r="R12" s="39"/>
      <c r="S12" s="39"/>
      <c r="T12" s="39"/>
      <c r="U12" s="39"/>
      <c r="V12" s="39"/>
      <c r="W12" s="39"/>
      <c r="X12" s="39"/>
      <c r="Y12" s="15">
        <v>7</v>
      </c>
      <c r="Z12" s="15">
        <v>1</v>
      </c>
      <c r="AA12" s="15">
        <v>20</v>
      </c>
      <c r="AB12" s="15">
        <v>4</v>
      </c>
      <c r="AC12" s="15">
        <v>1</v>
      </c>
      <c r="AD12" s="15">
        <v>1</v>
      </c>
      <c r="AE12" s="15">
        <f t="shared" si="16"/>
        <v>2014010</v>
      </c>
      <c r="AF12" s="15" t="s">
        <v>737</v>
      </c>
      <c r="AG12" s="15"/>
      <c r="AH12" s="15">
        <v>8</v>
      </c>
      <c r="AI12" s="15">
        <f>SUM(AH$6:AH12)</f>
        <v>56</v>
      </c>
      <c r="AJ12" s="15">
        <v>1</v>
      </c>
      <c r="AK12" s="15">
        <v>2</v>
      </c>
      <c r="AL12" s="15">
        <v>3</v>
      </c>
      <c r="AM12" s="15">
        <v>4</v>
      </c>
      <c r="AN12" s="15">
        <v>5</v>
      </c>
      <c r="AO12" s="15">
        <v>6</v>
      </c>
      <c r="AP12" s="15">
        <v>7</v>
      </c>
      <c r="AQ12" s="15">
        <v>8</v>
      </c>
      <c r="AR12" s="39"/>
      <c r="AT12" s="15">
        <v>8</v>
      </c>
      <c r="AU12" s="16">
        <f t="shared" si="5"/>
        <v>1</v>
      </c>
      <c r="AV12" s="16">
        <f t="shared" si="6"/>
        <v>1</v>
      </c>
      <c r="AW12" s="16">
        <f t="shared" si="7"/>
        <v>8</v>
      </c>
      <c r="AX12" s="16">
        <f t="shared" si="8"/>
        <v>2011018</v>
      </c>
      <c r="AY12" s="16">
        <f t="shared" si="9"/>
        <v>1</v>
      </c>
      <c r="AZ12" s="16">
        <f t="shared" si="10"/>
        <v>1</v>
      </c>
      <c r="BA12" s="16">
        <f t="shared" si="11"/>
        <v>1</v>
      </c>
      <c r="BB12" s="15" t="str">
        <f t="shared" si="12"/>
        <v>20级寄灵人绿色-戒指</v>
      </c>
      <c r="BC12" s="16">
        <f t="shared" si="13"/>
        <v>7</v>
      </c>
      <c r="BD12" s="16">
        <f t="shared" si="14"/>
        <v>0</v>
      </c>
      <c r="BE12" s="16">
        <f t="shared" si="15"/>
        <v>29</v>
      </c>
    </row>
    <row r="13" spans="1:57" s="22" customFormat="1" ht="16.5" x14ac:dyDescent="0.2">
      <c r="A13" s="15">
        <v>3</v>
      </c>
      <c r="B13" s="15">
        <v>2</v>
      </c>
      <c r="C13" s="15">
        <v>7</v>
      </c>
      <c r="D13" s="15">
        <v>60</v>
      </c>
      <c r="E13" s="15">
        <f>(INDEX(新属性投放!J$42:J$63,装备!$C13)-40)*装备!$B$3/$D13</f>
        <v>16.816777749999996</v>
      </c>
      <c r="F13" s="15">
        <f>INDEX(新属性投放!K$42:K$63,装备!$C13)*装备!$B$3/$D13</f>
        <v>8.5920510624999977</v>
      </c>
      <c r="G13" s="15">
        <f>INDEX(新属性投放!L$42:L$63,装备!$C13)*装备!$B$3/$D13</f>
        <v>89.560361249999985</v>
      </c>
      <c r="H13" s="15">
        <v>0.25</v>
      </c>
      <c r="I13" s="15">
        <f t="shared" si="2"/>
        <v>252.25166624999994</v>
      </c>
      <c r="J13" s="15">
        <f t="shared" si="3"/>
        <v>128.88076593749997</v>
      </c>
      <c r="K13" s="15">
        <f t="shared" si="4"/>
        <v>1343.4054187499999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15">
        <v>8</v>
      </c>
      <c r="Z13" s="15">
        <v>1</v>
      </c>
      <c r="AA13" s="15">
        <v>20</v>
      </c>
      <c r="AB13" s="15">
        <v>4</v>
      </c>
      <c r="AC13" s="15">
        <v>2</v>
      </c>
      <c r="AD13" s="15">
        <v>2</v>
      </c>
      <c r="AE13" s="15">
        <f t="shared" si="16"/>
        <v>2014020</v>
      </c>
      <c r="AF13" s="15" t="s">
        <v>738</v>
      </c>
      <c r="AG13" s="15"/>
      <c r="AH13" s="15">
        <v>8</v>
      </c>
      <c r="AI13" s="15">
        <f>SUM(AH$6:AH13)</f>
        <v>64</v>
      </c>
      <c r="AJ13" s="15">
        <v>1</v>
      </c>
      <c r="AK13" s="15">
        <v>2</v>
      </c>
      <c r="AL13" s="15">
        <v>3</v>
      </c>
      <c r="AM13" s="15">
        <v>4</v>
      </c>
      <c r="AN13" s="15">
        <v>5</v>
      </c>
      <c r="AO13" s="15">
        <v>6</v>
      </c>
      <c r="AP13" s="15">
        <v>7</v>
      </c>
      <c r="AQ13" s="15">
        <v>8</v>
      </c>
      <c r="AR13" s="39"/>
      <c r="AT13" s="15">
        <v>9</v>
      </c>
      <c r="AU13" s="16">
        <f t="shared" si="5"/>
        <v>2</v>
      </c>
      <c r="AV13" s="16">
        <f t="shared" si="6"/>
        <v>2</v>
      </c>
      <c r="AW13" s="16">
        <f t="shared" si="7"/>
        <v>1</v>
      </c>
      <c r="AX13" s="16">
        <f t="shared" si="8"/>
        <v>2011021</v>
      </c>
      <c r="AY13" s="16">
        <f t="shared" si="9"/>
        <v>1</v>
      </c>
      <c r="AZ13" s="16">
        <f t="shared" si="10"/>
        <v>1</v>
      </c>
      <c r="BA13" s="16">
        <f t="shared" si="11"/>
        <v>2</v>
      </c>
      <c r="BB13" s="15" t="str">
        <f t="shared" si="12"/>
        <v>20级守护灵绿色-武器</v>
      </c>
      <c r="BC13" s="16">
        <f t="shared" si="13"/>
        <v>23</v>
      </c>
      <c r="BD13" s="16">
        <f t="shared" si="14"/>
        <v>0</v>
      </c>
      <c r="BE13" s="16">
        <f t="shared" si="15"/>
        <v>0</v>
      </c>
    </row>
    <row r="14" spans="1:57" s="22" customFormat="1" ht="16.5" x14ac:dyDescent="0.2">
      <c r="A14" s="15">
        <v>4</v>
      </c>
      <c r="B14" s="15">
        <v>2</v>
      </c>
      <c r="C14" s="15">
        <v>9</v>
      </c>
      <c r="D14" s="15">
        <v>80</v>
      </c>
      <c r="E14" s="15">
        <f>(INDEX(新属性投放!J$42:J$63,装备!$C14)-40)*装备!$B$3/$D14</f>
        <v>22.102074609374995</v>
      </c>
      <c r="F14" s="15">
        <f>INDEX(新属性投放!K$42:K$63,装备!$C14)*装备!$B$3/$D14</f>
        <v>11.188783945312498</v>
      </c>
      <c r="G14" s="15">
        <f>INDEX(新属性投放!L$42:L$63,装备!$C14)*装备!$B$3/$D14</f>
        <v>118.11148312499998</v>
      </c>
      <c r="H14" s="15">
        <v>0.25</v>
      </c>
      <c r="I14" s="15">
        <f t="shared" si="2"/>
        <v>442.0414921874999</v>
      </c>
      <c r="J14" s="15">
        <f t="shared" si="3"/>
        <v>223.77567890624994</v>
      </c>
      <c r="K14" s="15">
        <f t="shared" si="4"/>
        <v>2362.2296624999994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15">
        <v>9</v>
      </c>
      <c r="Z14" s="15">
        <v>1</v>
      </c>
      <c r="AA14" s="15">
        <v>20</v>
      </c>
      <c r="AB14" s="15">
        <v>4</v>
      </c>
      <c r="AC14" s="15">
        <v>1</v>
      </c>
      <c r="AD14" s="15">
        <v>3</v>
      </c>
      <c r="AE14" s="15">
        <f t="shared" si="16"/>
        <v>2014030</v>
      </c>
      <c r="AF14" s="15" t="s">
        <v>739</v>
      </c>
      <c r="AG14" s="15">
        <v>1</v>
      </c>
      <c r="AH14" s="15">
        <v>8</v>
      </c>
      <c r="AI14" s="15">
        <f>SUM(AH$6:AH14)</f>
        <v>72</v>
      </c>
      <c r="AJ14" s="15">
        <v>1</v>
      </c>
      <c r="AK14" s="15">
        <v>2</v>
      </c>
      <c r="AL14" s="15">
        <v>3</v>
      </c>
      <c r="AM14" s="15">
        <v>4</v>
      </c>
      <c r="AN14" s="15">
        <v>5</v>
      </c>
      <c r="AO14" s="15">
        <v>6</v>
      </c>
      <c r="AP14" s="15">
        <v>7</v>
      </c>
      <c r="AQ14" s="15">
        <v>8</v>
      </c>
      <c r="AR14" s="39"/>
      <c r="AT14" s="15">
        <v>10</v>
      </c>
      <c r="AU14" s="16">
        <f t="shared" si="5"/>
        <v>2</v>
      </c>
      <c r="AV14" s="16">
        <f t="shared" si="6"/>
        <v>2</v>
      </c>
      <c r="AW14" s="16">
        <f t="shared" si="7"/>
        <v>2</v>
      </c>
      <c r="AX14" s="16">
        <f t="shared" si="8"/>
        <v>2011022</v>
      </c>
      <c r="AY14" s="16">
        <f t="shared" si="9"/>
        <v>1</v>
      </c>
      <c r="AZ14" s="16">
        <f t="shared" si="10"/>
        <v>1</v>
      </c>
      <c r="BA14" s="16">
        <f t="shared" si="11"/>
        <v>2</v>
      </c>
      <c r="BB14" s="15" t="str">
        <f t="shared" si="12"/>
        <v>20级守护灵绿色-头盔</v>
      </c>
      <c r="BC14" s="16">
        <f t="shared" si="13"/>
        <v>0</v>
      </c>
      <c r="BD14" s="16">
        <f t="shared" si="14"/>
        <v>6</v>
      </c>
      <c r="BE14" s="16">
        <f t="shared" si="15"/>
        <v>0</v>
      </c>
    </row>
    <row r="15" spans="1:57" s="22" customFormat="1" ht="16.5" x14ac:dyDescent="0.2">
      <c r="A15" s="15">
        <v>5</v>
      </c>
      <c r="B15" s="15">
        <v>2</v>
      </c>
      <c r="C15" s="15">
        <v>13</v>
      </c>
      <c r="D15" s="15">
        <v>100</v>
      </c>
      <c r="E15" s="15">
        <f>(INDEX(新属性投放!J$42:J$63,装备!$C15)-40)*装备!$B$3/$D15</f>
        <v>31.49339011875</v>
      </c>
      <c r="F15" s="15">
        <f>INDEX(新属性投放!K$42:K$63,装备!$C15)*装备!$B$3/$D15</f>
        <v>15.856892371874999</v>
      </c>
      <c r="G15" s="15">
        <f>INDEX(新属性投放!L$42:L$63,装备!$C15)*装备!$B$3/$D15</f>
        <v>168.86235449999995</v>
      </c>
      <c r="H15" s="15">
        <v>0.2</v>
      </c>
      <c r="I15" s="15">
        <f t="shared" si="2"/>
        <v>629.867802375</v>
      </c>
      <c r="J15" s="15">
        <f t="shared" si="3"/>
        <v>317.1378474375</v>
      </c>
      <c r="K15" s="15">
        <f t="shared" si="4"/>
        <v>3377.2470899999994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15">
        <v>10</v>
      </c>
      <c r="Z15" s="15">
        <v>1</v>
      </c>
      <c r="AA15" s="15">
        <v>20</v>
      </c>
      <c r="AB15" s="15">
        <v>4</v>
      </c>
      <c r="AC15" s="15">
        <v>2</v>
      </c>
      <c r="AD15" s="15">
        <v>4</v>
      </c>
      <c r="AE15" s="15">
        <f t="shared" si="16"/>
        <v>2014040</v>
      </c>
      <c r="AF15" s="15" t="s">
        <v>740</v>
      </c>
      <c r="AG15" s="15">
        <v>2</v>
      </c>
      <c r="AH15" s="15">
        <v>8</v>
      </c>
      <c r="AI15" s="15">
        <f>SUM(AH$6:AH15)</f>
        <v>80</v>
      </c>
      <c r="AJ15" s="15">
        <v>1</v>
      </c>
      <c r="AK15" s="15">
        <v>2</v>
      </c>
      <c r="AL15" s="15">
        <v>3</v>
      </c>
      <c r="AM15" s="15">
        <v>4</v>
      </c>
      <c r="AN15" s="15">
        <v>5</v>
      </c>
      <c r="AO15" s="15">
        <v>6</v>
      </c>
      <c r="AP15" s="15">
        <v>7</v>
      </c>
      <c r="AQ15" s="15">
        <v>8</v>
      </c>
      <c r="AR15" s="39"/>
      <c r="AT15" s="15">
        <v>11</v>
      </c>
      <c r="AU15" s="16">
        <f t="shared" si="5"/>
        <v>2</v>
      </c>
      <c r="AV15" s="16">
        <f t="shared" si="6"/>
        <v>2</v>
      </c>
      <c r="AW15" s="16">
        <f t="shared" si="7"/>
        <v>3</v>
      </c>
      <c r="AX15" s="16">
        <f t="shared" si="8"/>
        <v>2011023</v>
      </c>
      <c r="AY15" s="16">
        <f t="shared" si="9"/>
        <v>1</v>
      </c>
      <c r="AZ15" s="16">
        <f t="shared" si="10"/>
        <v>1</v>
      </c>
      <c r="BA15" s="16">
        <f t="shared" si="11"/>
        <v>2</v>
      </c>
      <c r="BB15" s="15" t="str">
        <f t="shared" si="12"/>
        <v>20级守护灵绿色-肩甲</v>
      </c>
      <c r="BC15" s="16">
        <f t="shared" si="13"/>
        <v>0</v>
      </c>
      <c r="BD15" s="16">
        <f t="shared" si="14"/>
        <v>3</v>
      </c>
      <c r="BE15" s="16">
        <f t="shared" si="15"/>
        <v>31</v>
      </c>
    </row>
    <row r="16" spans="1:57" s="22" customFormat="1" ht="16.5" x14ac:dyDescent="0.2">
      <c r="A16" s="15">
        <v>6</v>
      </c>
      <c r="B16" s="15">
        <v>2</v>
      </c>
      <c r="C16" s="15">
        <v>17</v>
      </c>
      <c r="D16" s="15">
        <v>120</v>
      </c>
      <c r="E16" s="15">
        <f>(INDEX(新属性投放!J$42:J$63,装备!$C16)-40)*装备!$B$3/$D16</f>
        <v>46.71948635937499</v>
      </c>
      <c r="F16" s="15">
        <f>INDEX(新属性投放!K$42:K$63,装备!$C16)*装备!$B$3/$D16</f>
        <v>23.459922554687498</v>
      </c>
      <c r="G16" s="15">
        <f>INDEX(新属性投放!L$42:L$63,装备!$C16)*装备!$B$3/$D16</f>
        <v>251.08290687499996</v>
      </c>
      <c r="H16" s="15">
        <v>0.2</v>
      </c>
      <c r="I16" s="15">
        <f t="shared" si="2"/>
        <v>1121.2676726249999</v>
      </c>
      <c r="J16" s="15">
        <f t="shared" si="3"/>
        <v>563.03814131249999</v>
      </c>
      <c r="K16" s="15">
        <f t="shared" si="4"/>
        <v>6025.9897649999994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15">
        <v>11</v>
      </c>
      <c r="Z16" s="15">
        <v>2</v>
      </c>
      <c r="AA16" s="15">
        <v>40</v>
      </c>
      <c r="AB16" s="15">
        <v>1</v>
      </c>
      <c r="AC16" s="15">
        <v>1</v>
      </c>
      <c r="AD16" s="15">
        <v>1</v>
      </c>
      <c r="AE16" s="15">
        <f t="shared" si="16"/>
        <v>2021010</v>
      </c>
      <c r="AF16" s="15" t="s">
        <v>741</v>
      </c>
      <c r="AG16" s="15"/>
      <c r="AH16" s="15">
        <v>8</v>
      </c>
      <c r="AI16" s="15">
        <f>SUM(AH$6:AH16)</f>
        <v>88</v>
      </c>
      <c r="AJ16" s="15">
        <v>1</v>
      </c>
      <c r="AK16" s="15">
        <v>2</v>
      </c>
      <c r="AL16" s="15">
        <v>3</v>
      </c>
      <c r="AM16" s="15">
        <v>4</v>
      </c>
      <c r="AN16" s="15">
        <v>5</v>
      </c>
      <c r="AO16" s="15">
        <v>6</v>
      </c>
      <c r="AP16" s="15">
        <v>7</v>
      </c>
      <c r="AQ16" s="15">
        <v>8</v>
      </c>
      <c r="AR16" s="39"/>
      <c r="AT16" s="15">
        <v>12</v>
      </c>
      <c r="AU16" s="16">
        <f t="shared" si="5"/>
        <v>2</v>
      </c>
      <c r="AV16" s="16">
        <f t="shared" si="6"/>
        <v>2</v>
      </c>
      <c r="AW16" s="16">
        <f t="shared" si="7"/>
        <v>4</v>
      </c>
      <c r="AX16" s="16">
        <f t="shared" si="8"/>
        <v>2011024</v>
      </c>
      <c r="AY16" s="16">
        <f t="shared" si="9"/>
        <v>1</v>
      </c>
      <c r="AZ16" s="16">
        <f t="shared" si="10"/>
        <v>1</v>
      </c>
      <c r="BA16" s="16">
        <f t="shared" si="11"/>
        <v>2</v>
      </c>
      <c r="BB16" s="15" t="str">
        <f t="shared" si="12"/>
        <v>20级守护灵绿色-衣服</v>
      </c>
      <c r="BC16" s="16">
        <f t="shared" si="13"/>
        <v>0</v>
      </c>
      <c r="BD16" s="16">
        <f t="shared" si="14"/>
        <v>6</v>
      </c>
      <c r="BE16" s="16">
        <f t="shared" si="15"/>
        <v>0</v>
      </c>
    </row>
    <row r="17" spans="1:57" s="22" customFormat="1" ht="16.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15">
        <v>12</v>
      </c>
      <c r="Z17" s="15">
        <v>2</v>
      </c>
      <c r="AA17" s="15">
        <v>40</v>
      </c>
      <c r="AB17" s="15">
        <v>1</v>
      </c>
      <c r="AC17" s="15">
        <v>2</v>
      </c>
      <c r="AD17" s="15">
        <v>2</v>
      </c>
      <c r="AE17" s="15">
        <f t="shared" si="16"/>
        <v>2021020</v>
      </c>
      <c r="AF17" s="15" t="s">
        <v>742</v>
      </c>
      <c r="AG17" s="15"/>
      <c r="AH17" s="15">
        <v>8</v>
      </c>
      <c r="AI17" s="15">
        <f>SUM(AH$6:AH17)</f>
        <v>96</v>
      </c>
      <c r="AJ17" s="15">
        <v>1</v>
      </c>
      <c r="AK17" s="15">
        <v>2</v>
      </c>
      <c r="AL17" s="15">
        <v>3</v>
      </c>
      <c r="AM17" s="15">
        <v>4</v>
      </c>
      <c r="AN17" s="15">
        <v>5</v>
      </c>
      <c r="AO17" s="15">
        <v>6</v>
      </c>
      <c r="AP17" s="15">
        <v>7</v>
      </c>
      <c r="AQ17" s="15">
        <v>8</v>
      </c>
      <c r="AR17" s="39"/>
      <c r="AT17" s="15">
        <v>13</v>
      </c>
      <c r="AU17" s="16">
        <f t="shared" si="5"/>
        <v>2</v>
      </c>
      <c r="AV17" s="16">
        <f t="shared" si="6"/>
        <v>2</v>
      </c>
      <c r="AW17" s="16">
        <f t="shared" si="7"/>
        <v>5</v>
      </c>
      <c r="AX17" s="16">
        <f t="shared" si="8"/>
        <v>2011025</v>
      </c>
      <c r="AY17" s="16">
        <f t="shared" si="9"/>
        <v>1</v>
      </c>
      <c r="AZ17" s="16">
        <f t="shared" si="10"/>
        <v>1</v>
      </c>
      <c r="BA17" s="16">
        <f t="shared" si="11"/>
        <v>2</v>
      </c>
      <c r="BB17" s="15" t="str">
        <f t="shared" si="12"/>
        <v>20级守护灵绿色-鞋子</v>
      </c>
      <c r="BC17" s="16">
        <f t="shared" si="13"/>
        <v>0</v>
      </c>
      <c r="BD17" s="16">
        <f t="shared" si="14"/>
        <v>0</v>
      </c>
      <c r="BE17" s="16">
        <f t="shared" si="15"/>
        <v>62</v>
      </c>
    </row>
    <row r="18" spans="1:57" s="22" customFormat="1" ht="16.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15">
        <v>13</v>
      </c>
      <c r="Z18" s="15">
        <v>2</v>
      </c>
      <c r="AA18" s="15">
        <v>40</v>
      </c>
      <c r="AB18" s="15">
        <v>2</v>
      </c>
      <c r="AC18" s="15">
        <v>1</v>
      </c>
      <c r="AD18" s="15">
        <v>1</v>
      </c>
      <c r="AE18" s="15">
        <f t="shared" si="16"/>
        <v>2022010</v>
      </c>
      <c r="AF18" s="15" t="s">
        <v>743</v>
      </c>
      <c r="AG18" s="15"/>
      <c r="AH18" s="15">
        <v>8</v>
      </c>
      <c r="AI18" s="15">
        <f>SUM(AH$6:AH18)</f>
        <v>104</v>
      </c>
      <c r="AJ18" s="15">
        <v>1</v>
      </c>
      <c r="AK18" s="15">
        <v>2</v>
      </c>
      <c r="AL18" s="15">
        <v>3</v>
      </c>
      <c r="AM18" s="15">
        <v>4</v>
      </c>
      <c r="AN18" s="15">
        <v>5</v>
      </c>
      <c r="AO18" s="15">
        <v>6</v>
      </c>
      <c r="AP18" s="15">
        <v>7</v>
      </c>
      <c r="AQ18" s="15">
        <v>8</v>
      </c>
      <c r="AR18" s="39"/>
      <c r="AT18" s="15">
        <v>14</v>
      </c>
      <c r="AU18" s="16">
        <f t="shared" si="5"/>
        <v>2</v>
      </c>
      <c r="AV18" s="16">
        <f t="shared" si="6"/>
        <v>2</v>
      </c>
      <c r="AW18" s="16">
        <f t="shared" si="7"/>
        <v>6</v>
      </c>
      <c r="AX18" s="16">
        <f t="shared" si="8"/>
        <v>2011026</v>
      </c>
      <c r="AY18" s="16">
        <f t="shared" si="9"/>
        <v>1</v>
      </c>
      <c r="AZ18" s="16">
        <f t="shared" si="10"/>
        <v>1</v>
      </c>
      <c r="BA18" s="16">
        <f t="shared" si="11"/>
        <v>2</v>
      </c>
      <c r="BB18" s="15" t="str">
        <f t="shared" si="12"/>
        <v>20级守护灵绿色-护手</v>
      </c>
      <c r="BC18" s="16">
        <f t="shared" si="13"/>
        <v>0</v>
      </c>
      <c r="BD18" s="16">
        <f t="shared" si="14"/>
        <v>0</v>
      </c>
      <c r="BE18" s="16">
        <f t="shared" si="15"/>
        <v>62</v>
      </c>
    </row>
    <row r="19" spans="1:57" s="22" customFormat="1" ht="16.5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15">
        <v>14</v>
      </c>
      <c r="Z19" s="15">
        <v>2</v>
      </c>
      <c r="AA19" s="15">
        <v>40</v>
      </c>
      <c r="AB19" s="15">
        <v>2</v>
      </c>
      <c r="AC19" s="15">
        <v>2</v>
      </c>
      <c r="AD19" s="15">
        <v>2</v>
      </c>
      <c r="AE19" s="15">
        <f t="shared" si="16"/>
        <v>2022020</v>
      </c>
      <c r="AF19" s="15" t="s">
        <v>744</v>
      </c>
      <c r="AG19" s="15"/>
      <c r="AH19" s="15">
        <v>8</v>
      </c>
      <c r="AI19" s="15">
        <f>SUM(AH$6:AH19)</f>
        <v>112</v>
      </c>
      <c r="AJ19" s="15">
        <v>1</v>
      </c>
      <c r="AK19" s="15">
        <v>2</v>
      </c>
      <c r="AL19" s="15">
        <v>3</v>
      </c>
      <c r="AM19" s="15">
        <v>4</v>
      </c>
      <c r="AN19" s="15">
        <v>5</v>
      </c>
      <c r="AO19" s="15">
        <v>6</v>
      </c>
      <c r="AP19" s="15">
        <v>7</v>
      </c>
      <c r="AQ19" s="15">
        <v>8</v>
      </c>
      <c r="AR19" s="39"/>
      <c r="AT19" s="15">
        <v>15</v>
      </c>
      <c r="AU19" s="16">
        <f t="shared" si="5"/>
        <v>2</v>
      </c>
      <c r="AV19" s="16">
        <f t="shared" si="6"/>
        <v>2</v>
      </c>
      <c r="AW19" s="16">
        <f t="shared" si="7"/>
        <v>7</v>
      </c>
      <c r="AX19" s="16">
        <f t="shared" si="8"/>
        <v>2011027</v>
      </c>
      <c r="AY19" s="16">
        <f t="shared" si="9"/>
        <v>1</v>
      </c>
      <c r="AZ19" s="16">
        <f t="shared" si="10"/>
        <v>1</v>
      </c>
      <c r="BA19" s="16">
        <f t="shared" si="11"/>
        <v>2</v>
      </c>
      <c r="BB19" s="15" t="str">
        <f t="shared" si="12"/>
        <v>20级守护灵绿色-项链</v>
      </c>
      <c r="BC19" s="16">
        <f t="shared" si="13"/>
        <v>8</v>
      </c>
      <c r="BD19" s="16">
        <f t="shared" si="14"/>
        <v>5</v>
      </c>
      <c r="BE19" s="16">
        <f t="shared" si="15"/>
        <v>0</v>
      </c>
    </row>
    <row r="20" spans="1:57" s="22" customFormat="1" ht="16.5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15">
        <v>15</v>
      </c>
      <c r="Z20" s="15">
        <v>2</v>
      </c>
      <c r="AA20" s="15">
        <v>40</v>
      </c>
      <c r="AB20" s="15">
        <v>3</v>
      </c>
      <c r="AC20" s="15">
        <v>1</v>
      </c>
      <c r="AD20" s="15">
        <v>1</v>
      </c>
      <c r="AE20" s="15">
        <f t="shared" si="16"/>
        <v>2023010</v>
      </c>
      <c r="AF20" s="15" t="s">
        <v>745</v>
      </c>
      <c r="AG20" s="15"/>
      <c r="AH20" s="15">
        <v>8</v>
      </c>
      <c r="AI20" s="15">
        <f>SUM(AH$6:AH20)</f>
        <v>120</v>
      </c>
      <c r="AJ20" s="15">
        <v>1</v>
      </c>
      <c r="AK20" s="15">
        <v>2</v>
      </c>
      <c r="AL20" s="15">
        <v>3</v>
      </c>
      <c r="AM20" s="15">
        <v>4</v>
      </c>
      <c r="AN20" s="15">
        <v>5</v>
      </c>
      <c r="AO20" s="15">
        <v>6</v>
      </c>
      <c r="AP20" s="15">
        <v>7</v>
      </c>
      <c r="AQ20" s="15">
        <v>8</v>
      </c>
      <c r="AR20" s="39"/>
      <c r="AT20" s="15">
        <v>16</v>
      </c>
      <c r="AU20" s="16">
        <f t="shared" si="5"/>
        <v>2</v>
      </c>
      <c r="AV20" s="16">
        <f t="shared" si="6"/>
        <v>2</v>
      </c>
      <c r="AW20" s="16">
        <f t="shared" si="7"/>
        <v>8</v>
      </c>
      <c r="AX20" s="16">
        <f t="shared" si="8"/>
        <v>2011028</v>
      </c>
      <c r="AY20" s="16">
        <f t="shared" si="9"/>
        <v>1</v>
      </c>
      <c r="AZ20" s="16">
        <f t="shared" si="10"/>
        <v>1</v>
      </c>
      <c r="BA20" s="16">
        <f t="shared" si="11"/>
        <v>2</v>
      </c>
      <c r="BB20" s="15" t="str">
        <f t="shared" si="12"/>
        <v>20级守护灵绿色-戒指</v>
      </c>
      <c r="BC20" s="16">
        <f t="shared" si="13"/>
        <v>8</v>
      </c>
      <c r="BD20" s="16">
        <f t="shared" si="14"/>
        <v>0</v>
      </c>
      <c r="BE20" s="16">
        <f t="shared" si="15"/>
        <v>51</v>
      </c>
    </row>
    <row r="21" spans="1:57" s="22" customFormat="1" ht="16.5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15">
        <v>16</v>
      </c>
      <c r="Z21" s="15">
        <v>2</v>
      </c>
      <c r="AA21" s="15">
        <v>40</v>
      </c>
      <c r="AB21" s="15">
        <v>3</v>
      </c>
      <c r="AC21" s="15">
        <v>2</v>
      </c>
      <c r="AD21" s="15">
        <v>2</v>
      </c>
      <c r="AE21" s="15">
        <f t="shared" si="16"/>
        <v>2023020</v>
      </c>
      <c r="AF21" s="15" t="s">
        <v>746</v>
      </c>
      <c r="AG21" s="15"/>
      <c r="AH21" s="15">
        <v>8</v>
      </c>
      <c r="AI21" s="15">
        <f>SUM(AH$6:AH21)</f>
        <v>128</v>
      </c>
      <c r="AJ21" s="15">
        <v>1</v>
      </c>
      <c r="AK21" s="15">
        <v>2</v>
      </c>
      <c r="AL21" s="15">
        <v>3</v>
      </c>
      <c r="AM21" s="15">
        <v>4</v>
      </c>
      <c r="AN21" s="15">
        <v>5</v>
      </c>
      <c r="AO21" s="15">
        <v>6</v>
      </c>
      <c r="AP21" s="15">
        <v>7</v>
      </c>
      <c r="AQ21" s="15">
        <v>8</v>
      </c>
      <c r="AR21" s="39"/>
      <c r="AT21" s="15">
        <v>17</v>
      </c>
      <c r="AU21" s="16">
        <f t="shared" si="5"/>
        <v>3</v>
      </c>
      <c r="AV21" s="16">
        <f t="shared" si="6"/>
        <v>1</v>
      </c>
      <c r="AW21" s="16">
        <f t="shared" si="7"/>
        <v>1</v>
      </c>
      <c r="AX21" s="16">
        <f t="shared" si="8"/>
        <v>2012011</v>
      </c>
      <c r="AY21" s="16">
        <f t="shared" si="9"/>
        <v>2</v>
      </c>
      <c r="AZ21" s="16">
        <f t="shared" si="10"/>
        <v>1</v>
      </c>
      <c r="BA21" s="16">
        <f t="shared" si="11"/>
        <v>1</v>
      </c>
      <c r="BB21" s="15" t="str">
        <f t="shared" si="12"/>
        <v>20级寄灵人蓝色-武器</v>
      </c>
      <c r="BC21" s="16">
        <f t="shared" si="13"/>
        <v>31</v>
      </c>
      <c r="BD21" s="16">
        <f t="shared" si="14"/>
        <v>0</v>
      </c>
      <c r="BE21" s="16">
        <f t="shared" si="15"/>
        <v>0</v>
      </c>
    </row>
    <row r="22" spans="1:57" s="22" customFormat="1" ht="16.5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15">
        <v>17</v>
      </c>
      <c r="Z22" s="15">
        <v>2</v>
      </c>
      <c r="AA22" s="15">
        <v>40</v>
      </c>
      <c r="AB22" s="15">
        <v>4</v>
      </c>
      <c r="AC22" s="15">
        <v>1</v>
      </c>
      <c r="AD22" s="15">
        <v>1</v>
      </c>
      <c r="AE22" s="15">
        <f t="shared" si="16"/>
        <v>2024010</v>
      </c>
      <c r="AF22" s="15" t="s">
        <v>747</v>
      </c>
      <c r="AG22" s="15"/>
      <c r="AH22" s="15">
        <v>8</v>
      </c>
      <c r="AI22" s="15">
        <f>SUM(AH$6:AH22)</f>
        <v>136</v>
      </c>
      <c r="AJ22" s="15">
        <v>1</v>
      </c>
      <c r="AK22" s="15">
        <v>2</v>
      </c>
      <c r="AL22" s="15">
        <v>3</v>
      </c>
      <c r="AM22" s="15">
        <v>4</v>
      </c>
      <c r="AN22" s="15">
        <v>5</v>
      </c>
      <c r="AO22" s="15">
        <v>6</v>
      </c>
      <c r="AP22" s="15">
        <v>7</v>
      </c>
      <c r="AQ22" s="15">
        <v>8</v>
      </c>
      <c r="AR22" s="39"/>
      <c r="AT22" s="15">
        <v>18</v>
      </c>
      <c r="AU22" s="16">
        <f t="shared" si="5"/>
        <v>3</v>
      </c>
      <c r="AV22" s="16">
        <f t="shared" si="6"/>
        <v>1</v>
      </c>
      <c r="AW22" s="16">
        <f t="shared" si="7"/>
        <v>2</v>
      </c>
      <c r="AX22" s="16">
        <f t="shared" si="8"/>
        <v>2012012</v>
      </c>
      <c r="AY22" s="16">
        <f t="shared" si="9"/>
        <v>2</v>
      </c>
      <c r="AZ22" s="16">
        <f t="shared" si="10"/>
        <v>1</v>
      </c>
      <c r="BA22" s="16">
        <f t="shared" si="11"/>
        <v>1</v>
      </c>
      <c r="BB22" s="15" t="str">
        <f t="shared" si="12"/>
        <v>20级寄灵人蓝色-头盔</v>
      </c>
      <c r="BC22" s="16">
        <f t="shared" si="13"/>
        <v>0</v>
      </c>
      <c r="BD22" s="16">
        <f t="shared" si="14"/>
        <v>5</v>
      </c>
      <c r="BE22" s="16">
        <f t="shared" si="15"/>
        <v>0</v>
      </c>
    </row>
    <row r="23" spans="1:57" s="22" customFormat="1" ht="16.5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15">
        <v>18</v>
      </c>
      <c r="Z23" s="15">
        <v>2</v>
      </c>
      <c r="AA23" s="15">
        <v>40</v>
      </c>
      <c r="AB23" s="15">
        <v>4</v>
      </c>
      <c r="AC23" s="15">
        <v>2</v>
      </c>
      <c r="AD23" s="15">
        <v>2</v>
      </c>
      <c r="AE23" s="15">
        <f t="shared" si="16"/>
        <v>2024020</v>
      </c>
      <c r="AF23" s="15" t="s">
        <v>748</v>
      </c>
      <c r="AG23" s="15"/>
      <c r="AH23" s="15">
        <v>8</v>
      </c>
      <c r="AI23" s="15">
        <f>SUM(AH$6:AH23)</f>
        <v>144</v>
      </c>
      <c r="AJ23" s="15">
        <v>1</v>
      </c>
      <c r="AK23" s="15">
        <v>2</v>
      </c>
      <c r="AL23" s="15">
        <v>3</v>
      </c>
      <c r="AM23" s="15">
        <v>4</v>
      </c>
      <c r="AN23" s="15">
        <v>5</v>
      </c>
      <c r="AO23" s="15">
        <v>6</v>
      </c>
      <c r="AP23" s="15">
        <v>7</v>
      </c>
      <c r="AQ23" s="15">
        <v>8</v>
      </c>
      <c r="AR23" s="39"/>
      <c r="AT23" s="15">
        <v>19</v>
      </c>
      <c r="AU23" s="16">
        <f t="shared" si="5"/>
        <v>3</v>
      </c>
      <c r="AV23" s="16">
        <f t="shared" si="6"/>
        <v>1</v>
      </c>
      <c r="AW23" s="16">
        <f t="shared" si="7"/>
        <v>3</v>
      </c>
      <c r="AX23" s="16">
        <f t="shared" si="8"/>
        <v>2012013</v>
      </c>
      <c r="AY23" s="16">
        <f t="shared" si="9"/>
        <v>2</v>
      </c>
      <c r="AZ23" s="16">
        <f t="shared" si="10"/>
        <v>1</v>
      </c>
      <c r="BA23" s="16">
        <f t="shared" si="11"/>
        <v>1</v>
      </c>
      <c r="BB23" s="15" t="str">
        <f t="shared" si="12"/>
        <v>20级寄灵人蓝色-肩甲</v>
      </c>
      <c r="BC23" s="16">
        <f t="shared" si="13"/>
        <v>0</v>
      </c>
      <c r="BD23" s="16">
        <f t="shared" si="14"/>
        <v>3</v>
      </c>
      <c r="BE23" s="16">
        <f t="shared" si="15"/>
        <v>26</v>
      </c>
    </row>
    <row r="24" spans="1:57" s="22" customFormat="1" ht="16.5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15">
        <v>19</v>
      </c>
      <c r="Z24" s="15">
        <v>2</v>
      </c>
      <c r="AA24" s="15">
        <v>40</v>
      </c>
      <c r="AB24" s="15">
        <v>4</v>
      </c>
      <c r="AC24" s="15">
        <v>1</v>
      </c>
      <c r="AD24" s="15">
        <v>3</v>
      </c>
      <c r="AE24" s="15">
        <f t="shared" si="16"/>
        <v>2024030</v>
      </c>
      <c r="AF24" s="15" t="s">
        <v>749</v>
      </c>
      <c r="AG24" s="15">
        <v>3</v>
      </c>
      <c r="AH24" s="15">
        <v>4</v>
      </c>
      <c r="AI24" s="15">
        <f>SUM(AH$6:AH24)</f>
        <v>148</v>
      </c>
      <c r="AJ24" s="15">
        <v>1</v>
      </c>
      <c r="AK24" s="15">
        <v>2</v>
      </c>
      <c r="AL24" s="15">
        <v>3</v>
      </c>
      <c r="AM24" s="15">
        <v>4</v>
      </c>
      <c r="AN24" s="15"/>
      <c r="AO24" s="15"/>
      <c r="AP24" s="15"/>
      <c r="AQ24" s="15"/>
      <c r="AR24" s="39"/>
      <c r="AT24" s="15">
        <v>20</v>
      </c>
      <c r="AU24" s="16">
        <f t="shared" si="5"/>
        <v>3</v>
      </c>
      <c r="AV24" s="16">
        <f t="shared" si="6"/>
        <v>1</v>
      </c>
      <c r="AW24" s="16">
        <f t="shared" si="7"/>
        <v>4</v>
      </c>
      <c r="AX24" s="16">
        <f t="shared" si="8"/>
        <v>2012014</v>
      </c>
      <c r="AY24" s="16">
        <f t="shared" si="9"/>
        <v>2</v>
      </c>
      <c r="AZ24" s="16">
        <f t="shared" si="10"/>
        <v>1</v>
      </c>
      <c r="BA24" s="16">
        <f t="shared" si="11"/>
        <v>1</v>
      </c>
      <c r="BB24" s="15" t="str">
        <f t="shared" si="12"/>
        <v>20级寄灵人蓝色-衣服</v>
      </c>
      <c r="BC24" s="16">
        <f t="shared" si="13"/>
        <v>0</v>
      </c>
      <c r="BD24" s="16">
        <f t="shared" si="14"/>
        <v>5</v>
      </c>
      <c r="BE24" s="16">
        <f t="shared" si="15"/>
        <v>0</v>
      </c>
    </row>
    <row r="25" spans="1:57" s="22" customFormat="1" ht="16.5" x14ac:dyDescent="0.2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15">
        <v>20</v>
      </c>
      <c r="Z25" s="15">
        <v>2</v>
      </c>
      <c r="AA25" s="15">
        <v>40</v>
      </c>
      <c r="AB25" s="15">
        <v>4</v>
      </c>
      <c r="AC25" s="15">
        <v>2</v>
      </c>
      <c r="AD25" s="15">
        <v>4</v>
      </c>
      <c r="AE25" s="15">
        <f t="shared" si="16"/>
        <v>2024040</v>
      </c>
      <c r="AF25" s="15" t="s">
        <v>750</v>
      </c>
      <c r="AG25" s="15">
        <v>4</v>
      </c>
      <c r="AH25" s="15">
        <v>4</v>
      </c>
      <c r="AI25" s="15">
        <f>SUM(AH$6:AH25)</f>
        <v>152</v>
      </c>
      <c r="AJ25" s="15">
        <v>1</v>
      </c>
      <c r="AK25" s="15">
        <v>2</v>
      </c>
      <c r="AL25" s="15">
        <v>3</v>
      </c>
      <c r="AM25" s="15">
        <v>4</v>
      </c>
      <c r="AN25" s="15"/>
      <c r="AO25" s="15"/>
      <c r="AP25" s="15"/>
      <c r="AQ25" s="15"/>
      <c r="AR25" s="39"/>
      <c r="AT25" s="15">
        <v>21</v>
      </c>
      <c r="AU25" s="16">
        <f t="shared" si="5"/>
        <v>3</v>
      </c>
      <c r="AV25" s="16">
        <f t="shared" si="6"/>
        <v>1</v>
      </c>
      <c r="AW25" s="16">
        <f t="shared" si="7"/>
        <v>5</v>
      </c>
      <c r="AX25" s="16">
        <f t="shared" si="8"/>
        <v>2012015</v>
      </c>
      <c r="AY25" s="16">
        <f t="shared" si="9"/>
        <v>2</v>
      </c>
      <c r="AZ25" s="16">
        <f t="shared" si="10"/>
        <v>1</v>
      </c>
      <c r="BA25" s="16">
        <f t="shared" si="11"/>
        <v>1</v>
      </c>
      <c r="BB25" s="15" t="str">
        <f t="shared" si="12"/>
        <v>20级寄灵人蓝色-鞋子</v>
      </c>
      <c r="BC25" s="16">
        <f t="shared" si="13"/>
        <v>0</v>
      </c>
      <c r="BD25" s="16">
        <f t="shared" si="14"/>
        <v>0</v>
      </c>
      <c r="BE25" s="16">
        <f t="shared" si="15"/>
        <v>52</v>
      </c>
    </row>
    <row r="26" spans="1:57" s="22" customFormat="1" ht="16.5" x14ac:dyDescent="0.2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15">
        <v>21</v>
      </c>
      <c r="Z26" s="15">
        <v>2</v>
      </c>
      <c r="AA26" s="15">
        <v>40</v>
      </c>
      <c r="AB26" s="15">
        <v>4</v>
      </c>
      <c r="AC26" s="15">
        <v>1</v>
      </c>
      <c r="AD26" s="15">
        <v>5</v>
      </c>
      <c r="AE26" s="15">
        <f t="shared" si="16"/>
        <v>2024050</v>
      </c>
      <c r="AF26" s="15" t="s">
        <v>751</v>
      </c>
      <c r="AG26" s="15">
        <v>5</v>
      </c>
      <c r="AH26" s="15">
        <v>4</v>
      </c>
      <c r="AI26" s="15">
        <f>SUM(AH$6:AH26)</f>
        <v>156</v>
      </c>
      <c r="AJ26" s="15">
        <v>5</v>
      </c>
      <c r="AK26" s="15">
        <v>6</v>
      </c>
      <c r="AL26" s="15">
        <v>7</v>
      </c>
      <c r="AM26" s="15">
        <v>8</v>
      </c>
      <c r="AN26" s="15"/>
      <c r="AO26" s="15"/>
      <c r="AP26" s="15"/>
      <c r="AQ26" s="15"/>
      <c r="AR26" s="39"/>
      <c r="AT26" s="15">
        <v>22</v>
      </c>
      <c r="AU26" s="16">
        <f t="shared" si="5"/>
        <v>3</v>
      </c>
      <c r="AV26" s="16">
        <f t="shared" si="6"/>
        <v>1</v>
      </c>
      <c r="AW26" s="16">
        <f t="shared" si="7"/>
        <v>6</v>
      </c>
      <c r="AX26" s="16">
        <f t="shared" si="8"/>
        <v>2012016</v>
      </c>
      <c r="AY26" s="16">
        <f t="shared" si="9"/>
        <v>2</v>
      </c>
      <c r="AZ26" s="16">
        <f t="shared" si="10"/>
        <v>1</v>
      </c>
      <c r="BA26" s="16">
        <f t="shared" si="11"/>
        <v>1</v>
      </c>
      <c r="BB26" s="15" t="str">
        <f t="shared" si="12"/>
        <v>20级寄灵人蓝色-护手</v>
      </c>
      <c r="BC26" s="16">
        <f t="shared" si="13"/>
        <v>0</v>
      </c>
      <c r="BD26" s="16">
        <f t="shared" si="14"/>
        <v>0</v>
      </c>
      <c r="BE26" s="16">
        <f t="shared" si="15"/>
        <v>52</v>
      </c>
    </row>
    <row r="27" spans="1:57" s="22" customFormat="1" ht="16.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15">
        <v>22</v>
      </c>
      <c r="Z27" s="15">
        <v>2</v>
      </c>
      <c r="AA27" s="15">
        <v>40</v>
      </c>
      <c r="AB27" s="15">
        <v>4</v>
      </c>
      <c r="AC27" s="15">
        <v>2</v>
      </c>
      <c r="AD27" s="15">
        <v>6</v>
      </c>
      <c r="AE27" s="15">
        <f t="shared" si="16"/>
        <v>2024060</v>
      </c>
      <c r="AF27" s="15" t="s">
        <v>752</v>
      </c>
      <c r="AG27" s="15">
        <v>6</v>
      </c>
      <c r="AH27" s="15">
        <v>4</v>
      </c>
      <c r="AI27" s="15">
        <f>SUM(AH$6:AH27)</f>
        <v>160</v>
      </c>
      <c r="AJ27" s="15">
        <v>5</v>
      </c>
      <c r="AK27" s="15">
        <v>6</v>
      </c>
      <c r="AL27" s="15">
        <v>7</v>
      </c>
      <c r="AM27" s="15">
        <v>8</v>
      </c>
      <c r="AN27" s="15"/>
      <c r="AO27" s="15"/>
      <c r="AP27" s="15"/>
      <c r="AQ27" s="15"/>
      <c r="AR27" s="39"/>
      <c r="AT27" s="15">
        <v>23</v>
      </c>
      <c r="AU27" s="16">
        <f t="shared" si="5"/>
        <v>3</v>
      </c>
      <c r="AV27" s="16">
        <f t="shared" si="6"/>
        <v>1</v>
      </c>
      <c r="AW27" s="16">
        <f t="shared" si="7"/>
        <v>7</v>
      </c>
      <c r="AX27" s="16">
        <f t="shared" si="8"/>
        <v>2012017</v>
      </c>
      <c r="AY27" s="16">
        <f t="shared" si="9"/>
        <v>2</v>
      </c>
      <c r="AZ27" s="16">
        <f t="shared" si="10"/>
        <v>1</v>
      </c>
      <c r="BA27" s="16">
        <f t="shared" si="11"/>
        <v>1</v>
      </c>
      <c r="BB27" s="15" t="str">
        <f t="shared" si="12"/>
        <v>20级寄灵人蓝色-项链</v>
      </c>
      <c r="BC27" s="16">
        <f t="shared" si="13"/>
        <v>10</v>
      </c>
      <c r="BD27" s="16">
        <f t="shared" si="14"/>
        <v>4</v>
      </c>
      <c r="BE27" s="16">
        <f t="shared" si="15"/>
        <v>0</v>
      </c>
    </row>
    <row r="28" spans="1:57" s="22" customFormat="1" ht="16.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15">
        <v>23</v>
      </c>
      <c r="Z28" s="15">
        <v>3</v>
      </c>
      <c r="AA28" s="15">
        <v>60</v>
      </c>
      <c r="AB28" s="15">
        <v>1</v>
      </c>
      <c r="AC28" s="15">
        <v>1</v>
      </c>
      <c r="AD28" s="15">
        <v>1</v>
      </c>
      <c r="AE28" s="15">
        <f t="shared" si="16"/>
        <v>2031010</v>
      </c>
      <c r="AF28" s="15" t="s">
        <v>753</v>
      </c>
      <c r="AG28" s="15"/>
      <c r="AH28" s="15">
        <v>8</v>
      </c>
      <c r="AI28" s="15">
        <f>SUM(AH$6:AH28)</f>
        <v>168</v>
      </c>
      <c r="AJ28" s="15">
        <v>1</v>
      </c>
      <c r="AK28" s="15">
        <v>2</v>
      </c>
      <c r="AL28" s="15">
        <v>3</v>
      </c>
      <c r="AM28" s="15">
        <v>4</v>
      </c>
      <c r="AN28" s="15">
        <v>5</v>
      </c>
      <c r="AO28" s="15">
        <v>6</v>
      </c>
      <c r="AP28" s="15">
        <v>7</v>
      </c>
      <c r="AQ28" s="15">
        <v>8</v>
      </c>
      <c r="AR28" s="39"/>
      <c r="AT28" s="15">
        <v>24</v>
      </c>
      <c r="AU28" s="16">
        <f t="shared" si="5"/>
        <v>3</v>
      </c>
      <c r="AV28" s="16">
        <f t="shared" si="6"/>
        <v>1</v>
      </c>
      <c r="AW28" s="16">
        <f t="shared" si="7"/>
        <v>8</v>
      </c>
      <c r="AX28" s="16">
        <f t="shared" si="8"/>
        <v>2012018</v>
      </c>
      <c r="AY28" s="16">
        <f t="shared" si="9"/>
        <v>2</v>
      </c>
      <c r="AZ28" s="16">
        <f t="shared" si="10"/>
        <v>1</v>
      </c>
      <c r="BA28" s="16">
        <f t="shared" si="11"/>
        <v>1</v>
      </c>
      <c r="BB28" s="15" t="str">
        <f t="shared" si="12"/>
        <v>20级寄灵人蓝色-戒指</v>
      </c>
      <c r="BC28" s="16">
        <f t="shared" si="13"/>
        <v>10</v>
      </c>
      <c r="BD28" s="16">
        <f t="shared" si="14"/>
        <v>0</v>
      </c>
      <c r="BE28" s="16">
        <f t="shared" si="15"/>
        <v>44</v>
      </c>
    </row>
    <row r="29" spans="1:57" s="22" customFormat="1" ht="16.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15">
        <v>24</v>
      </c>
      <c r="Z29" s="15">
        <v>3</v>
      </c>
      <c r="AA29" s="15">
        <v>60</v>
      </c>
      <c r="AB29" s="15">
        <v>1</v>
      </c>
      <c r="AC29" s="15">
        <v>2</v>
      </c>
      <c r="AD29" s="15">
        <v>2</v>
      </c>
      <c r="AE29" s="15">
        <f t="shared" si="16"/>
        <v>2031020</v>
      </c>
      <c r="AF29" s="15" t="s">
        <v>754</v>
      </c>
      <c r="AG29" s="15"/>
      <c r="AH29" s="15">
        <v>8</v>
      </c>
      <c r="AI29" s="15">
        <f>SUM(AH$6:AH29)</f>
        <v>176</v>
      </c>
      <c r="AJ29" s="15">
        <v>1</v>
      </c>
      <c r="AK29" s="15">
        <v>2</v>
      </c>
      <c r="AL29" s="15">
        <v>3</v>
      </c>
      <c r="AM29" s="15">
        <v>4</v>
      </c>
      <c r="AN29" s="15">
        <v>5</v>
      </c>
      <c r="AO29" s="15">
        <v>6</v>
      </c>
      <c r="AP29" s="15">
        <v>7</v>
      </c>
      <c r="AQ29" s="15">
        <v>8</v>
      </c>
      <c r="AR29" s="39"/>
      <c r="AT29" s="15">
        <v>25</v>
      </c>
      <c r="AU29" s="16">
        <f t="shared" si="5"/>
        <v>4</v>
      </c>
      <c r="AV29" s="16">
        <f t="shared" si="6"/>
        <v>2</v>
      </c>
      <c r="AW29" s="16">
        <f t="shared" si="7"/>
        <v>1</v>
      </c>
      <c r="AX29" s="16">
        <f t="shared" si="8"/>
        <v>2012021</v>
      </c>
      <c r="AY29" s="16">
        <f t="shared" si="9"/>
        <v>2</v>
      </c>
      <c r="AZ29" s="16">
        <f t="shared" si="10"/>
        <v>1</v>
      </c>
      <c r="BA29" s="16">
        <f t="shared" si="11"/>
        <v>2</v>
      </c>
      <c r="BB29" s="15" t="str">
        <f t="shared" si="12"/>
        <v>20级守护灵蓝色-武器</v>
      </c>
      <c r="BC29" s="16">
        <f t="shared" si="13"/>
        <v>34</v>
      </c>
      <c r="BD29" s="16">
        <f t="shared" si="14"/>
        <v>0</v>
      </c>
      <c r="BE29" s="16">
        <f t="shared" si="15"/>
        <v>0</v>
      </c>
    </row>
    <row r="30" spans="1:57" s="22" customFormat="1" ht="16.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15">
        <v>25</v>
      </c>
      <c r="Z30" s="15">
        <v>3</v>
      </c>
      <c r="AA30" s="15">
        <v>60</v>
      </c>
      <c r="AB30" s="15">
        <v>2</v>
      </c>
      <c r="AC30" s="15">
        <v>1</v>
      </c>
      <c r="AD30" s="15">
        <v>1</v>
      </c>
      <c r="AE30" s="15">
        <f t="shared" si="16"/>
        <v>2032010</v>
      </c>
      <c r="AF30" s="15" t="s">
        <v>755</v>
      </c>
      <c r="AG30" s="15"/>
      <c r="AH30" s="15">
        <v>8</v>
      </c>
      <c r="AI30" s="15">
        <f>SUM(AH$6:AH30)</f>
        <v>184</v>
      </c>
      <c r="AJ30" s="15">
        <v>1</v>
      </c>
      <c r="AK30" s="15">
        <v>2</v>
      </c>
      <c r="AL30" s="15">
        <v>3</v>
      </c>
      <c r="AM30" s="15">
        <v>4</v>
      </c>
      <c r="AN30" s="15">
        <v>5</v>
      </c>
      <c r="AO30" s="15">
        <v>6</v>
      </c>
      <c r="AP30" s="15">
        <v>7</v>
      </c>
      <c r="AQ30" s="15">
        <v>8</v>
      </c>
      <c r="AR30" s="39"/>
      <c r="AT30" s="15">
        <v>26</v>
      </c>
      <c r="AU30" s="16">
        <f t="shared" si="5"/>
        <v>4</v>
      </c>
      <c r="AV30" s="16">
        <f t="shared" si="6"/>
        <v>2</v>
      </c>
      <c r="AW30" s="16">
        <f t="shared" si="7"/>
        <v>2</v>
      </c>
      <c r="AX30" s="16">
        <f t="shared" si="8"/>
        <v>2012022</v>
      </c>
      <c r="AY30" s="16">
        <f t="shared" si="9"/>
        <v>2</v>
      </c>
      <c r="AZ30" s="16">
        <f t="shared" si="10"/>
        <v>1</v>
      </c>
      <c r="BA30" s="16">
        <f t="shared" si="11"/>
        <v>2</v>
      </c>
      <c r="BB30" s="15" t="str">
        <f t="shared" si="12"/>
        <v>20级守护灵蓝色-头盔</v>
      </c>
      <c r="BC30" s="16">
        <f t="shared" si="13"/>
        <v>0</v>
      </c>
      <c r="BD30" s="16">
        <f t="shared" si="14"/>
        <v>9</v>
      </c>
      <c r="BE30" s="16">
        <f t="shared" si="15"/>
        <v>0</v>
      </c>
    </row>
    <row r="31" spans="1:57" s="22" customFormat="1" ht="16.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5">
        <v>26</v>
      </c>
      <c r="Z31" s="15">
        <v>3</v>
      </c>
      <c r="AA31" s="15">
        <v>60</v>
      </c>
      <c r="AB31" s="15">
        <v>2</v>
      </c>
      <c r="AC31" s="15">
        <v>2</v>
      </c>
      <c r="AD31" s="15">
        <v>2</v>
      </c>
      <c r="AE31" s="15">
        <f t="shared" si="16"/>
        <v>2032020</v>
      </c>
      <c r="AF31" s="15" t="s">
        <v>756</v>
      </c>
      <c r="AG31" s="15"/>
      <c r="AH31" s="15">
        <v>8</v>
      </c>
      <c r="AI31" s="15">
        <f>SUM(AH$6:AH31)</f>
        <v>192</v>
      </c>
      <c r="AJ31" s="15">
        <v>1</v>
      </c>
      <c r="AK31" s="15">
        <v>2</v>
      </c>
      <c r="AL31" s="15">
        <v>3</v>
      </c>
      <c r="AM31" s="15">
        <v>4</v>
      </c>
      <c r="AN31" s="15">
        <v>5</v>
      </c>
      <c r="AO31" s="15">
        <v>6</v>
      </c>
      <c r="AP31" s="15">
        <v>7</v>
      </c>
      <c r="AQ31" s="15">
        <v>8</v>
      </c>
      <c r="AR31" s="39"/>
      <c r="AT31" s="15">
        <v>27</v>
      </c>
      <c r="AU31" s="16">
        <f t="shared" si="5"/>
        <v>4</v>
      </c>
      <c r="AV31" s="16">
        <f t="shared" si="6"/>
        <v>2</v>
      </c>
      <c r="AW31" s="16">
        <f t="shared" si="7"/>
        <v>3</v>
      </c>
      <c r="AX31" s="16">
        <f t="shared" si="8"/>
        <v>2012023</v>
      </c>
      <c r="AY31" s="16">
        <f t="shared" si="9"/>
        <v>2</v>
      </c>
      <c r="AZ31" s="16">
        <f t="shared" si="10"/>
        <v>1</v>
      </c>
      <c r="BA31" s="16">
        <f t="shared" si="11"/>
        <v>2</v>
      </c>
      <c r="BB31" s="15" t="str">
        <f t="shared" si="12"/>
        <v>20级守护灵蓝色-肩甲</v>
      </c>
      <c r="BC31" s="16">
        <f t="shared" si="13"/>
        <v>0</v>
      </c>
      <c r="BD31" s="16">
        <f t="shared" si="14"/>
        <v>5</v>
      </c>
      <c r="BE31" s="16">
        <f t="shared" si="15"/>
        <v>46</v>
      </c>
    </row>
    <row r="32" spans="1:57" s="22" customFormat="1" ht="16.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15">
        <v>27</v>
      </c>
      <c r="Z32" s="15">
        <v>3</v>
      </c>
      <c r="AA32" s="15">
        <v>60</v>
      </c>
      <c r="AB32" s="15">
        <v>3</v>
      </c>
      <c r="AC32" s="15">
        <v>1</v>
      </c>
      <c r="AD32" s="15">
        <v>1</v>
      </c>
      <c r="AE32" s="15">
        <f t="shared" si="16"/>
        <v>2033010</v>
      </c>
      <c r="AF32" s="15" t="s">
        <v>757</v>
      </c>
      <c r="AG32" s="15"/>
      <c r="AH32" s="15">
        <v>8</v>
      </c>
      <c r="AI32" s="15">
        <f>SUM(AH$6:AH32)</f>
        <v>200</v>
      </c>
      <c r="AJ32" s="15">
        <v>1</v>
      </c>
      <c r="AK32" s="15">
        <v>2</v>
      </c>
      <c r="AL32" s="15">
        <v>3</v>
      </c>
      <c r="AM32" s="15">
        <v>4</v>
      </c>
      <c r="AN32" s="15">
        <v>5</v>
      </c>
      <c r="AO32" s="15">
        <v>6</v>
      </c>
      <c r="AP32" s="15">
        <v>7</v>
      </c>
      <c r="AQ32" s="15">
        <v>8</v>
      </c>
      <c r="AR32" s="39"/>
      <c r="AT32" s="15">
        <v>28</v>
      </c>
      <c r="AU32" s="16">
        <f t="shared" si="5"/>
        <v>4</v>
      </c>
      <c r="AV32" s="16">
        <f t="shared" si="6"/>
        <v>2</v>
      </c>
      <c r="AW32" s="16">
        <f t="shared" si="7"/>
        <v>4</v>
      </c>
      <c r="AX32" s="16">
        <f t="shared" si="8"/>
        <v>2012024</v>
      </c>
      <c r="AY32" s="16">
        <f t="shared" si="9"/>
        <v>2</v>
      </c>
      <c r="AZ32" s="16">
        <f t="shared" si="10"/>
        <v>1</v>
      </c>
      <c r="BA32" s="16">
        <f t="shared" si="11"/>
        <v>2</v>
      </c>
      <c r="BB32" s="15" t="str">
        <f t="shared" si="12"/>
        <v>20级守护灵蓝色-衣服</v>
      </c>
      <c r="BC32" s="16">
        <f t="shared" si="13"/>
        <v>0</v>
      </c>
      <c r="BD32" s="16">
        <f t="shared" si="14"/>
        <v>9</v>
      </c>
      <c r="BE32" s="16">
        <f t="shared" si="15"/>
        <v>0</v>
      </c>
    </row>
    <row r="33" spans="1:57" s="22" customFormat="1" ht="16.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15">
        <v>28</v>
      </c>
      <c r="Z33" s="15">
        <v>3</v>
      </c>
      <c r="AA33" s="15">
        <v>60</v>
      </c>
      <c r="AB33" s="15">
        <v>3</v>
      </c>
      <c r="AC33" s="15">
        <v>2</v>
      </c>
      <c r="AD33" s="15">
        <v>2</v>
      </c>
      <c r="AE33" s="15">
        <f t="shared" si="16"/>
        <v>2033020</v>
      </c>
      <c r="AF33" s="15" t="s">
        <v>758</v>
      </c>
      <c r="AG33" s="15"/>
      <c r="AH33" s="15">
        <v>8</v>
      </c>
      <c r="AI33" s="15">
        <f>SUM(AH$6:AH33)</f>
        <v>208</v>
      </c>
      <c r="AJ33" s="15">
        <v>1</v>
      </c>
      <c r="AK33" s="15">
        <v>2</v>
      </c>
      <c r="AL33" s="15">
        <v>3</v>
      </c>
      <c r="AM33" s="15">
        <v>4</v>
      </c>
      <c r="AN33" s="15">
        <v>5</v>
      </c>
      <c r="AO33" s="15">
        <v>6</v>
      </c>
      <c r="AP33" s="15">
        <v>7</v>
      </c>
      <c r="AQ33" s="15">
        <v>8</v>
      </c>
      <c r="AR33" s="39"/>
      <c r="AT33" s="15">
        <v>29</v>
      </c>
      <c r="AU33" s="16">
        <f t="shared" si="5"/>
        <v>4</v>
      </c>
      <c r="AV33" s="16">
        <f t="shared" si="6"/>
        <v>2</v>
      </c>
      <c r="AW33" s="16">
        <f t="shared" si="7"/>
        <v>5</v>
      </c>
      <c r="AX33" s="16">
        <f t="shared" si="8"/>
        <v>2012025</v>
      </c>
      <c r="AY33" s="16">
        <f t="shared" si="9"/>
        <v>2</v>
      </c>
      <c r="AZ33" s="16">
        <f t="shared" si="10"/>
        <v>1</v>
      </c>
      <c r="BA33" s="16">
        <f t="shared" si="11"/>
        <v>2</v>
      </c>
      <c r="BB33" s="15" t="str">
        <f t="shared" si="12"/>
        <v>20级守护灵蓝色-鞋子</v>
      </c>
      <c r="BC33" s="16">
        <f t="shared" si="13"/>
        <v>0</v>
      </c>
      <c r="BD33" s="16">
        <f t="shared" si="14"/>
        <v>0</v>
      </c>
      <c r="BE33" s="16">
        <f t="shared" si="15"/>
        <v>93</v>
      </c>
    </row>
    <row r="34" spans="1:57" s="22" customFormat="1" ht="16.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15">
        <v>29</v>
      </c>
      <c r="Z34" s="15">
        <v>3</v>
      </c>
      <c r="AA34" s="15">
        <v>60</v>
      </c>
      <c r="AB34" s="15">
        <v>4</v>
      </c>
      <c r="AC34" s="15">
        <v>1</v>
      </c>
      <c r="AD34" s="15">
        <v>1</v>
      </c>
      <c r="AE34" s="15">
        <f t="shared" si="16"/>
        <v>2034010</v>
      </c>
      <c r="AF34" s="15" t="s">
        <v>759</v>
      </c>
      <c r="AG34" s="15"/>
      <c r="AH34" s="15">
        <v>8</v>
      </c>
      <c r="AI34" s="15">
        <f>SUM(AH$6:AH34)</f>
        <v>216</v>
      </c>
      <c r="AJ34" s="15">
        <v>1</v>
      </c>
      <c r="AK34" s="15">
        <v>2</v>
      </c>
      <c r="AL34" s="15">
        <v>3</v>
      </c>
      <c r="AM34" s="15">
        <v>4</v>
      </c>
      <c r="AN34" s="15">
        <v>5</v>
      </c>
      <c r="AO34" s="15">
        <v>6</v>
      </c>
      <c r="AP34" s="15">
        <v>7</v>
      </c>
      <c r="AQ34" s="15">
        <v>8</v>
      </c>
      <c r="AR34" s="39"/>
      <c r="AT34" s="15">
        <v>30</v>
      </c>
      <c r="AU34" s="16">
        <f t="shared" si="5"/>
        <v>4</v>
      </c>
      <c r="AV34" s="16">
        <f t="shared" si="6"/>
        <v>2</v>
      </c>
      <c r="AW34" s="16">
        <f t="shared" si="7"/>
        <v>6</v>
      </c>
      <c r="AX34" s="16">
        <f t="shared" si="8"/>
        <v>2012026</v>
      </c>
      <c r="AY34" s="16">
        <f t="shared" si="9"/>
        <v>2</v>
      </c>
      <c r="AZ34" s="16">
        <f t="shared" si="10"/>
        <v>1</v>
      </c>
      <c r="BA34" s="16">
        <f t="shared" si="11"/>
        <v>2</v>
      </c>
      <c r="BB34" s="15" t="str">
        <f t="shared" si="12"/>
        <v>20级守护灵蓝色-护手</v>
      </c>
      <c r="BC34" s="16">
        <f t="shared" si="13"/>
        <v>0</v>
      </c>
      <c r="BD34" s="16">
        <f t="shared" si="14"/>
        <v>0</v>
      </c>
      <c r="BE34" s="16">
        <f t="shared" si="15"/>
        <v>93</v>
      </c>
    </row>
    <row r="35" spans="1:57" s="22" customFormat="1" ht="16.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15">
        <v>30</v>
      </c>
      <c r="Z35" s="15">
        <v>3</v>
      </c>
      <c r="AA35" s="15">
        <v>60</v>
      </c>
      <c r="AB35" s="15">
        <v>4</v>
      </c>
      <c r="AC35" s="15">
        <v>2</v>
      </c>
      <c r="AD35" s="15">
        <v>2</v>
      </c>
      <c r="AE35" s="15">
        <f t="shared" si="16"/>
        <v>2034020</v>
      </c>
      <c r="AF35" s="15" t="s">
        <v>760</v>
      </c>
      <c r="AG35" s="15"/>
      <c r="AH35" s="15">
        <v>8</v>
      </c>
      <c r="AI35" s="15">
        <f>SUM(AH$6:AH35)</f>
        <v>224</v>
      </c>
      <c r="AJ35" s="15">
        <v>1</v>
      </c>
      <c r="AK35" s="15">
        <v>2</v>
      </c>
      <c r="AL35" s="15">
        <v>3</v>
      </c>
      <c r="AM35" s="15">
        <v>4</v>
      </c>
      <c r="AN35" s="15">
        <v>5</v>
      </c>
      <c r="AO35" s="15">
        <v>6</v>
      </c>
      <c r="AP35" s="15">
        <v>7</v>
      </c>
      <c r="AQ35" s="15">
        <v>8</v>
      </c>
      <c r="AR35" s="39"/>
      <c r="AT35" s="15">
        <v>31</v>
      </c>
      <c r="AU35" s="16">
        <f t="shared" si="5"/>
        <v>4</v>
      </c>
      <c r="AV35" s="16">
        <f t="shared" si="6"/>
        <v>2</v>
      </c>
      <c r="AW35" s="16">
        <f t="shared" si="7"/>
        <v>7</v>
      </c>
      <c r="AX35" s="16">
        <f t="shared" si="8"/>
        <v>2012027</v>
      </c>
      <c r="AY35" s="16">
        <f t="shared" si="9"/>
        <v>2</v>
      </c>
      <c r="AZ35" s="16">
        <f t="shared" si="10"/>
        <v>1</v>
      </c>
      <c r="BA35" s="16">
        <f t="shared" si="11"/>
        <v>2</v>
      </c>
      <c r="BB35" s="15" t="str">
        <f t="shared" si="12"/>
        <v>20级守护灵蓝色-项链</v>
      </c>
      <c r="BC35" s="16">
        <f t="shared" si="13"/>
        <v>11</v>
      </c>
      <c r="BD35" s="16">
        <f t="shared" si="14"/>
        <v>8</v>
      </c>
      <c r="BE35" s="16">
        <f t="shared" si="15"/>
        <v>0</v>
      </c>
    </row>
    <row r="36" spans="1:57" s="22" customFormat="1" ht="16.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15">
        <v>31</v>
      </c>
      <c r="Z36" s="15">
        <v>3</v>
      </c>
      <c r="AA36" s="15">
        <v>60</v>
      </c>
      <c r="AB36" s="15">
        <v>4</v>
      </c>
      <c r="AC36" s="15">
        <v>1</v>
      </c>
      <c r="AD36" s="15">
        <v>3</v>
      </c>
      <c r="AE36" s="15">
        <f t="shared" si="16"/>
        <v>2034030</v>
      </c>
      <c r="AF36" s="15" t="s">
        <v>761</v>
      </c>
      <c r="AG36" s="15">
        <v>5</v>
      </c>
      <c r="AH36" s="15">
        <v>6</v>
      </c>
      <c r="AI36" s="15">
        <f>SUM(AH$6:AH36)</f>
        <v>230</v>
      </c>
      <c r="AJ36" s="15">
        <v>1</v>
      </c>
      <c r="AK36" s="15">
        <v>2</v>
      </c>
      <c r="AL36" s="15">
        <v>3</v>
      </c>
      <c r="AM36" s="15">
        <v>4</v>
      </c>
      <c r="AN36" s="15">
        <v>5</v>
      </c>
      <c r="AO36" s="15">
        <v>6</v>
      </c>
      <c r="AP36" s="15"/>
      <c r="AQ36" s="15"/>
      <c r="AR36" s="39"/>
      <c r="AT36" s="15">
        <v>32</v>
      </c>
      <c r="AU36" s="16">
        <f t="shared" si="5"/>
        <v>4</v>
      </c>
      <c r="AV36" s="16">
        <f t="shared" si="6"/>
        <v>2</v>
      </c>
      <c r="AW36" s="16">
        <f t="shared" si="7"/>
        <v>8</v>
      </c>
      <c r="AX36" s="16">
        <f t="shared" si="8"/>
        <v>2012028</v>
      </c>
      <c r="AY36" s="16">
        <f t="shared" si="9"/>
        <v>2</v>
      </c>
      <c r="AZ36" s="16">
        <f t="shared" si="10"/>
        <v>1</v>
      </c>
      <c r="BA36" s="16">
        <f t="shared" si="11"/>
        <v>2</v>
      </c>
      <c r="BB36" s="15" t="str">
        <f t="shared" si="12"/>
        <v>20级守护灵蓝色-戒指</v>
      </c>
      <c r="BC36" s="16">
        <f t="shared" si="13"/>
        <v>11</v>
      </c>
      <c r="BD36" s="16">
        <f t="shared" si="14"/>
        <v>0</v>
      </c>
      <c r="BE36" s="16">
        <f t="shared" si="15"/>
        <v>77</v>
      </c>
    </row>
    <row r="37" spans="1:57" s="22" customFormat="1" ht="16.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15">
        <v>32</v>
      </c>
      <c r="Z37" s="15">
        <v>3</v>
      </c>
      <c r="AA37" s="15">
        <v>60</v>
      </c>
      <c r="AB37" s="15">
        <v>4</v>
      </c>
      <c r="AC37" s="15">
        <v>2</v>
      </c>
      <c r="AD37" s="15">
        <v>4</v>
      </c>
      <c r="AE37" s="15">
        <f t="shared" si="16"/>
        <v>2034040</v>
      </c>
      <c r="AF37" s="15" t="s">
        <v>762</v>
      </c>
      <c r="AG37" s="15">
        <v>6</v>
      </c>
      <c r="AH37" s="15">
        <v>6</v>
      </c>
      <c r="AI37" s="15">
        <f>SUM(AH$6:AH37)</f>
        <v>236</v>
      </c>
      <c r="AJ37" s="15">
        <v>1</v>
      </c>
      <c r="AK37" s="15">
        <v>2</v>
      </c>
      <c r="AL37" s="15">
        <v>3</v>
      </c>
      <c r="AM37" s="15">
        <v>4</v>
      </c>
      <c r="AN37" s="15">
        <v>5</v>
      </c>
      <c r="AO37" s="15">
        <v>6</v>
      </c>
      <c r="AP37" s="15"/>
      <c r="AQ37" s="15"/>
      <c r="AR37" s="39"/>
      <c r="AT37" s="15">
        <v>33</v>
      </c>
      <c r="AU37" s="16">
        <f t="shared" si="5"/>
        <v>5</v>
      </c>
      <c r="AV37" s="16">
        <f t="shared" si="6"/>
        <v>1</v>
      </c>
      <c r="AW37" s="16">
        <f t="shared" si="7"/>
        <v>1</v>
      </c>
      <c r="AX37" s="16">
        <f t="shared" si="8"/>
        <v>2013011</v>
      </c>
      <c r="AY37" s="16">
        <f t="shared" si="9"/>
        <v>3</v>
      </c>
      <c r="AZ37" s="16">
        <f t="shared" si="10"/>
        <v>1</v>
      </c>
      <c r="BA37" s="16">
        <f t="shared" si="11"/>
        <v>1</v>
      </c>
      <c r="BB37" s="15" t="str">
        <f t="shared" si="12"/>
        <v>20级寄灵人紫色-武器</v>
      </c>
      <c r="BC37" s="16">
        <f t="shared" si="13"/>
        <v>33</v>
      </c>
      <c r="BD37" s="16">
        <f t="shared" si="14"/>
        <v>0</v>
      </c>
      <c r="BE37" s="16">
        <f t="shared" si="15"/>
        <v>0</v>
      </c>
    </row>
    <row r="38" spans="1:57" s="22" customFormat="1" ht="16.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15">
        <v>33</v>
      </c>
      <c r="Z38" s="15">
        <v>3</v>
      </c>
      <c r="AA38" s="15">
        <v>60</v>
      </c>
      <c r="AB38" s="15">
        <v>4</v>
      </c>
      <c r="AC38" s="15">
        <v>1</v>
      </c>
      <c r="AD38" s="15">
        <v>5</v>
      </c>
      <c r="AE38" s="15">
        <f t="shared" si="16"/>
        <v>2034050</v>
      </c>
      <c r="AF38" s="15" t="s">
        <v>763</v>
      </c>
      <c r="AG38" s="15">
        <v>7</v>
      </c>
      <c r="AH38" s="15">
        <v>6</v>
      </c>
      <c r="AI38" s="15">
        <f>SUM(AH$6:AH38)</f>
        <v>242</v>
      </c>
      <c r="AJ38" s="15">
        <v>1</v>
      </c>
      <c r="AK38" s="15">
        <v>4</v>
      </c>
      <c r="AL38" s="15">
        <v>5</v>
      </c>
      <c r="AM38" s="15">
        <v>6</v>
      </c>
      <c r="AN38" s="15">
        <v>7</v>
      </c>
      <c r="AO38" s="15">
        <v>8</v>
      </c>
      <c r="AP38" s="15"/>
      <c r="AQ38" s="15"/>
      <c r="AR38" s="39"/>
      <c r="AT38" s="15">
        <v>34</v>
      </c>
      <c r="AU38" s="16">
        <f t="shared" si="5"/>
        <v>5</v>
      </c>
      <c r="AV38" s="16">
        <f t="shared" si="6"/>
        <v>1</v>
      </c>
      <c r="AW38" s="16">
        <f t="shared" si="7"/>
        <v>2</v>
      </c>
      <c r="AX38" s="16">
        <f t="shared" si="8"/>
        <v>2013012</v>
      </c>
      <c r="AY38" s="16">
        <f t="shared" si="9"/>
        <v>3</v>
      </c>
      <c r="AZ38" s="16">
        <f t="shared" si="10"/>
        <v>1</v>
      </c>
      <c r="BA38" s="16">
        <f t="shared" si="11"/>
        <v>1</v>
      </c>
      <c r="BB38" s="15" t="str">
        <f t="shared" si="12"/>
        <v>20级寄灵人紫色-头盔</v>
      </c>
      <c r="BC38" s="16">
        <f t="shared" si="13"/>
        <v>0</v>
      </c>
      <c r="BD38" s="16">
        <f t="shared" si="14"/>
        <v>6</v>
      </c>
      <c r="BE38" s="16">
        <f t="shared" si="15"/>
        <v>0</v>
      </c>
    </row>
    <row r="39" spans="1:57" s="22" customFormat="1" ht="16.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15">
        <v>34</v>
      </c>
      <c r="Z39" s="15">
        <v>3</v>
      </c>
      <c r="AA39" s="15">
        <v>60</v>
      </c>
      <c r="AB39" s="15">
        <v>4</v>
      </c>
      <c r="AC39" s="15">
        <v>2</v>
      </c>
      <c r="AD39" s="15">
        <v>6</v>
      </c>
      <c r="AE39" s="15">
        <f t="shared" si="16"/>
        <v>2034060</v>
      </c>
      <c r="AF39" s="15" t="s">
        <v>764</v>
      </c>
      <c r="AG39" s="15">
        <v>8</v>
      </c>
      <c r="AH39" s="15">
        <v>6</v>
      </c>
      <c r="AI39" s="15">
        <f>SUM(AH$6:AH39)</f>
        <v>248</v>
      </c>
      <c r="AJ39" s="15">
        <v>1</v>
      </c>
      <c r="AK39" s="15">
        <v>4</v>
      </c>
      <c r="AL39" s="15">
        <v>5</v>
      </c>
      <c r="AM39" s="15">
        <v>6</v>
      </c>
      <c r="AN39" s="15">
        <v>7</v>
      </c>
      <c r="AO39" s="15">
        <v>8</v>
      </c>
      <c r="AP39" s="15"/>
      <c r="AQ39" s="15"/>
      <c r="AR39" s="39"/>
      <c r="AT39" s="15">
        <v>35</v>
      </c>
      <c r="AU39" s="16">
        <f t="shared" si="5"/>
        <v>5</v>
      </c>
      <c r="AV39" s="16">
        <f t="shared" si="6"/>
        <v>1</v>
      </c>
      <c r="AW39" s="16">
        <f t="shared" si="7"/>
        <v>3</v>
      </c>
      <c r="AX39" s="16">
        <f t="shared" si="8"/>
        <v>2013013</v>
      </c>
      <c r="AY39" s="16">
        <f t="shared" si="9"/>
        <v>3</v>
      </c>
      <c r="AZ39" s="16">
        <f t="shared" si="10"/>
        <v>1</v>
      </c>
      <c r="BA39" s="16">
        <f t="shared" si="11"/>
        <v>1</v>
      </c>
      <c r="BB39" s="15" t="str">
        <f t="shared" si="12"/>
        <v>20级寄灵人紫色-肩甲</v>
      </c>
      <c r="BC39" s="16">
        <f t="shared" si="13"/>
        <v>0</v>
      </c>
      <c r="BD39" s="16">
        <f t="shared" si="14"/>
        <v>3</v>
      </c>
      <c r="BE39" s="16">
        <f t="shared" si="15"/>
        <v>28</v>
      </c>
    </row>
    <row r="40" spans="1:57" s="22" customFormat="1" ht="16.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15">
        <v>35</v>
      </c>
      <c r="Z40" s="15">
        <v>4</v>
      </c>
      <c r="AA40" s="15">
        <v>80</v>
      </c>
      <c r="AB40" s="15">
        <v>1</v>
      </c>
      <c r="AC40" s="15">
        <v>1</v>
      </c>
      <c r="AD40" s="15">
        <v>1</v>
      </c>
      <c r="AE40" s="15">
        <f t="shared" si="16"/>
        <v>2041010</v>
      </c>
      <c r="AF40" s="15" t="s">
        <v>765</v>
      </c>
      <c r="AG40" s="15"/>
      <c r="AH40" s="15">
        <v>8</v>
      </c>
      <c r="AI40" s="15">
        <f>SUM(AH$6:AH40)</f>
        <v>256</v>
      </c>
      <c r="AJ40" s="15">
        <v>1</v>
      </c>
      <c r="AK40" s="15">
        <v>2</v>
      </c>
      <c r="AL40" s="15">
        <v>3</v>
      </c>
      <c r="AM40" s="15">
        <v>4</v>
      </c>
      <c r="AN40" s="15">
        <v>5</v>
      </c>
      <c r="AO40" s="15">
        <v>6</v>
      </c>
      <c r="AP40" s="15">
        <v>7</v>
      </c>
      <c r="AQ40" s="15">
        <v>8</v>
      </c>
      <c r="AR40" s="39"/>
      <c r="AT40" s="15">
        <v>36</v>
      </c>
      <c r="AU40" s="16">
        <f t="shared" si="5"/>
        <v>5</v>
      </c>
      <c r="AV40" s="16">
        <f t="shared" si="6"/>
        <v>1</v>
      </c>
      <c r="AW40" s="16">
        <f t="shared" si="7"/>
        <v>4</v>
      </c>
      <c r="AX40" s="16">
        <f t="shared" si="8"/>
        <v>2013014</v>
      </c>
      <c r="AY40" s="16">
        <f t="shared" si="9"/>
        <v>3</v>
      </c>
      <c r="AZ40" s="16">
        <f t="shared" si="10"/>
        <v>1</v>
      </c>
      <c r="BA40" s="16">
        <f t="shared" si="11"/>
        <v>1</v>
      </c>
      <c r="BB40" s="15" t="str">
        <f t="shared" si="12"/>
        <v>20级寄灵人紫色-衣服</v>
      </c>
      <c r="BC40" s="16">
        <f t="shared" si="13"/>
        <v>0</v>
      </c>
      <c r="BD40" s="16">
        <f t="shared" si="14"/>
        <v>6</v>
      </c>
      <c r="BE40" s="16">
        <f t="shared" si="15"/>
        <v>0</v>
      </c>
    </row>
    <row r="41" spans="1:57" s="22" customFormat="1" ht="16.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15">
        <v>36</v>
      </c>
      <c r="Z41" s="15">
        <v>4</v>
      </c>
      <c r="AA41" s="15">
        <v>80</v>
      </c>
      <c r="AB41" s="15">
        <v>1</v>
      </c>
      <c r="AC41" s="15">
        <v>2</v>
      </c>
      <c r="AD41" s="15">
        <v>2</v>
      </c>
      <c r="AE41" s="15">
        <f t="shared" si="16"/>
        <v>2041020</v>
      </c>
      <c r="AF41" s="15" t="s">
        <v>766</v>
      </c>
      <c r="AG41" s="15"/>
      <c r="AH41" s="15">
        <v>8</v>
      </c>
      <c r="AI41" s="15">
        <f>SUM(AH$6:AH41)</f>
        <v>264</v>
      </c>
      <c r="AJ41" s="15">
        <v>1</v>
      </c>
      <c r="AK41" s="15">
        <v>2</v>
      </c>
      <c r="AL41" s="15">
        <v>3</v>
      </c>
      <c r="AM41" s="15">
        <v>4</v>
      </c>
      <c r="AN41" s="15">
        <v>5</v>
      </c>
      <c r="AO41" s="15">
        <v>6</v>
      </c>
      <c r="AP41" s="15">
        <v>7</v>
      </c>
      <c r="AQ41" s="15">
        <v>8</v>
      </c>
      <c r="AR41" s="39"/>
      <c r="AT41" s="15">
        <v>37</v>
      </c>
      <c r="AU41" s="16">
        <f t="shared" si="5"/>
        <v>5</v>
      </c>
      <c r="AV41" s="16">
        <f t="shared" si="6"/>
        <v>1</v>
      </c>
      <c r="AW41" s="16">
        <f t="shared" si="7"/>
        <v>5</v>
      </c>
      <c r="AX41" s="16">
        <f t="shared" si="8"/>
        <v>2013015</v>
      </c>
      <c r="AY41" s="16">
        <f t="shared" si="9"/>
        <v>3</v>
      </c>
      <c r="AZ41" s="16">
        <f t="shared" si="10"/>
        <v>1</v>
      </c>
      <c r="BA41" s="16">
        <f t="shared" si="11"/>
        <v>1</v>
      </c>
      <c r="BB41" s="15" t="str">
        <f t="shared" si="12"/>
        <v>20级寄灵人紫色-鞋子</v>
      </c>
      <c r="BC41" s="16">
        <f t="shared" si="13"/>
        <v>0</v>
      </c>
      <c r="BD41" s="16">
        <f t="shared" si="14"/>
        <v>0</v>
      </c>
      <c r="BE41" s="16">
        <f t="shared" si="15"/>
        <v>56</v>
      </c>
    </row>
    <row r="42" spans="1:57" s="22" customFormat="1" ht="16.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15">
        <v>37</v>
      </c>
      <c r="Z42" s="15">
        <v>4</v>
      </c>
      <c r="AA42" s="15">
        <v>80</v>
      </c>
      <c r="AB42" s="15">
        <v>2</v>
      </c>
      <c r="AC42" s="15">
        <v>1</v>
      </c>
      <c r="AD42" s="15">
        <v>1</v>
      </c>
      <c r="AE42" s="15">
        <f t="shared" si="16"/>
        <v>2042010</v>
      </c>
      <c r="AF42" s="15" t="s">
        <v>767</v>
      </c>
      <c r="AG42" s="15"/>
      <c r="AH42" s="15">
        <v>8</v>
      </c>
      <c r="AI42" s="15">
        <f>SUM(AH$6:AH42)</f>
        <v>272</v>
      </c>
      <c r="AJ42" s="15">
        <v>1</v>
      </c>
      <c r="AK42" s="15">
        <v>2</v>
      </c>
      <c r="AL42" s="15">
        <v>3</v>
      </c>
      <c r="AM42" s="15">
        <v>4</v>
      </c>
      <c r="AN42" s="15">
        <v>5</v>
      </c>
      <c r="AO42" s="15">
        <v>6</v>
      </c>
      <c r="AP42" s="15">
        <v>7</v>
      </c>
      <c r="AQ42" s="15">
        <v>8</v>
      </c>
      <c r="AR42" s="39"/>
      <c r="AT42" s="15">
        <v>38</v>
      </c>
      <c r="AU42" s="16">
        <f t="shared" si="5"/>
        <v>5</v>
      </c>
      <c r="AV42" s="16">
        <f t="shared" si="6"/>
        <v>1</v>
      </c>
      <c r="AW42" s="16">
        <f t="shared" si="7"/>
        <v>6</v>
      </c>
      <c r="AX42" s="16">
        <f t="shared" si="8"/>
        <v>2013016</v>
      </c>
      <c r="AY42" s="16">
        <f t="shared" si="9"/>
        <v>3</v>
      </c>
      <c r="AZ42" s="16">
        <f t="shared" si="10"/>
        <v>1</v>
      </c>
      <c r="BA42" s="16">
        <f t="shared" si="11"/>
        <v>1</v>
      </c>
      <c r="BB42" s="15" t="str">
        <f t="shared" si="12"/>
        <v>20级寄灵人紫色-护手</v>
      </c>
      <c r="BC42" s="16">
        <f t="shared" si="13"/>
        <v>0</v>
      </c>
      <c r="BD42" s="16">
        <f t="shared" si="14"/>
        <v>0</v>
      </c>
      <c r="BE42" s="16">
        <f t="shared" si="15"/>
        <v>56</v>
      </c>
    </row>
    <row r="43" spans="1:57" s="22" customFormat="1" ht="16.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15">
        <v>38</v>
      </c>
      <c r="Z43" s="15">
        <v>4</v>
      </c>
      <c r="AA43" s="15">
        <v>80</v>
      </c>
      <c r="AB43" s="15">
        <v>2</v>
      </c>
      <c r="AC43" s="15">
        <v>2</v>
      </c>
      <c r="AD43" s="15">
        <v>2</v>
      </c>
      <c r="AE43" s="15">
        <f t="shared" si="16"/>
        <v>2042020</v>
      </c>
      <c r="AF43" s="15" t="s">
        <v>768</v>
      </c>
      <c r="AG43" s="15"/>
      <c r="AH43" s="15">
        <v>8</v>
      </c>
      <c r="AI43" s="15">
        <f>SUM(AH$6:AH43)</f>
        <v>280</v>
      </c>
      <c r="AJ43" s="15">
        <v>1</v>
      </c>
      <c r="AK43" s="15">
        <v>2</v>
      </c>
      <c r="AL43" s="15">
        <v>3</v>
      </c>
      <c r="AM43" s="15">
        <v>4</v>
      </c>
      <c r="AN43" s="15">
        <v>5</v>
      </c>
      <c r="AO43" s="15">
        <v>6</v>
      </c>
      <c r="AP43" s="15">
        <v>7</v>
      </c>
      <c r="AQ43" s="15">
        <v>8</v>
      </c>
      <c r="AR43" s="39"/>
      <c r="AT43" s="15">
        <v>39</v>
      </c>
      <c r="AU43" s="16">
        <f t="shared" si="5"/>
        <v>5</v>
      </c>
      <c r="AV43" s="16">
        <f t="shared" si="6"/>
        <v>1</v>
      </c>
      <c r="AW43" s="16">
        <f t="shared" si="7"/>
        <v>7</v>
      </c>
      <c r="AX43" s="16">
        <f t="shared" si="8"/>
        <v>2013017</v>
      </c>
      <c r="AY43" s="16">
        <f t="shared" si="9"/>
        <v>3</v>
      </c>
      <c r="AZ43" s="16">
        <f t="shared" si="10"/>
        <v>1</v>
      </c>
      <c r="BA43" s="16">
        <f t="shared" si="11"/>
        <v>1</v>
      </c>
      <c r="BB43" s="15" t="str">
        <f t="shared" si="12"/>
        <v>20级寄灵人紫色-项链</v>
      </c>
      <c r="BC43" s="16">
        <f t="shared" si="13"/>
        <v>11</v>
      </c>
      <c r="BD43" s="16">
        <f t="shared" si="14"/>
        <v>5</v>
      </c>
      <c r="BE43" s="16">
        <f t="shared" si="15"/>
        <v>0</v>
      </c>
    </row>
    <row r="44" spans="1:57" s="22" customFormat="1" ht="16.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15">
        <v>39</v>
      </c>
      <c r="Z44" s="15">
        <v>4</v>
      </c>
      <c r="AA44" s="15">
        <v>80</v>
      </c>
      <c r="AB44" s="15">
        <v>3</v>
      </c>
      <c r="AC44" s="15">
        <v>1</v>
      </c>
      <c r="AD44" s="15">
        <v>1</v>
      </c>
      <c r="AE44" s="15">
        <f t="shared" si="16"/>
        <v>2043010</v>
      </c>
      <c r="AF44" s="15" t="s">
        <v>769</v>
      </c>
      <c r="AG44" s="15"/>
      <c r="AH44" s="15">
        <v>8</v>
      </c>
      <c r="AI44" s="15">
        <f>SUM(AH$6:AH44)</f>
        <v>288</v>
      </c>
      <c r="AJ44" s="15">
        <v>1</v>
      </c>
      <c r="AK44" s="15">
        <v>2</v>
      </c>
      <c r="AL44" s="15">
        <v>3</v>
      </c>
      <c r="AM44" s="15">
        <v>4</v>
      </c>
      <c r="AN44" s="15">
        <v>5</v>
      </c>
      <c r="AO44" s="15">
        <v>6</v>
      </c>
      <c r="AP44" s="15">
        <v>7</v>
      </c>
      <c r="AQ44" s="15">
        <v>8</v>
      </c>
      <c r="AR44" s="39"/>
      <c r="AT44" s="15">
        <v>40</v>
      </c>
      <c r="AU44" s="16">
        <f t="shared" si="5"/>
        <v>5</v>
      </c>
      <c r="AV44" s="16">
        <f t="shared" si="6"/>
        <v>1</v>
      </c>
      <c r="AW44" s="16">
        <f t="shared" si="7"/>
        <v>8</v>
      </c>
      <c r="AX44" s="16">
        <f t="shared" si="8"/>
        <v>2013018</v>
      </c>
      <c r="AY44" s="16">
        <f t="shared" si="9"/>
        <v>3</v>
      </c>
      <c r="AZ44" s="16">
        <f t="shared" si="10"/>
        <v>1</v>
      </c>
      <c r="BA44" s="16">
        <f t="shared" si="11"/>
        <v>1</v>
      </c>
      <c r="BB44" s="15" t="str">
        <f t="shared" si="12"/>
        <v>20级寄灵人紫色-戒指</v>
      </c>
      <c r="BC44" s="16">
        <f t="shared" si="13"/>
        <v>11</v>
      </c>
      <c r="BD44" s="16">
        <f t="shared" si="14"/>
        <v>0</v>
      </c>
      <c r="BE44" s="16">
        <f t="shared" si="15"/>
        <v>46</v>
      </c>
    </row>
    <row r="45" spans="1:57" s="22" customFormat="1" ht="16.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15">
        <v>40</v>
      </c>
      <c r="Z45" s="15">
        <v>4</v>
      </c>
      <c r="AA45" s="15">
        <v>80</v>
      </c>
      <c r="AB45" s="15">
        <v>3</v>
      </c>
      <c r="AC45" s="15">
        <v>2</v>
      </c>
      <c r="AD45" s="15">
        <v>2</v>
      </c>
      <c r="AE45" s="15">
        <f t="shared" si="16"/>
        <v>2043020</v>
      </c>
      <c r="AF45" s="15" t="s">
        <v>770</v>
      </c>
      <c r="AG45" s="15"/>
      <c r="AH45" s="15">
        <v>8</v>
      </c>
      <c r="AI45" s="15">
        <f>SUM(AH$6:AH45)</f>
        <v>296</v>
      </c>
      <c r="AJ45" s="15">
        <v>1</v>
      </c>
      <c r="AK45" s="15">
        <v>2</v>
      </c>
      <c r="AL45" s="15">
        <v>3</v>
      </c>
      <c r="AM45" s="15">
        <v>4</v>
      </c>
      <c r="AN45" s="15">
        <v>5</v>
      </c>
      <c r="AO45" s="15">
        <v>6</v>
      </c>
      <c r="AP45" s="15">
        <v>7</v>
      </c>
      <c r="AQ45" s="15">
        <v>8</v>
      </c>
      <c r="AR45" s="39"/>
      <c r="AT45" s="15">
        <v>41</v>
      </c>
      <c r="AU45" s="16">
        <f t="shared" si="5"/>
        <v>6</v>
      </c>
      <c r="AV45" s="16">
        <f t="shared" si="6"/>
        <v>2</v>
      </c>
      <c r="AW45" s="16">
        <f t="shared" si="7"/>
        <v>1</v>
      </c>
      <c r="AX45" s="16">
        <f t="shared" si="8"/>
        <v>2013021</v>
      </c>
      <c r="AY45" s="16">
        <f t="shared" si="9"/>
        <v>3</v>
      </c>
      <c r="AZ45" s="16">
        <f t="shared" si="10"/>
        <v>1</v>
      </c>
      <c r="BA45" s="16">
        <f t="shared" si="11"/>
        <v>2</v>
      </c>
      <c r="BB45" s="15" t="str">
        <f t="shared" si="12"/>
        <v>20级守护灵紫色-武器</v>
      </c>
      <c r="BC45" s="16">
        <f t="shared" si="13"/>
        <v>37</v>
      </c>
      <c r="BD45" s="16">
        <f t="shared" si="14"/>
        <v>0</v>
      </c>
      <c r="BE45" s="16">
        <f t="shared" si="15"/>
        <v>0</v>
      </c>
    </row>
    <row r="46" spans="1:57" s="22" customFormat="1" ht="16.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15">
        <v>41</v>
      </c>
      <c r="Z46" s="15">
        <v>4</v>
      </c>
      <c r="AA46" s="15">
        <v>80</v>
      </c>
      <c r="AB46" s="15">
        <v>4</v>
      </c>
      <c r="AC46" s="15">
        <v>1</v>
      </c>
      <c r="AD46" s="15">
        <v>1</v>
      </c>
      <c r="AE46" s="15">
        <f t="shared" si="16"/>
        <v>2044010</v>
      </c>
      <c r="AF46" s="15" t="s">
        <v>771</v>
      </c>
      <c r="AG46" s="15"/>
      <c r="AH46" s="15">
        <v>8</v>
      </c>
      <c r="AI46" s="15">
        <f>SUM(AH$6:AH46)</f>
        <v>304</v>
      </c>
      <c r="AJ46" s="15">
        <v>1</v>
      </c>
      <c r="AK46" s="15">
        <v>2</v>
      </c>
      <c r="AL46" s="15">
        <v>3</v>
      </c>
      <c r="AM46" s="15">
        <v>4</v>
      </c>
      <c r="AN46" s="15">
        <v>5</v>
      </c>
      <c r="AO46" s="15">
        <v>6</v>
      </c>
      <c r="AP46" s="15">
        <v>7</v>
      </c>
      <c r="AQ46" s="15">
        <v>8</v>
      </c>
      <c r="AR46" s="39"/>
      <c r="AT46" s="15">
        <v>42</v>
      </c>
      <c r="AU46" s="16">
        <f t="shared" si="5"/>
        <v>6</v>
      </c>
      <c r="AV46" s="16">
        <f t="shared" si="6"/>
        <v>2</v>
      </c>
      <c r="AW46" s="16">
        <f t="shared" si="7"/>
        <v>2</v>
      </c>
      <c r="AX46" s="16">
        <f t="shared" si="8"/>
        <v>2013022</v>
      </c>
      <c r="AY46" s="16">
        <f t="shared" si="9"/>
        <v>3</v>
      </c>
      <c r="AZ46" s="16">
        <f t="shared" si="10"/>
        <v>1</v>
      </c>
      <c r="BA46" s="16">
        <f t="shared" si="11"/>
        <v>2</v>
      </c>
      <c r="BB46" s="15" t="str">
        <f t="shared" si="12"/>
        <v>20级守护灵紫色-头盔</v>
      </c>
      <c r="BC46" s="16">
        <f t="shared" si="13"/>
        <v>0</v>
      </c>
      <c r="BD46" s="16">
        <f t="shared" si="14"/>
        <v>10</v>
      </c>
      <c r="BE46" s="16">
        <f t="shared" si="15"/>
        <v>0</v>
      </c>
    </row>
    <row r="47" spans="1:57" s="22" customFormat="1" ht="16.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15">
        <v>42</v>
      </c>
      <c r="Z47" s="15">
        <v>4</v>
      </c>
      <c r="AA47" s="15">
        <v>80</v>
      </c>
      <c r="AB47" s="15">
        <v>4</v>
      </c>
      <c r="AC47" s="15">
        <v>2</v>
      </c>
      <c r="AD47" s="15">
        <v>2</v>
      </c>
      <c r="AE47" s="15">
        <f t="shared" si="16"/>
        <v>2044020</v>
      </c>
      <c r="AF47" s="15" t="s">
        <v>772</v>
      </c>
      <c r="AG47" s="15"/>
      <c r="AH47" s="15">
        <v>8</v>
      </c>
      <c r="AI47" s="15">
        <f>SUM(AH$6:AH47)</f>
        <v>312</v>
      </c>
      <c r="AJ47" s="15">
        <v>1</v>
      </c>
      <c r="AK47" s="15">
        <v>2</v>
      </c>
      <c r="AL47" s="15">
        <v>3</v>
      </c>
      <c r="AM47" s="15">
        <v>4</v>
      </c>
      <c r="AN47" s="15">
        <v>5</v>
      </c>
      <c r="AO47" s="15">
        <v>6</v>
      </c>
      <c r="AP47" s="15">
        <v>7</v>
      </c>
      <c r="AQ47" s="15">
        <v>8</v>
      </c>
      <c r="AR47" s="39"/>
      <c r="AT47" s="15">
        <v>43</v>
      </c>
      <c r="AU47" s="16">
        <f t="shared" si="5"/>
        <v>6</v>
      </c>
      <c r="AV47" s="16">
        <f t="shared" si="6"/>
        <v>2</v>
      </c>
      <c r="AW47" s="16">
        <f t="shared" si="7"/>
        <v>3</v>
      </c>
      <c r="AX47" s="16">
        <f t="shared" si="8"/>
        <v>2013023</v>
      </c>
      <c r="AY47" s="16">
        <f t="shared" si="9"/>
        <v>3</v>
      </c>
      <c r="AZ47" s="16">
        <f t="shared" si="10"/>
        <v>1</v>
      </c>
      <c r="BA47" s="16">
        <f t="shared" si="11"/>
        <v>2</v>
      </c>
      <c r="BB47" s="15" t="str">
        <f t="shared" si="12"/>
        <v>20级守护灵紫色-肩甲</v>
      </c>
      <c r="BC47" s="16">
        <f t="shared" si="13"/>
        <v>0</v>
      </c>
      <c r="BD47" s="16">
        <f t="shared" si="14"/>
        <v>5</v>
      </c>
      <c r="BE47" s="16">
        <f t="shared" si="15"/>
        <v>49</v>
      </c>
    </row>
    <row r="48" spans="1:57" s="22" customFormat="1" ht="16.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15">
        <v>43</v>
      </c>
      <c r="Z48" s="15">
        <v>4</v>
      </c>
      <c r="AA48" s="15">
        <v>80</v>
      </c>
      <c r="AB48" s="15">
        <v>4</v>
      </c>
      <c r="AC48" s="15">
        <v>1</v>
      </c>
      <c r="AD48" s="15">
        <v>3</v>
      </c>
      <c r="AE48" s="15">
        <f t="shared" si="16"/>
        <v>2044030</v>
      </c>
      <c r="AF48" s="15" t="s">
        <v>773</v>
      </c>
      <c r="AG48" s="15">
        <v>9</v>
      </c>
      <c r="AH48" s="15">
        <v>5</v>
      </c>
      <c r="AI48" s="15">
        <f>SUM(AH$6:AH48)</f>
        <v>317</v>
      </c>
      <c r="AJ48" s="15">
        <v>1</v>
      </c>
      <c r="AK48" s="15">
        <v>2</v>
      </c>
      <c r="AL48" s="15">
        <v>3</v>
      </c>
      <c r="AM48" s="15">
        <v>7</v>
      </c>
      <c r="AN48" s="15">
        <v>8</v>
      </c>
      <c r="AO48" s="15"/>
      <c r="AP48" s="15"/>
      <c r="AQ48" s="15"/>
      <c r="AR48" s="39"/>
      <c r="AT48" s="15">
        <v>44</v>
      </c>
      <c r="AU48" s="16">
        <f t="shared" si="5"/>
        <v>6</v>
      </c>
      <c r="AV48" s="16">
        <f t="shared" si="6"/>
        <v>2</v>
      </c>
      <c r="AW48" s="16">
        <f t="shared" si="7"/>
        <v>4</v>
      </c>
      <c r="AX48" s="16">
        <f t="shared" si="8"/>
        <v>2013024</v>
      </c>
      <c r="AY48" s="16">
        <f t="shared" si="9"/>
        <v>3</v>
      </c>
      <c r="AZ48" s="16">
        <f t="shared" si="10"/>
        <v>1</v>
      </c>
      <c r="BA48" s="16">
        <f t="shared" si="11"/>
        <v>2</v>
      </c>
      <c r="BB48" s="15" t="str">
        <f t="shared" si="12"/>
        <v>20级守护灵紫色-衣服</v>
      </c>
      <c r="BC48" s="16">
        <f t="shared" si="13"/>
        <v>0</v>
      </c>
      <c r="BD48" s="16">
        <f t="shared" si="14"/>
        <v>10</v>
      </c>
      <c r="BE48" s="16">
        <f t="shared" si="15"/>
        <v>0</v>
      </c>
    </row>
    <row r="49" spans="1:57" s="22" customFormat="1" ht="16.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5">
        <v>44</v>
      </c>
      <c r="Z49" s="15">
        <v>4</v>
      </c>
      <c r="AA49" s="15">
        <v>80</v>
      </c>
      <c r="AB49" s="15">
        <v>4</v>
      </c>
      <c r="AC49" s="15">
        <v>2</v>
      </c>
      <c r="AD49" s="15">
        <v>4</v>
      </c>
      <c r="AE49" s="15">
        <f t="shared" si="16"/>
        <v>2044040</v>
      </c>
      <c r="AF49" s="15" t="s">
        <v>774</v>
      </c>
      <c r="AG49" s="15">
        <v>10</v>
      </c>
      <c r="AH49" s="15">
        <v>5</v>
      </c>
      <c r="AI49" s="15">
        <f>SUM(AH$6:AH49)</f>
        <v>322</v>
      </c>
      <c r="AJ49" s="15">
        <v>1</v>
      </c>
      <c r="AK49" s="15">
        <v>2</v>
      </c>
      <c r="AL49" s="15">
        <v>3</v>
      </c>
      <c r="AM49" s="15">
        <v>7</v>
      </c>
      <c r="AN49" s="15">
        <v>8</v>
      </c>
      <c r="AO49" s="15"/>
      <c r="AP49" s="15"/>
      <c r="AQ49" s="15"/>
      <c r="AR49" s="39"/>
      <c r="AT49" s="15">
        <v>45</v>
      </c>
      <c r="AU49" s="16">
        <f t="shared" si="5"/>
        <v>6</v>
      </c>
      <c r="AV49" s="16">
        <f t="shared" si="6"/>
        <v>2</v>
      </c>
      <c r="AW49" s="16">
        <f t="shared" si="7"/>
        <v>5</v>
      </c>
      <c r="AX49" s="16">
        <f t="shared" si="8"/>
        <v>2013025</v>
      </c>
      <c r="AY49" s="16">
        <f t="shared" si="9"/>
        <v>3</v>
      </c>
      <c r="AZ49" s="16">
        <f t="shared" si="10"/>
        <v>1</v>
      </c>
      <c r="BA49" s="16">
        <f t="shared" si="11"/>
        <v>2</v>
      </c>
      <c r="BB49" s="15" t="str">
        <f t="shared" si="12"/>
        <v>20级守护灵紫色-鞋子</v>
      </c>
      <c r="BC49" s="16">
        <f t="shared" si="13"/>
        <v>0</v>
      </c>
      <c r="BD49" s="16">
        <f t="shared" si="14"/>
        <v>0</v>
      </c>
      <c r="BE49" s="16">
        <f t="shared" si="15"/>
        <v>99</v>
      </c>
    </row>
    <row r="50" spans="1:57" s="22" customFormat="1" ht="16.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15">
        <v>45</v>
      </c>
      <c r="Z50" s="15">
        <v>4</v>
      </c>
      <c r="AA50" s="15">
        <v>80</v>
      </c>
      <c r="AB50" s="15">
        <v>4</v>
      </c>
      <c r="AC50" s="15">
        <v>1</v>
      </c>
      <c r="AD50" s="15">
        <v>5</v>
      </c>
      <c r="AE50" s="15">
        <f t="shared" si="16"/>
        <v>2044050</v>
      </c>
      <c r="AF50" s="15" t="s">
        <v>775</v>
      </c>
      <c r="AG50" s="15">
        <v>11</v>
      </c>
      <c r="AH50" s="15">
        <v>6</v>
      </c>
      <c r="AI50" s="15">
        <f>SUM(AH$6:AH50)</f>
        <v>328</v>
      </c>
      <c r="AJ50" s="15">
        <v>1</v>
      </c>
      <c r="AK50" s="15">
        <v>2</v>
      </c>
      <c r="AL50" s="15">
        <v>3</v>
      </c>
      <c r="AM50" s="15">
        <v>4</v>
      </c>
      <c r="AN50" s="15">
        <v>5</v>
      </c>
      <c r="AO50" s="15">
        <v>6</v>
      </c>
      <c r="AP50" s="15"/>
      <c r="AQ50" s="15"/>
      <c r="AR50" s="39"/>
      <c r="AT50" s="15">
        <v>46</v>
      </c>
      <c r="AU50" s="16">
        <f t="shared" si="5"/>
        <v>6</v>
      </c>
      <c r="AV50" s="16">
        <f t="shared" si="6"/>
        <v>2</v>
      </c>
      <c r="AW50" s="16">
        <f t="shared" si="7"/>
        <v>6</v>
      </c>
      <c r="AX50" s="16">
        <f t="shared" si="8"/>
        <v>2013026</v>
      </c>
      <c r="AY50" s="16">
        <f t="shared" si="9"/>
        <v>3</v>
      </c>
      <c r="AZ50" s="16">
        <f t="shared" si="10"/>
        <v>1</v>
      </c>
      <c r="BA50" s="16">
        <f t="shared" si="11"/>
        <v>2</v>
      </c>
      <c r="BB50" s="15" t="str">
        <f t="shared" si="12"/>
        <v>20级守护灵紫色-护手</v>
      </c>
      <c r="BC50" s="16">
        <f t="shared" si="13"/>
        <v>0</v>
      </c>
      <c r="BD50" s="16">
        <f t="shared" si="14"/>
        <v>0</v>
      </c>
      <c r="BE50" s="16">
        <f t="shared" si="15"/>
        <v>99</v>
      </c>
    </row>
    <row r="51" spans="1:57" s="22" customFormat="1" ht="16.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15">
        <v>46</v>
      </c>
      <c r="Z51" s="15">
        <v>4</v>
      </c>
      <c r="AA51" s="15">
        <v>80</v>
      </c>
      <c r="AB51" s="15">
        <v>4</v>
      </c>
      <c r="AC51" s="15">
        <v>2</v>
      </c>
      <c r="AD51" s="15">
        <v>6</v>
      </c>
      <c r="AE51" s="15">
        <f t="shared" si="16"/>
        <v>2044060</v>
      </c>
      <c r="AF51" s="15" t="s">
        <v>776</v>
      </c>
      <c r="AG51" s="15">
        <v>12</v>
      </c>
      <c r="AH51" s="15">
        <v>6</v>
      </c>
      <c r="AI51" s="15">
        <f>SUM(AH$6:AH51)</f>
        <v>334</v>
      </c>
      <c r="AJ51" s="15">
        <v>1</v>
      </c>
      <c r="AK51" s="15">
        <v>2</v>
      </c>
      <c r="AL51" s="15">
        <v>3</v>
      </c>
      <c r="AM51" s="15">
        <v>4</v>
      </c>
      <c r="AN51" s="15">
        <v>5</v>
      </c>
      <c r="AO51" s="15">
        <v>6</v>
      </c>
      <c r="AP51" s="15"/>
      <c r="AQ51" s="15"/>
      <c r="AR51" s="39"/>
      <c r="AT51" s="15">
        <v>47</v>
      </c>
      <c r="AU51" s="16">
        <f t="shared" si="5"/>
        <v>6</v>
      </c>
      <c r="AV51" s="16">
        <f t="shared" si="6"/>
        <v>2</v>
      </c>
      <c r="AW51" s="16">
        <f t="shared" si="7"/>
        <v>7</v>
      </c>
      <c r="AX51" s="16">
        <f t="shared" si="8"/>
        <v>2013027</v>
      </c>
      <c r="AY51" s="16">
        <f t="shared" si="9"/>
        <v>3</v>
      </c>
      <c r="AZ51" s="16">
        <f t="shared" si="10"/>
        <v>1</v>
      </c>
      <c r="BA51" s="16">
        <f t="shared" si="11"/>
        <v>2</v>
      </c>
      <c r="BB51" s="15" t="str">
        <f t="shared" si="12"/>
        <v>20级守护灵紫色-项链</v>
      </c>
      <c r="BC51" s="16">
        <f t="shared" si="13"/>
        <v>12</v>
      </c>
      <c r="BD51" s="16">
        <f t="shared" si="14"/>
        <v>8</v>
      </c>
      <c r="BE51" s="16">
        <f t="shared" si="15"/>
        <v>0</v>
      </c>
    </row>
    <row r="52" spans="1:57" s="22" customFormat="1" ht="16.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15">
        <v>47</v>
      </c>
      <c r="Z52" s="15">
        <v>4</v>
      </c>
      <c r="AA52" s="15">
        <v>80</v>
      </c>
      <c r="AB52" s="15">
        <v>4</v>
      </c>
      <c r="AC52" s="15">
        <v>1</v>
      </c>
      <c r="AD52" s="15">
        <v>7</v>
      </c>
      <c r="AE52" s="15">
        <f t="shared" si="16"/>
        <v>2044070</v>
      </c>
      <c r="AF52" s="15" t="s">
        <v>777</v>
      </c>
      <c r="AG52" s="15">
        <v>13</v>
      </c>
      <c r="AH52" s="15">
        <v>6</v>
      </c>
      <c r="AI52" s="15">
        <f>SUM(AH$6:AH52)</f>
        <v>340</v>
      </c>
      <c r="AJ52" s="15">
        <v>1</v>
      </c>
      <c r="AK52" s="15">
        <v>4</v>
      </c>
      <c r="AL52" s="15">
        <v>5</v>
      </c>
      <c r="AM52" s="15">
        <v>6</v>
      </c>
      <c r="AN52" s="15">
        <v>7</v>
      </c>
      <c r="AO52" s="15">
        <v>8</v>
      </c>
      <c r="AP52" s="15"/>
      <c r="AQ52" s="15"/>
      <c r="AR52" s="39"/>
      <c r="AT52" s="15">
        <v>48</v>
      </c>
      <c r="AU52" s="16">
        <f t="shared" si="5"/>
        <v>6</v>
      </c>
      <c r="AV52" s="16">
        <f t="shared" si="6"/>
        <v>2</v>
      </c>
      <c r="AW52" s="16">
        <f t="shared" si="7"/>
        <v>8</v>
      </c>
      <c r="AX52" s="16">
        <f t="shared" si="8"/>
        <v>2013028</v>
      </c>
      <c r="AY52" s="16">
        <f t="shared" si="9"/>
        <v>3</v>
      </c>
      <c r="AZ52" s="16">
        <f t="shared" si="10"/>
        <v>1</v>
      </c>
      <c r="BA52" s="16">
        <f t="shared" si="11"/>
        <v>2</v>
      </c>
      <c r="BB52" s="15" t="str">
        <f t="shared" si="12"/>
        <v>20级守护灵紫色-戒指</v>
      </c>
      <c r="BC52" s="16">
        <f t="shared" si="13"/>
        <v>12</v>
      </c>
      <c r="BD52" s="16">
        <f t="shared" si="14"/>
        <v>0</v>
      </c>
      <c r="BE52" s="16">
        <f t="shared" si="15"/>
        <v>82</v>
      </c>
    </row>
    <row r="53" spans="1:57" s="22" customFormat="1" ht="16.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15">
        <v>48</v>
      </c>
      <c r="Z53" s="15">
        <v>4</v>
      </c>
      <c r="AA53" s="15">
        <v>80</v>
      </c>
      <c r="AB53" s="15">
        <v>4</v>
      </c>
      <c r="AC53" s="15">
        <v>2</v>
      </c>
      <c r="AD53" s="15">
        <v>8</v>
      </c>
      <c r="AE53" s="15">
        <f t="shared" si="16"/>
        <v>2044080</v>
      </c>
      <c r="AF53" s="15" t="s">
        <v>778</v>
      </c>
      <c r="AG53" s="15">
        <v>14</v>
      </c>
      <c r="AH53" s="15">
        <v>6</v>
      </c>
      <c r="AI53" s="15">
        <f>SUM(AH$6:AH53)</f>
        <v>346</v>
      </c>
      <c r="AJ53" s="15">
        <v>1</v>
      </c>
      <c r="AK53" s="15">
        <v>4</v>
      </c>
      <c r="AL53" s="15">
        <v>5</v>
      </c>
      <c r="AM53" s="15">
        <v>6</v>
      </c>
      <c r="AN53" s="15">
        <v>7</v>
      </c>
      <c r="AO53" s="15">
        <v>8</v>
      </c>
      <c r="AP53" s="15"/>
      <c r="AQ53" s="15"/>
      <c r="AR53" s="39"/>
      <c r="AT53" s="15">
        <v>49</v>
      </c>
      <c r="AU53" s="16">
        <f t="shared" si="5"/>
        <v>7</v>
      </c>
      <c r="AV53" s="16">
        <f t="shared" si="6"/>
        <v>1</v>
      </c>
      <c r="AW53" s="16">
        <f t="shared" si="7"/>
        <v>1</v>
      </c>
      <c r="AX53" s="16">
        <f t="shared" si="8"/>
        <v>2014011</v>
      </c>
      <c r="AY53" s="16">
        <f t="shared" si="9"/>
        <v>4</v>
      </c>
      <c r="AZ53" s="16">
        <f t="shared" si="10"/>
        <v>1</v>
      </c>
      <c r="BA53" s="16">
        <f t="shared" si="11"/>
        <v>1</v>
      </c>
      <c r="BB53" s="15" t="str">
        <f t="shared" si="12"/>
        <v>20级寄灵人橙色-武器</v>
      </c>
      <c r="BC53" s="16">
        <f t="shared" si="13"/>
        <v>41</v>
      </c>
      <c r="BD53" s="16">
        <f t="shared" si="14"/>
        <v>0</v>
      </c>
      <c r="BE53" s="16">
        <f t="shared" si="15"/>
        <v>0</v>
      </c>
    </row>
    <row r="54" spans="1:57" s="22" customFormat="1" ht="16.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15">
        <v>49</v>
      </c>
      <c r="Z54" s="15">
        <v>5</v>
      </c>
      <c r="AA54" s="15">
        <v>100</v>
      </c>
      <c r="AB54" s="15">
        <v>1</v>
      </c>
      <c r="AC54" s="15">
        <v>1</v>
      </c>
      <c r="AD54" s="15">
        <v>1</v>
      </c>
      <c r="AE54" s="15">
        <f t="shared" si="16"/>
        <v>2051010</v>
      </c>
      <c r="AF54" s="15" t="s">
        <v>779</v>
      </c>
      <c r="AG54" s="15"/>
      <c r="AH54" s="15">
        <v>8</v>
      </c>
      <c r="AI54" s="15">
        <f>SUM(AH$6:AH54)</f>
        <v>354</v>
      </c>
      <c r="AJ54" s="15">
        <v>1</v>
      </c>
      <c r="AK54" s="15">
        <v>2</v>
      </c>
      <c r="AL54" s="15">
        <v>3</v>
      </c>
      <c r="AM54" s="15">
        <v>4</v>
      </c>
      <c r="AN54" s="15">
        <v>5</v>
      </c>
      <c r="AO54" s="15">
        <v>6</v>
      </c>
      <c r="AP54" s="15">
        <v>7</v>
      </c>
      <c r="AQ54" s="15">
        <v>8</v>
      </c>
      <c r="AR54" s="39"/>
      <c r="AT54" s="15">
        <v>50</v>
      </c>
      <c r="AU54" s="16">
        <f t="shared" si="5"/>
        <v>7</v>
      </c>
      <c r="AV54" s="16">
        <f t="shared" si="6"/>
        <v>1</v>
      </c>
      <c r="AW54" s="16">
        <f t="shared" si="7"/>
        <v>2</v>
      </c>
      <c r="AX54" s="16">
        <f t="shared" si="8"/>
        <v>2014012</v>
      </c>
      <c r="AY54" s="16">
        <f t="shared" si="9"/>
        <v>4</v>
      </c>
      <c r="AZ54" s="16">
        <f t="shared" si="10"/>
        <v>1</v>
      </c>
      <c r="BA54" s="16">
        <f t="shared" si="11"/>
        <v>1</v>
      </c>
      <c r="BB54" s="15" t="str">
        <f t="shared" si="12"/>
        <v>20级寄灵人橙色-头盔</v>
      </c>
      <c r="BC54" s="16">
        <f t="shared" si="13"/>
        <v>0</v>
      </c>
      <c r="BD54" s="16">
        <f t="shared" si="14"/>
        <v>7</v>
      </c>
      <c r="BE54" s="16">
        <f t="shared" si="15"/>
        <v>0</v>
      </c>
    </row>
    <row r="55" spans="1:57" s="22" customFormat="1" ht="16.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15">
        <v>50</v>
      </c>
      <c r="Z55" s="15">
        <v>5</v>
      </c>
      <c r="AA55" s="15">
        <v>100</v>
      </c>
      <c r="AB55" s="15">
        <v>1</v>
      </c>
      <c r="AC55" s="15">
        <v>2</v>
      </c>
      <c r="AD55" s="15">
        <v>2</v>
      </c>
      <c r="AE55" s="15">
        <f t="shared" si="16"/>
        <v>2051020</v>
      </c>
      <c r="AF55" s="15" t="s">
        <v>780</v>
      </c>
      <c r="AG55" s="15"/>
      <c r="AH55" s="15">
        <v>8</v>
      </c>
      <c r="AI55" s="15">
        <f>SUM(AH$6:AH55)</f>
        <v>362</v>
      </c>
      <c r="AJ55" s="15">
        <v>1</v>
      </c>
      <c r="AK55" s="15">
        <v>2</v>
      </c>
      <c r="AL55" s="15">
        <v>3</v>
      </c>
      <c r="AM55" s="15">
        <v>4</v>
      </c>
      <c r="AN55" s="15">
        <v>5</v>
      </c>
      <c r="AO55" s="15">
        <v>6</v>
      </c>
      <c r="AP55" s="15">
        <v>7</v>
      </c>
      <c r="AQ55" s="15">
        <v>8</v>
      </c>
      <c r="AR55" s="39"/>
      <c r="AT55" s="15">
        <v>51</v>
      </c>
      <c r="AU55" s="16">
        <f t="shared" si="5"/>
        <v>7</v>
      </c>
      <c r="AV55" s="16">
        <f t="shared" si="6"/>
        <v>1</v>
      </c>
      <c r="AW55" s="16">
        <f t="shared" si="7"/>
        <v>3</v>
      </c>
      <c r="AX55" s="16">
        <f t="shared" si="8"/>
        <v>2014013</v>
      </c>
      <c r="AY55" s="16">
        <f t="shared" si="9"/>
        <v>4</v>
      </c>
      <c r="AZ55" s="16">
        <f t="shared" si="10"/>
        <v>1</v>
      </c>
      <c r="BA55" s="16">
        <f t="shared" si="11"/>
        <v>1</v>
      </c>
      <c r="BB55" s="15" t="str">
        <f t="shared" si="12"/>
        <v>20级寄灵人橙色-肩甲</v>
      </c>
      <c r="BC55" s="16">
        <f t="shared" si="13"/>
        <v>0</v>
      </c>
      <c r="BD55" s="16">
        <f t="shared" si="14"/>
        <v>4</v>
      </c>
      <c r="BE55" s="16">
        <f t="shared" si="15"/>
        <v>35</v>
      </c>
    </row>
    <row r="56" spans="1:57" s="22" customFormat="1" ht="16.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15">
        <v>51</v>
      </c>
      <c r="Z56" s="15">
        <v>5</v>
      </c>
      <c r="AA56" s="15">
        <v>100</v>
      </c>
      <c r="AB56" s="15">
        <v>2</v>
      </c>
      <c r="AC56" s="15">
        <v>1</v>
      </c>
      <c r="AD56" s="15">
        <v>1</v>
      </c>
      <c r="AE56" s="15">
        <f t="shared" si="16"/>
        <v>2052010</v>
      </c>
      <c r="AF56" s="15" t="s">
        <v>781</v>
      </c>
      <c r="AG56" s="15"/>
      <c r="AH56" s="15">
        <v>8</v>
      </c>
      <c r="AI56" s="15">
        <f>SUM(AH$6:AH56)</f>
        <v>370</v>
      </c>
      <c r="AJ56" s="15">
        <v>1</v>
      </c>
      <c r="AK56" s="15">
        <v>2</v>
      </c>
      <c r="AL56" s="15">
        <v>3</v>
      </c>
      <c r="AM56" s="15">
        <v>4</v>
      </c>
      <c r="AN56" s="15">
        <v>5</v>
      </c>
      <c r="AO56" s="15">
        <v>6</v>
      </c>
      <c r="AP56" s="15">
        <v>7</v>
      </c>
      <c r="AQ56" s="15">
        <v>8</v>
      </c>
      <c r="AR56" s="39"/>
      <c r="AT56" s="15">
        <v>52</v>
      </c>
      <c r="AU56" s="16">
        <f t="shared" si="5"/>
        <v>7</v>
      </c>
      <c r="AV56" s="16">
        <f t="shared" si="6"/>
        <v>1</v>
      </c>
      <c r="AW56" s="16">
        <f t="shared" si="7"/>
        <v>4</v>
      </c>
      <c r="AX56" s="16">
        <f t="shared" si="8"/>
        <v>2014014</v>
      </c>
      <c r="AY56" s="16">
        <f t="shared" si="9"/>
        <v>4</v>
      </c>
      <c r="AZ56" s="16">
        <f t="shared" si="10"/>
        <v>1</v>
      </c>
      <c r="BA56" s="16">
        <f t="shared" si="11"/>
        <v>1</v>
      </c>
      <c r="BB56" s="15" t="str">
        <f t="shared" si="12"/>
        <v>20级寄灵人橙色-衣服</v>
      </c>
      <c r="BC56" s="16">
        <f t="shared" si="13"/>
        <v>0</v>
      </c>
      <c r="BD56" s="16">
        <f t="shared" si="14"/>
        <v>7</v>
      </c>
      <c r="BE56" s="16">
        <f t="shared" si="15"/>
        <v>0</v>
      </c>
    </row>
    <row r="57" spans="1:57" s="22" customFormat="1" ht="16.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15">
        <v>52</v>
      </c>
      <c r="Z57" s="15">
        <v>5</v>
      </c>
      <c r="AA57" s="15">
        <v>100</v>
      </c>
      <c r="AB57" s="15">
        <v>2</v>
      </c>
      <c r="AC57" s="15">
        <v>2</v>
      </c>
      <c r="AD57" s="15">
        <v>2</v>
      </c>
      <c r="AE57" s="15">
        <f t="shared" si="16"/>
        <v>2052020</v>
      </c>
      <c r="AF57" s="15" t="s">
        <v>782</v>
      </c>
      <c r="AG57" s="15"/>
      <c r="AH57" s="15">
        <v>8</v>
      </c>
      <c r="AI57" s="15">
        <f>SUM(AH$6:AH57)</f>
        <v>378</v>
      </c>
      <c r="AJ57" s="15">
        <v>1</v>
      </c>
      <c r="AK57" s="15">
        <v>2</v>
      </c>
      <c r="AL57" s="15">
        <v>3</v>
      </c>
      <c r="AM57" s="15">
        <v>4</v>
      </c>
      <c r="AN57" s="15">
        <v>5</v>
      </c>
      <c r="AO57" s="15">
        <v>6</v>
      </c>
      <c r="AP57" s="15">
        <v>7</v>
      </c>
      <c r="AQ57" s="15">
        <v>8</v>
      </c>
      <c r="AR57" s="39"/>
      <c r="AT57" s="15">
        <v>53</v>
      </c>
      <c r="AU57" s="16">
        <f t="shared" si="5"/>
        <v>7</v>
      </c>
      <c r="AV57" s="16">
        <f t="shared" si="6"/>
        <v>1</v>
      </c>
      <c r="AW57" s="16">
        <f t="shared" si="7"/>
        <v>5</v>
      </c>
      <c r="AX57" s="16">
        <f t="shared" si="8"/>
        <v>2014015</v>
      </c>
      <c r="AY57" s="16">
        <f t="shared" si="9"/>
        <v>4</v>
      </c>
      <c r="AZ57" s="16">
        <f t="shared" si="10"/>
        <v>1</v>
      </c>
      <c r="BA57" s="16">
        <f t="shared" si="11"/>
        <v>1</v>
      </c>
      <c r="BB57" s="15" t="str">
        <f t="shared" si="12"/>
        <v>20级寄灵人橙色-鞋子</v>
      </c>
      <c r="BC57" s="16">
        <f t="shared" si="13"/>
        <v>0</v>
      </c>
      <c r="BD57" s="16">
        <f t="shared" si="14"/>
        <v>0</v>
      </c>
      <c r="BE57" s="16">
        <f t="shared" si="15"/>
        <v>70</v>
      </c>
    </row>
    <row r="58" spans="1:57" s="22" customFormat="1" ht="16.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5">
        <v>53</v>
      </c>
      <c r="Z58" s="15">
        <v>5</v>
      </c>
      <c r="AA58" s="15">
        <v>100</v>
      </c>
      <c r="AB58" s="15">
        <v>3</v>
      </c>
      <c r="AC58" s="15">
        <v>1</v>
      </c>
      <c r="AD58" s="15">
        <v>1</v>
      </c>
      <c r="AE58" s="15">
        <f t="shared" si="16"/>
        <v>2053010</v>
      </c>
      <c r="AF58" s="15" t="s">
        <v>783</v>
      </c>
      <c r="AG58" s="15"/>
      <c r="AH58" s="15">
        <v>8</v>
      </c>
      <c r="AI58" s="15">
        <f>SUM(AH$6:AH58)</f>
        <v>386</v>
      </c>
      <c r="AJ58" s="15">
        <v>1</v>
      </c>
      <c r="AK58" s="15">
        <v>2</v>
      </c>
      <c r="AL58" s="15">
        <v>3</v>
      </c>
      <c r="AM58" s="15">
        <v>4</v>
      </c>
      <c r="AN58" s="15">
        <v>5</v>
      </c>
      <c r="AO58" s="15">
        <v>6</v>
      </c>
      <c r="AP58" s="15">
        <v>7</v>
      </c>
      <c r="AQ58" s="15">
        <v>8</v>
      </c>
      <c r="AR58" s="39"/>
      <c r="AT58" s="15">
        <v>54</v>
      </c>
      <c r="AU58" s="16">
        <f t="shared" si="5"/>
        <v>7</v>
      </c>
      <c r="AV58" s="16">
        <f t="shared" si="6"/>
        <v>1</v>
      </c>
      <c r="AW58" s="16">
        <f t="shared" si="7"/>
        <v>6</v>
      </c>
      <c r="AX58" s="16">
        <f t="shared" si="8"/>
        <v>2014016</v>
      </c>
      <c r="AY58" s="16">
        <f t="shared" si="9"/>
        <v>4</v>
      </c>
      <c r="AZ58" s="16">
        <f t="shared" si="10"/>
        <v>1</v>
      </c>
      <c r="BA58" s="16">
        <f t="shared" si="11"/>
        <v>1</v>
      </c>
      <c r="BB58" s="15" t="str">
        <f t="shared" si="12"/>
        <v>20级寄灵人橙色-护手</v>
      </c>
      <c r="BC58" s="16">
        <f t="shared" si="13"/>
        <v>0</v>
      </c>
      <c r="BD58" s="16">
        <f t="shared" si="14"/>
        <v>0</v>
      </c>
      <c r="BE58" s="16">
        <f t="shared" si="15"/>
        <v>70</v>
      </c>
    </row>
    <row r="59" spans="1:57" s="22" customFormat="1" ht="16.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5">
        <v>54</v>
      </c>
      <c r="Z59" s="15">
        <v>5</v>
      </c>
      <c r="AA59" s="15">
        <v>100</v>
      </c>
      <c r="AB59" s="15">
        <v>3</v>
      </c>
      <c r="AC59" s="15">
        <v>2</v>
      </c>
      <c r="AD59" s="15">
        <v>2</v>
      </c>
      <c r="AE59" s="15">
        <f t="shared" si="16"/>
        <v>2053020</v>
      </c>
      <c r="AF59" s="15" t="s">
        <v>784</v>
      </c>
      <c r="AG59" s="15"/>
      <c r="AH59" s="15">
        <v>8</v>
      </c>
      <c r="AI59" s="15">
        <f>SUM(AH$6:AH59)</f>
        <v>394</v>
      </c>
      <c r="AJ59" s="15">
        <v>1</v>
      </c>
      <c r="AK59" s="15">
        <v>2</v>
      </c>
      <c r="AL59" s="15">
        <v>3</v>
      </c>
      <c r="AM59" s="15">
        <v>4</v>
      </c>
      <c r="AN59" s="15">
        <v>5</v>
      </c>
      <c r="AO59" s="15">
        <v>6</v>
      </c>
      <c r="AP59" s="15">
        <v>7</v>
      </c>
      <c r="AQ59" s="15">
        <v>8</v>
      </c>
      <c r="AR59" s="39"/>
      <c r="AT59" s="15">
        <v>55</v>
      </c>
      <c r="AU59" s="16">
        <f t="shared" si="5"/>
        <v>7</v>
      </c>
      <c r="AV59" s="16">
        <f t="shared" si="6"/>
        <v>1</v>
      </c>
      <c r="AW59" s="16">
        <f t="shared" si="7"/>
        <v>7</v>
      </c>
      <c r="AX59" s="16">
        <f t="shared" si="8"/>
        <v>2014017</v>
      </c>
      <c r="AY59" s="16">
        <f t="shared" si="9"/>
        <v>4</v>
      </c>
      <c r="AZ59" s="16">
        <f t="shared" si="10"/>
        <v>1</v>
      </c>
      <c r="BA59" s="16">
        <f t="shared" si="11"/>
        <v>1</v>
      </c>
      <c r="BB59" s="15" t="str">
        <f t="shared" si="12"/>
        <v>20级寄灵人橙色-项链</v>
      </c>
      <c r="BC59" s="16">
        <f t="shared" si="13"/>
        <v>14</v>
      </c>
      <c r="BD59" s="16">
        <f t="shared" si="14"/>
        <v>6</v>
      </c>
      <c r="BE59" s="16">
        <f t="shared" si="15"/>
        <v>0</v>
      </c>
    </row>
    <row r="60" spans="1:57" s="22" customFormat="1" ht="16.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15">
        <v>55</v>
      </c>
      <c r="Z60" s="15">
        <v>5</v>
      </c>
      <c r="AA60" s="15">
        <v>100</v>
      </c>
      <c r="AB60" s="15">
        <v>4</v>
      </c>
      <c r="AC60" s="15">
        <v>1</v>
      </c>
      <c r="AD60" s="15">
        <v>1</v>
      </c>
      <c r="AE60" s="15">
        <f t="shared" si="16"/>
        <v>2054010</v>
      </c>
      <c r="AF60" s="15" t="s">
        <v>785</v>
      </c>
      <c r="AG60" s="15"/>
      <c r="AH60" s="15">
        <v>8</v>
      </c>
      <c r="AI60" s="15">
        <f>SUM(AH$6:AH60)</f>
        <v>402</v>
      </c>
      <c r="AJ60" s="15">
        <v>1</v>
      </c>
      <c r="AK60" s="15">
        <v>2</v>
      </c>
      <c r="AL60" s="15">
        <v>3</v>
      </c>
      <c r="AM60" s="15">
        <v>4</v>
      </c>
      <c r="AN60" s="15">
        <v>5</v>
      </c>
      <c r="AO60" s="15">
        <v>6</v>
      </c>
      <c r="AP60" s="15">
        <v>7</v>
      </c>
      <c r="AQ60" s="15">
        <v>8</v>
      </c>
      <c r="AR60" s="39"/>
      <c r="AT60" s="15">
        <v>56</v>
      </c>
      <c r="AU60" s="16">
        <f t="shared" si="5"/>
        <v>7</v>
      </c>
      <c r="AV60" s="16">
        <f t="shared" si="6"/>
        <v>1</v>
      </c>
      <c r="AW60" s="16">
        <f t="shared" si="7"/>
        <v>8</v>
      </c>
      <c r="AX60" s="16">
        <f t="shared" si="8"/>
        <v>2014018</v>
      </c>
      <c r="AY60" s="16">
        <f t="shared" si="9"/>
        <v>4</v>
      </c>
      <c r="AZ60" s="16">
        <f t="shared" si="10"/>
        <v>1</v>
      </c>
      <c r="BA60" s="16">
        <f t="shared" si="11"/>
        <v>1</v>
      </c>
      <c r="BB60" s="15" t="str">
        <f t="shared" si="12"/>
        <v>20级寄灵人橙色-戒指</v>
      </c>
      <c r="BC60" s="16">
        <f t="shared" si="13"/>
        <v>14</v>
      </c>
      <c r="BD60" s="16">
        <f t="shared" si="14"/>
        <v>0</v>
      </c>
      <c r="BE60" s="16">
        <f t="shared" si="15"/>
        <v>58</v>
      </c>
    </row>
    <row r="61" spans="1:57" s="22" customFormat="1" ht="16.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5">
        <v>56</v>
      </c>
      <c r="Z61" s="15">
        <v>5</v>
      </c>
      <c r="AA61" s="15">
        <v>100</v>
      </c>
      <c r="AB61" s="15">
        <v>4</v>
      </c>
      <c r="AC61" s="15">
        <v>2</v>
      </c>
      <c r="AD61" s="15">
        <v>2</v>
      </c>
      <c r="AE61" s="15">
        <f t="shared" si="16"/>
        <v>2054020</v>
      </c>
      <c r="AF61" s="15" t="s">
        <v>786</v>
      </c>
      <c r="AG61" s="15"/>
      <c r="AH61" s="15">
        <v>8</v>
      </c>
      <c r="AI61" s="15">
        <f>SUM(AH$6:AH61)</f>
        <v>410</v>
      </c>
      <c r="AJ61" s="15">
        <v>1</v>
      </c>
      <c r="AK61" s="15">
        <v>2</v>
      </c>
      <c r="AL61" s="15">
        <v>3</v>
      </c>
      <c r="AM61" s="15">
        <v>4</v>
      </c>
      <c r="AN61" s="15">
        <v>5</v>
      </c>
      <c r="AO61" s="15">
        <v>6</v>
      </c>
      <c r="AP61" s="15">
        <v>7</v>
      </c>
      <c r="AQ61" s="15">
        <v>8</v>
      </c>
      <c r="AR61" s="39"/>
      <c r="AT61" s="15">
        <v>57</v>
      </c>
      <c r="AU61" s="16">
        <f t="shared" si="5"/>
        <v>8</v>
      </c>
      <c r="AV61" s="16">
        <f t="shared" si="6"/>
        <v>2</v>
      </c>
      <c r="AW61" s="16">
        <f t="shared" si="7"/>
        <v>1</v>
      </c>
      <c r="AX61" s="16">
        <f t="shared" si="8"/>
        <v>2014021</v>
      </c>
      <c r="AY61" s="16">
        <f t="shared" si="9"/>
        <v>4</v>
      </c>
      <c r="AZ61" s="16">
        <f t="shared" si="10"/>
        <v>1</v>
      </c>
      <c r="BA61" s="16">
        <f t="shared" si="11"/>
        <v>2</v>
      </c>
      <c r="BB61" s="15" t="str">
        <f t="shared" si="12"/>
        <v>20级守护灵橙色-武器</v>
      </c>
      <c r="BC61" s="16">
        <f t="shared" si="13"/>
        <v>46</v>
      </c>
      <c r="BD61" s="16">
        <f t="shared" si="14"/>
        <v>0</v>
      </c>
      <c r="BE61" s="16">
        <f t="shared" si="15"/>
        <v>0</v>
      </c>
    </row>
    <row r="62" spans="1:57" s="22" customFormat="1" ht="16.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15">
        <v>57</v>
      </c>
      <c r="Z62" s="15">
        <v>5</v>
      </c>
      <c r="AA62" s="15">
        <v>100</v>
      </c>
      <c r="AB62" s="15">
        <v>4</v>
      </c>
      <c r="AC62" s="15">
        <v>1</v>
      </c>
      <c r="AD62" s="15">
        <v>3</v>
      </c>
      <c r="AE62" s="15">
        <f t="shared" si="16"/>
        <v>2054030</v>
      </c>
      <c r="AF62" s="15" t="s">
        <v>787</v>
      </c>
      <c r="AG62" s="15">
        <v>15</v>
      </c>
      <c r="AH62" s="15">
        <v>5</v>
      </c>
      <c r="AI62" s="15">
        <f>SUM(AH$6:AH62)</f>
        <v>415</v>
      </c>
      <c r="AJ62" s="15">
        <v>1</v>
      </c>
      <c r="AK62" s="15">
        <v>2</v>
      </c>
      <c r="AL62" s="15">
        <v>3</v>
      </c>
      <c r="AM62" s="15">
        <v>7</v>
      </c>
      <c r="AN62" s="15">
        <v>8</v>
      </c>
      <c r="AO62" s="15"/>
      <c r="AP62" s="15"/>
      <c r="AQ62" s="15"/>
      <c r="AR62" s="39"/>
      <c r="AT62" s="15">
        <v>58</v>
      </c>
      <c r="AU62" s="16">
        <f t="shared" si="5"/>
        <v>8</v>
      </c>
      <c r="AV62" s="16">
        <f t="shared" si="6"/>
        <v>2</v>
      </c>
      <c r="AW62" s="16">
        <f t="shared" si="7"/>
        <v>2</v>
      </c>
      <c r="AX62" s="16">
        <f t="shared" si="8"/>
        <v>2014022</v>
      </c>
      <c r="AY62" s="16">
        <f t="shared" si="9"/>
        <v>4</v>
      </c>
      <c r="AZ62" s="16">
        <f t="shared" si="10"/>
        <v>1</v>
      </c>
      <c r="BA62" s="16">
        <f t="shared" si="11"/>
        <v>2</v>
      </c>
      <c r="BB62" s="15" t="str">
        <f t="shared" si="12"/>
        <v>20级守护灵橙色-头盔</v>
      </c>
      <c r="BC62" s="16">
        <f t="shared" si="13"/>
        <v>0</v>
      </c>
      <c r="BD62" s="16">
        <f t="shared" si="14"/>
        <v>13</v>
      </c>
      <c r="BE62" s="16">
        <f t="shared" si="15"/>
        <v>0</v>
      </c>
    </row>
    <row r="63" spans="1:57" s="22" customFormat="1" ht="16.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15">
        <v>58</v>
      </c>
      <c r="Z63" s="15">
        <v>5</v>
      </c>
      <c r="AA63" s="15">
        <v>100</v>
      </c>
      <c r="AB63" s="15">
        <v>4</v>
      </c>
      <c r="AC63" s="15">
        <v>2</v>
      </c>
      <c r="AD63" s="15">
        <v>4</v>
      </c>
      <c r="AE63" s="15">
        <f t="shared" si="16"/>
        <v>2054040</v>
      </c>
      <c r="AF63" s="15" t="s">
        <v>788</v>
      </c>
      <c r="AG63" s="15">
        <v>16</v>
      </c>
      <c r="AH63" s="15">
        <v>5</v>
      </c>
      <c r="AI63" s="15">
        <f>SUM(AH$6:AH63)</f>
        <v>420</v>
      </c>
      <c r="AJ63" s="15">
        <v>1</v>
      </c>
      <c r="AK63" s="15">
        <v>2</v>
      </c>
      <c r="AL63" s="15">
        <v>3</v>
      </c>
      <c r="AM63" s="15">
        <v>7</v>
      </c>
      <c r="AN63" s="15">
        <v>8</v>
      </c>
      <c r="AO63" s="15"/>
      <c r="AP63" s="15"/>
      <c r="AQ63" s="15"/>
      <c r="AR63" s="39"/>
      <c r="AT63" s="15">
        <v>59</v>
      </c>
      <c r="AU63" s="16">
        <f t="shared" si="5"/>
        <v>8</v>
      </c>
      <c r="AV63" s="16">
        <f t="shared" si="6"/>
        <v>2</v>
      </c>
      <c r="AW63" s="16">
        <f t="shared" si="7"/>
        <v>3</v>
      </c>
      <c r="AX63" s="16">
        <f t="shared" si="8"/>
        <v>2014023</v>
      </c>
      <c r="AY63" s="16">
        <f t="shared" si="9"/>
        <v>4</v>
      </c>
      <c r="AZ63" s="16">
        <f t="shared" si="10"/>
        <v>1</v>
      </c>
      <c r="BA63" s="16">
        <f t="shared" si="11"/>
        <v>2</v>
      </c>
      <c r="BB63" s="15" t="str">
        <f t="shared" si="12"/>
        <v>20级守护灵橙色-肩甲</v>
      </c>
      <c r="BC63" s="16">
        <f t="shared" si="13"/>
        <v>0</v>
      </c>
      <c r="BD63" s="16">
        <f t="shared" si="14"/>
        <v>6</v>
      </c>
      <c r="BE63" s="16">
        <f t="shared" si="15"/>
        <v>62</v>
      </c>
    </row>
    <row r="64" spans="1:57" s="22" customFormat="1" ht="16.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5">
        <v>59</v>
      </c>
      <c r="Z64" s="15">
        <v>5</v>
      </c>
      <c r="AA64" s="15">
        <v>100</v>
      </c>
      <c r="AB64" s="15">
        <v>4</v>
      </c>
      <c r="AC64" s="15">
        <v>1</v>
      </c>
      <c r="AD64" s="15">
        <v>5</v>
      </c>
      <c r="AE64" s="15">
        <f t="shared" si="16"/>
        <v>2054050</v>
      </c>
      <c r="AF64" s="15" t="s">
        <v>789</v>
      </c>
      <c r="AG64" s="15">
        <v>17</v>
      </c>
      <c r="AH64" s="15">
        <v>6</v>
      </c>
      <c r="AI64" s="15">
        <f>SUM(AH$6:AH64)</f>
        <v>426</v>
      </c>
      <c r="AJ64" s="15">
        <v>1</v>
      </c>
      <c r="AK64" s="15">
        <v>2</v>
      </c>
      <c r="AL64" s="15">
        <v>3</v>
      </c>
      <c r="AM64" s="15">
        <v>4</v>
      </c>
      <c r="AN64" s="15">
        <v>5</v>
      </c>
      <c r="AO64" s="15">
        <v>6</v>
      </c>
      <c r="AP64" s="15"/>
      <c r="AQ64" s="15"/>
      <c r="AR64" s="39"/>
      <c r="AT64" s="15">
        <v>60</v>
      </c>
      <c r="AU64" s="16">
        <f t="shared" si="5"/>
        <v>8</v>
      </c>
      <c r="AV64" s="16">
        <f t="shared" si="6"/>
        <v>2</v>
      </c>
      <c r="AW64" s="16">
        <f t="shared" si="7"/>
        <v>4</v>
      </c>
      <c r="AX64" s="16">
        <f t="shared" si="8"/>
        <v>2014024</v>
      </c>
      <c r="AY64" s="16">
        <f t="shared" si="9"/>
        <v>4</v>
      </c>
      <c r="AZ64" s="16">
        <f t="shared" si="10"/>
        <v>1</v>
      </c>
      <c r="BA64" s="16">
        <f t="shared" si="11"/>
        <v>2</v>
      </c>
      <c r="BB64" s="15" t="str">
        <f t="shared" si="12"/>
        <v>20级守护灵橙色-衣服</v>
      </c>
      <c r="BC64" s="16">
        <f t="shared" si="13"/>
        <v>0</v>
      </c>
      <c r="BD64" s="16">
        <f t="shared" si="14"/>
        <v>13</v>
      </c>
      <c r="BE64" s="16">
        <f t="shared" si="15"/>
        <v>0</v>
      </c>
    </row>
    <row r="65" spans="1:57" s="22" customFormat="1" ht="16.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5">
        <v>60</v>
      </c>
      <c r="Z65" s="15">
        <v>5</v>
      </c>
      <c r="AA65" s="15">
        <v>100</v>
      </c>
      <c r="AB65" s="15">
        <v>4</v>
      </c>
      <c r="AC65" s="15">
        <v>2</v>
      </c>
      <c r="AD65" s="15">
        <v>6</v>
      </c>
      <c r="AE65" s="15">
        <f t="shared" si="16"/>
        <v>2054060</v>
      </c>
      <c r="AF65" s="15" t="s">
        <v>790</v>
      </c>
      <c r="AG65" s="15">
        <v>18</v>
      </c>
      <c r="AH65" s="15">
        <v>6</v>
      </c>
      <c r="AI65" s="15">
        <f>SUM(AH$6:AH65)</f>
        <v>432</v>
      </c>
      <c r="AJ65" s="15">
        <v>1</v>
      </c>
      <c r="AK65" s="15">
        <v>2</v>
      </c>
      <c r="AL65" s="15">
        <v>3</v>
      </c>
      <c r="AM65" s="15">
        <v>4</v>
      </c>
      <c r="AN65" s="15">
        <v>5</v>
      </c>
      <c r="AO65" s="15">
        <v>6</v>
      </c>
      <c r="AP65" s="15"/>
      <c r="AQ65" s="15"/>
      <c r="AR65" s="39"/>
      <c r="AT65" s="15">
        <v>61</v>
      </c>
      <c r="AU65" s="16">
        <f t="shared" si="5"/>
        <v>8</v>
      </c>
      <c r="AV65" s="16">
        <f t="shared" si="6"/>
        <v>2</v>
      </c>
      <c r="AW65" s="16">
        <f t="shared" si="7"/>
        <v>5</v>
      </c>
      <c r="AX65" s="16">
        <f t="shared" si="8"/>
        <v>2014025</v>
      </c>
      <c r="AY65" s="16">
        <f t="shared" si="9"/>
        <v>4</v>
      </c>
      <c r="AZ65" s="16">
        <f t="shared" si="10"/>
        <v>1</v>
      </c>
      <c r="BA65" s="16">
        <f t="shared" si="11"/>
        <v>2</v>
      </c>
      <c r="BB65" s="15" t="str">
        <f t="shared" si="12"/>
        <v>20级守护灵橙色-鞋子</v>
      </c>
      <c r="BC65" s="16">
        <f t="shared" si="13"/>
        <v>0</v>
      </c>
      <c r="BD65" s="16">
        <f t="shared" si="14"/>
        <v>0</v>
      </c>
      <c r="BE65" s="16">
        <f t="shared" si="15"/>
        <v>123</v>
      </c>
    </row>
    <row r="66" spans="1:57" s="22" customFormat="1" ht="16.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5">
        <v>61</v>
      </c>
      <c r="Z66" s="15">
        <v>5</v>
      </c>
      <c r="AA66" s="15">
        <v>100</v>
      </c>
      <c r="AB66" s="15">
        <v>4</v>
      </c>
      <c r="AC66" s="15">
        <v>1</v>
      </c>
      <c r="AD66" s="15">
        <v>7</v>
      </c>
      <c r="AE66" s="15">
        <f t="shared" si="16"/>
        <v>2054070</v>
      </c>
      <c r="AF66" s="15" t="s">
        <v>791</v>
      </c>
      <c r="AG66" s="15">
        <v>19</v>
      </c>
      <c r="AH66" s="15">
        <v>6</v>
      </c>
      <c r="AI66" s="15">
        <f>SUM(AH$6:AH66)</f>
        <v>438</v>
      </c>
      <c r="AJ66" s="15">
        <v>1</v>
      </c>
      <c r="AK66" s="15">
        <v>4</v>
      </c>
      <c r="AL66" s="15">
        <v>5</v>
      </c>
      <c r="AM66" s="15">
        <v>6</v>
      </c>
      <c r="AN66" s="15">
        <v>7</v>
      </c>
      <c r="AO66" s="15">
        <v>8</v>
      </c>
      <c r="AP66" s="15"/>
      <c r="AQ66" s="15"/>
      <c r="AR66" s="39"/>
      <c r="AT66" s="15">
        <v>62</v>
      </c>
      <c r="AU66" s="16">
        <f t="shared" si="5"/>
        <v>8</v>
      </c>
      <c r="AV66" s="16">
        <f t="shared" si="6"/>
        <v>2</v>
      </c>
      <c r="AW66" s="16">
        <f t="shared" si="7"/>
        <v>6</v>
      </c>
      <c r="AX66" s="16">
        <f t="shared" si="8"/>
        <v>2014026</v>
      </c>
      <c r="AY66" s="16">
        <f t="shared" si="9"/>
        <v>4</v>
      </c>
      <c r="AZ66" s="16">
        <f t="shared" si="10"/>
        <v>1</v>
      </c>
      <c r="BA66" s="16">
        <f t="shared" si="11"/>
        <v>2</v>
      </c>
      <c r="BB66" s="15" t="str">
        <f t="shared" si="12"/>
        <v>20级守护灵橙色-护手</v>
      </c>
      <c r="BC66" s="16">
        <f t="shared" si="13"/>
        <v>0</v>
      </c>
      <c r="BD66" s="16">
        <f t="shared" si="14"/>
        <v>0</v>
      </c>
      <c r="BE66" s="16">
        <f t="shared" si="15"/>
        <v>123</v>
      </c>
    </row>
    <row r="67" spans="1:57" s="22" customFormat="1" ht="16.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5">
        <v>62</v>
      </c>
      <c r="Z67" s="15">
        <v>5</v>
      </c>
      <c r="AA67" s="15">
        <v>100</v>
      </c>
      <c r="AB67" s="15">
        <v>4</v>
      </c>
      <c r="AC67" s="15">
        <v>2</v>
      </c>
      <c r="AD67" s="15">
        <v>8</v>
      </c>
      <c r="AE67" s="15">
        <f t="shared" si="16"/>
        <v>2054080</v>
      </c>
      <c r="AF67" s="15" t="s">
        <v>792</v>
      </c>
      <c r="AG67" s="15">
        <v>20</v>
      </c>
      <c r="AH67" s="15">
        <v>6</v>
      </c>
      <c r="AI67" s="15">
        <f>SUM(AH$6:AH67)</f>
        <v>444</v>
      </c>
      <c r="AJ67" s="15">
        <v>1</v>
      </c>
      <c r="AK67" s="15">
        <v>4</v>
      </c>
      <c r="AL67" s="15">
        <v>5</v>
      </c>
      <c r="AM67" s="15">
        <v>6</v>
      </c>
      <c r="AN67" s="15">
        <v>7</v>
      </c>
      <c r="AO67" s="15">
        <v>8</v>
      </c>
      <c r="AP67" s="15"/>
      <c r="AQ67" s="15"/>
      <c r="AR67" s="39"/>
      <c r="AT67" s="15">
        <v>63</v>
      </c>
      <c r="AU67" s="16">
        <f t="shared" si="5"/>
        <v>8</v>
      </c>
      <c r="AV67" s="16">
        <f t="shared" si="6"/>
        <v>2</v>
      </c>
      <c r="AW67" s="16">
        <f t="shared" si="7"/>
        <v>7</v>
      </c>
      <c r="AX67" s="16">
        <f t="shared" si="8"/>
        <v>2014027</v>
      </c>
      <c r="AY67" s="16">
        <f t="shared" si="9"/>
        <v>4</v>
      </c>
      <c r="AZ67" s="16">
        <f t="shared" si="10"/>
        <v>1</v>
      </c>
      <c r="BA67" s="16">
        <f t="shared" si="11"/>
        <v>2</v>
      </c>
      <c r="BB67" s="15" t="str">
        <f t="shared" si="12"/>
        <v>20级守护灵橙色-项链</v>
      </c>
      <c r="BC67" s="16">
        <f t="shared" si="13"/>
        <v>15</v>
      </c>
      <c r="BD67" s="16">
        <f t="shared" si="14"/>
        <v>10</v>
      </c>
      <c r="BE67" s="16">
        <f t="shared" si="15"/>
        <v>0</v>
      </c>
    </row>
    <row r="68" spans="1:57" s="22" customFormat="1" ht="16.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5">
        <v>63</v>
      </c>
      <c r="Z68" s="15">
        <v>6</v>
      </c>
      <c r="AA68" s="15">
        <v>120</v>
      </c>
      <c r="AB68" s="15">
        <v>1</v>
      </c>
      <c r="AC68" s="15">
        <v>1</v>
      </c>
      <c r="AD68" s="15">
        <v>1</v>
      </c>
      <c r="AE68" s="15">
        <f t="shared" si="16"/>
        <v>2061010</v>
      </c>
      <c r="AF68" s="15" t="s">
        <v>793</v>
      </c>
      <c r="AG68" s="15"/>
      <c r="AH68" s="15">
        <v>8</v>
      </c>
      <c r="AI68" s="15">
        <f>SUM(AH$6:AH68)</f>
        <v>452</v>
      </c>
      <c r="AJ68" s="15">
        <v>1</v>
      </c>
      <c r="AK68" s="15">
        <v>2</v>
      </c>
      <c r="AL68" s="15">
        <v>3</v>
      </c>
      <c r="AM68" s="15">
        <v>4</v>
      </c>
      <c r="AN68" s="15">
        <v>5</v>
      </c>
      <c r="AO68" s="15">
        <v>6</v>
      </c>
      <c r="AP68" s="15">
        <v>7</v>
      </c>
      <c r="AQ68" s="15">
        <v>8</v>
      </c>
      <c r="AR68" s="39"/>
      <c r="AT68" s="15">
        <v>64</v>
      </c>
      <c r="AU68" s="16">
        <f t="shared" si="5"/>
        <v>8</v>
      </c>
      <c r="AV68" s="16">
        <f t="shared" si="6"/>
        <v>2</v>
      </c>
      <c r="AW68" s="16">
        <f t="shared" si="7"/>
        <v>8</v>
      </c>
      <c r="AX68" s="16">
        <f t="shared" si="8"/>
        <v>2014028</v>
      </c>
      <c r="AY68" s="16">
        <f t="shared" si="9"/>
        <v>4</v>
      </c>
      <c r="AZ68" s="16">
        <f t="shared" si="10"/>
        <v>1</v>
      </c>
      <c r="BA68" s="16">
        <f t="shared" si="11"/>
        <v>2</v>
      </c>
      <c r="BB68" s="15" t="str">
        <f t="shared" si="12"/>
        <v>20级守护灵橙色-戒指</v>
      </c>
      <c r="BC68" s="16">
        <f t="shared" si="13"/>
        <v>15</v>
      </c>
      <c r="BD68" s="16">
        <f t="shared" si="14"/>
        <v>0</v>
      </c>
      <c r="BE68" s="16">
        <f t="shared" si="15"/>
        <v>103</v>
      </c>
    </row>
    <row r="69" spans="1:57" s="22" customFormat="1" ht="16.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5">
        <v>64</v>
      </c>
      <c r="Z69" s="15">
        <v>6</v>
      </c>
      <c r="AA69" s="15">
        <v>120</v>
      </c>
      <c r="AB69" s="15">
        <v>1</v>
      </c>
      <c r="AC69" s="15">
        <v>2</v>
      </c>
      <c r="AD69" s="15">
        <v>2</v>
      </c>
      <c r="AE69" s="15">
        <f t="shared" si="16"/>
        <v>2061020</v>
      </c>
      <c r="AF69" s="15" t="s">
        <v>794</v>
      </c>
      <c r="AG69" s="15"/>
      <c r="AH69" s="15">
        <v>8</v>
      </c>
      <c r="AI69" s="15">
        <f>SUM(AH$6:AH69)</f>
        <v>460</v>
      </c>
      <c r="AJ69" s="15">
        <v>1</v>
      </c>
      <c r="AK69" s="15">
        <v>2</v>
      </c>
      <c r="AL69" s="15">
        <v>3</v>
      </c>
      <c r="AM69" s="15">
        <v>4</v>
      </c>
      <c r="AN69" s="15">
        <v>5</v>
      </c>
      <c r="AO69" s="15">
        <v>6</v>
      </c>
      <c r="AP69" s="15">
        <v>7</v>
      </c>
      <c r="AQ69" s="15">
        <v>8</v>
      </c>
      <c r="AR69" s="39"/>
      <c r="AT69" s="15">
        <v>65</v>
      </c>
      <c r="AU69" s="16">
        <f t="shared" si="5"/>
        <v>9</v>
      </c>
      <c r="AV69" s="16">
        <f t="shared" si="6"/>
        <v>3</v>
      </c>
      <c r="AW69" s="16">
        <f t="shared" si="7"/>
        <v>1</v>
      </c>
      <c r="AX69" s="16">
        <f t="shared" si="8"/>
        <v>2014031</v>
      </c>
      <c r="AY69" s="16">
        <f t="shared" si="9"/>
        <v>4</v>
      </c>
      <c r="AZ69" s="16">
        <f t="shared" si="10"/>
        <v>1</v>
      </c>
      <c r="BA69" s="16">
        <f t="shared" si="11"/>
        <v>1</v>
      </c>
      <c r="BB69" s="15" t="str">
        <f t="shared" si="12"/>
        <v>20级寄灵人橙色套1-武器</v>
      </c>
      <c r="BC69" s="16">
        <f t="shared" si="13"/>
        <v>41</v>
      </c>
      <c r="BD69" s="16">
        <f t="shared" si="14"/>
        <v>0</v>
      </c>
      <c r="BE69" s="16">
        <f t="shared" si="15"/>
        <v>0</v>
      </c>
    </row>
    <row r="70" spans="1:57" s="22" customFormat="1" ht="16.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5">
        <v>65</v>
      </c>
      <c r="Z70" s="15">
        <v>6</v>
      </c>
      <c r="AA70" s="15">
        <v>120</v>
      </c>
      <c r="AB70" s="15">
        <v>2</v>
      </c>
      <c r="AC70" s="15">
        <v>1</v>
      </c>
      <c r="AD70" s="15">
        <v>1</v>
      </c>
      <c r="AE70" s="15">
        <f t="shared" si="16"/>
        <v>2062010</v>
      </c>
      <c r="AF70" s="15" t="s">
        <v>795</v>
      </c>
      <c r="AG70" s="15"/>
      <c r="AH70" s="15">
        <v>8</v>
      </c>
      <c r="AI70" s="15">
        <f>SUM(AH$6:AH70)</f>
        <v>468</v>
      </c>
      <c r="AJ70" s="15">
        <v>1</v>
      </c>
      <c r="AK70" s="15">
        <v>2</v>
      </c>
      <c r="AL70" s="15">
        <v>3</v>
      </c>
      <c r="AM70" s="15">
        <v>4</v>
      </c>
      <c r="AN70" s="15">
        <v>5</v>
      </c>
      <c r="AO70" s="15">
        <v>6</v>
      </c>
      <c r="AP70" s="15">
        <v>7</v>
      </c>
      <c r="AQ70" s="15">
        <v>8</v>
      </c>
      <c r="AR70" s="39"/>
      <c r="AT70" s="15">
        <v>66</v>
      </c>
      <c r="AU70" s="16">
        <f t="shared" ref="AU70:AU133" si="17">MATCH(AT70-1,$AI$5:$AI$81,1)</f>
        <v>9</v>
      </c>
      <c r="AV70" s="16">
        <f t="shared" ref="AV70:AV133" si="18">INDEX($AD$6:$AD$81,AU70)</f>
        <v>3</v>
      </c>
      <c r="AW70" s="16">
        <f t="shared" ref="AW70:AW133" si="19">AT70-INDEX($AI$5:$AI$81,AU70)</f>
        <v>2</v>
      </c>
      <c r="AX70" s="16">
        <f t="shared" ref="AX70:AX133" si="20">INDEX($AE$6:$AE$81,AU70)+AW70</f>
        <v>2014032</v>
      </c>
      <c r="AY70" s="16">
        <f t="shared" ref="AY70:AY133" si="21">INDEX($AB$6:$AB$81,AU70)</f>
        <v>4</v>
      </c>
      <c r="AZ70" s="16">
        <f t="shared" ref="AZ70:AZ133" si="22">INDEX($Z$6:$Z$81,AU70)</f>
        <v>1</v>
      </c>
      <c r="BA70" s="16">
        <f t="shared" ref="BA70:BA133" si="23">INDEX($AC$6:$AC$81,AU70)</f>
        <v>1</v>
      </c>
      <c r="BB70" s="15" t="str">
        <f t="shared" ref="BB70:BB133" si="24">INDEX($AF$6:$AF$81,AU70)&amp;"-"&amp;INDEX($AJ$3:$AQ$3,AW70)</f>
        <v>20级寄灵人橙色套1-头盔</v>
      </c>
      <c r="BC70" s="16">
        <f t="shared" ref="BC70:BC133" si="25">ROUND(INDEX(I$5:I$16,($BA70-1)*6+$AZ70)*INDEX(O$5:O$12,$AW70)*INDEX($U$5:$U$8,$AY70),0)</f>
        <v>0</v>
      </c>
      <c r="BD70" s="16">
        <f t="shared" ref="BD70:BD133" si="26">ROUND(INDEX(J$5:J$16,($BA70-1)*6+$AZ70)*INDEX(P$5:P$12,$AW70)*INDEX($U$5:$U$8,$AY70),0)</f>
        <v>7</v>
      </c>
      <c r="BE70" s="16">
        <f t="shared" ref="BE70:BE133" si="27">ROUND(INDEX(K$5:K$16,($BA70-1)*6+$AZ70)*INDEX(Q$5:Q$12,$AW70)*INDEX($U$5:$U$8,$AY70),0)</f>
        <v>0</v>
      </c>
    </row>
    <row r="71" spans="1:57" s="22" customFormat="1" ht="16.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5">
        <v>66</v>
      </c>
      <c r="Z71" s="15">
        <v>6</v>
      </c>
      <c r="AA71" s="15">
        <v>120</v>
      </c>
      <c r="AB71" s="15">
        <v>2</v>
      </c>
      <c r="AC71" s="15">
        <v>2</v>
      </c>
      <c r="AD71" s="15">
        <v>2</v>
      </c>
      <c r="AE71" s="15">
        <f t="shared" ref="AE71:AE81" si="28">AD71*10+AB71*1000+Z71*10000+2000000</f>
        <v>2062020</v>
      </c>
      <c r="AF71" s="15" t="s">
        <v>796</v>
      </c>
      <c r="AG71" s="15"/>
      <c r="AH71" s="15">
        <v>8</v>
      </c>
      <c r="AI71" s="15">
        <f>SUM(AH$6:AH71)</f>
        <v>476</v>
      </c>
      <c r="AJ71" s="15">
        <v>1</v>
      </c>
      <c r="AK71" s="15">
        <v>2</v>
      </c>
      <c r="AL71" s="15">
        <v>3</v>
      </c>
      <c r="AM71" s="15">
        <v>4</v>
      </c>
      <c r="AN71" s="15">
        <v>5</v>
      </c>
      <c r="AO71" s="15">
        <v>6</v>
      </c>
      <c r="AP71" s="15">
        <v>7</v>
      </c>
      <c r="AQ71" s="15">
        <v>8</v>
      </c>
      <c r="AR71" s="39"/>
      <c r="AT71" s="15">
        <v>67</v>
      </c>
      <c r="AU71" s="16">
        <f t="shared" si="17"/>
        <v>9</v>
      </c>
      <c r="AV71" s="16">
        <f t="shared" si="18"/>
        <v>3</v>
      </c>
      <c r="AW71" s="16">
        <f t="shared" si="19"/>
        <v>3</v>
      </c>
      <c r="AX71" s="16">
        <f t="shared" si="20"/>
        <v>2014033</v>
      </c>
      <c r="AY71" s="16">
        <f t="shared" si="21"/>
        <v>4</v>
      </c>
      <c r="AZ71" s="16">
        <f t="shared" si="22"/>
        <v>1</v>
      </c>
      <c r="BA71" s="16">
        <f t="shared" si="23"/>
        <v>1</v>
      </c>
      <c r="BB71" s="15" t="str">
        <f t="shared" si="24"/>
        <v>20级寄灵人橙色套1-肩甲</v>
      </c>
      <c r="BC71" s="16">
        <f t="shared" si="25"/>
        <v>0</v>
      </c>
      <c r="BD71" s="16">
        <f t="shared" si="26"/>
        <v>4</v>
      </c>
      <c r="BE71" s="16">
        <f t="shared" si="27"/>
        <v>35</v>
      </c>
    </row>
    <row r="72" spans="1:57" s="22" customFormat="1" ht="16.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5">
        <v>67</v>
      </c>
      <c r="Z72" s="15">
        <v>6</v>
      </c>
      <c r="AA72" s="15">
        <v>120</v>
      </c>
      <c r="AB72" s="15">
        <v>3</v>
      </c>
      <c r="AC72" s="15">
        <v>1</v>
      </c>
      <c r="AD72" s="15">
        <v>1</v>
      </c>
      <c r="AE72" s="15">
        <f t="shared" si="28"/>
        <v>2063010</v>
      </c>
      <c r="AF72" s="15" t="s">
        <v>797</v>
      </c>
      <c r="AG72" s="15"/>
      <c r="AH72" s="15">
        <v>8</v>
      </c>
      <c r="AI72" s="15">
        <f>SUM(AH$6:AH72)</f>
        <v>484</v>
      </c>
      <c r="AJ72" s="15">
        <v>1</v>
      </c>
      <c r="AK72" s="15">
        <v>2</v>
      </c>
      <c r="AL72" s="15">
        <v>3</v>
      </c>
      <c r="AM72" s="15">
        <v>4</v>
      </c>
      <c r="AN72" s="15">
        <v>5</v>
      </c>
      <c r="AO72" s="15">
        <v>6</v>
      </c>
      <c r="AP72" s="15">
        <v>7</v>
      </c>
      <c r="AQ72" s="15">
        <v>8</v>
      </c>
      <c r="AR72" s="39"/>
      <c r="AT72" s="15">
        <v>68</v>
      </c>
      <c r="AU72" s="16">
        <f t="shared" si="17"/>
        <v>9</v>
      </c>
      <c r="AV72" s="16">
        <f t="shared" si="18"/>
        <v>3</v>
      </c>
      <c r="AW72" s="16">
        <f t="shared" si="19"/>
        <v>4</v>
      </c>
      <c r="AX72" s="16">
        <f t="shared" si="20"/>
        <v>2014034</v>
      </c>
      <c r="AY72" s="16">
        <f t="shared" si="21"/>
        <v>4</v>
      </c>
      <c r="AZ72" s="16">
        <f t="shared" si="22"/>
        <v>1</v>
      </c>
      <c r="BA72" s="16">
        <f t="shared" si="23"/>
        <v>1</v>
      </c>
      <c r="BB72" s="15" t="str">
        <f t="shared" si="24"/>
        <v>20级寄灵人橙色套1-衣服</v>
      </c>
      <c r="BC72" s="16">
        <f t="shared" si="25"/>
        <v>0</v>
      </c>
      <c r="BD72" s="16">
        <f t="shared" si="26"/>
        <v>7</v>
      </c>
      <c r="BE72" s="16">
        <f t="shared" si="27"/>
        <v>0</v>
      </c>
    </row>
    <row r="73" spans="1:57" s="22" customFormat="1" ht="16.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5">
        <v>68</v>
      </c>
      <c r="Z73" s="15">
        <v>6</v>
      </c>
      <c r="AA73" s="15">
        <v>120</v>
      </c>
      <c r="AB73" s="15">
        <v>3</v>
      </c>
      <c r="AC73" s="15">
        <v>2</v>
      </c>
      <c r="AD73" s="15">
        <v>2</v>
      </c>
      <c r="AE73" s="15">
        <f t="shared" si="28"/>
        <v>2063020</v>
      </c>
      <c r="AF73" s="15" t="s">
        <v>798</v>
      </c>
      <c r="AG73" s="15"/>
      <c r="AH73" s="15">
        <v>8</v>
      </c>
      <c r="AI73" s="15">
        <f>SUM(AH$6:AH73)</f>
        <v>492</v>
      </c>
      <c r="AJ73" s="15">
        <v>1</v>
      </c>
      <c r="AK73" s="15">
        <v>2</v>
      </c>
      <c r="AL73" s="15">
        <v>3</v>
      </c>
      <c r="AM73" s="15">
        <v>4</v>
      </c>
      <c r="AN73" s="15">
        <v>5</v>
      </c>
      <c r="AO73" s="15">
        <v>6</v>
      </c>
      <c r="AP73" s="15">
        <v>7</v>
      </c>
      <c r="AQ73" s="15">
        <v>8</v>
      </c>
      <c r="AR73" s="39"/>
      <c r="AT73" s="15">
        <v>69</v>
      </c>
      <c r="AU73" s="16">
        <f t="shared" si="17"/>
        <v>9</v>
      </c>
      <c r="AV73" s="16">
        <f t="shared" si="18"/>
        <v>3</v>
      </c>
      <c r="AW73" s="16">
        <f t="shared" si="19"/>
        <v>5</v>
      </c>
      <c r="AX73" s="16">
        <f t="shared" si="20"/>
        <v>2014035</v>
      </c>
      <c r="AY73" s="16">
        <f t="shared" si="21"/>
        <v>4</v>
      </c>
      <c r="AZ73" s="16">
        <f t="shared" si="22"/>
        <v>1</v>
      </c>
      <c r="BA73" s="16">
        <f t="shared" si="23"/>
        <v>1</v>
      </c>
      <c r="BB73" s="15" t="str">
        <f t="shared" si="24"/>
        <v>20级寄灵人橙色套1-鞋子</v>
      </c>
      <c r="BC73" s="16">
        <f t="shared" si="25"/>
        <v>0</v>
      </c>
      <c r="BD73" s="16">
        <f t="shared" si="26"/>
        <v>0</v>
      </c>
      <c r="BE73" s="16">
        <f t="shared" si="27"/>
        <v>70</v>
      </c>
    </row>
    <row r="74" spans="1:57" s="22" customFormat="1" ht="16.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5">
        <v>69</v>
      </c>
      <c r="Z74" s="15">
        <v>6</v>
      </c>
      <c r="AA74" s="15">
        <v>120</v>
      </c>
      <c r="AB74" s="15">
        <v>4</v>
      </c>
      <c r="AC74" s="15">
        <v>1</v>
      </c>
      <c r="AD74" s="15">
        <v>1</v>
      </c>
      <c r="AE74" s="15">
        <f t="shared" si="28"/>
        <v>2064010</v>
      </c>
      <c r="AF74" s="15" t="s">
        <v>799</v>
      </c>
      <c r="AG74" s="15"/>
      <c r="AH74" s="15">
        <v>8</v>
      </c>
      <c r="AI74" s="15">
        <f>SUM(AH$6:AH74)</f>
        <v>500</v>
      </c>
      <c r="AJ74" s="15">
        <v>1</v>
      </c>
      <c r="AK74" s="15">
        <v>2</v>
      </c>
      <c r="AL74" s="15">
        <v>3</v>
      </c>
      <c r="AM74" s="15">
        <v>4</v>
      </c>
      <c r="AN74" s="15">
        <v>5</v>
      </c>
      <c r="AO74" s="15">
        <v>6</v>
      </c>
      <c r="AP74" s="15">
        <v>7</v>
      </c>
      <c r="AQ74" s="15">
        <v>8</v>
      </c>
      <c r="AR74" s="39"/>
      <c r="AT74" s="15">
        <v>70</v>
      </c>
      <c r="AU74" s="16">
        <f t="shared" si="17"/>
        <v>9</v>
      </c>
      <c r="AV74" s="16">
        <f t="shared" si="18"/>
        <v>3</v>
      </c>
      <c r="AW74" s="16">
        <f t="shared" si="19"/>
        <v>6</v>
      </c>
      <c r="AX74" s="16">
        <f t="shared" si="20"/>
        <v>2014036</v>
      </c>
      <c r="AY74" s="16">
        <f t="shared" si="21"/>
        <v>4</v>
      </c>
      <c r="AZ74" s="16">
        <f t="shared" si="22"/>
        <v>1</v>
      </c>
      <c r="BA74" s="16">
        <f t="shared" si="23"/>
        <v>1</v>
      </c>
      <c r="BB74" s="15" t="str">
        <f t="shared" si="24"/>
        <v>20级寄灵人橙色套1-护手</v>
      </c>
      <c r="BC74" s="16">
        <f t="shared" si="25"/>
        <v>0</v>
      </c>
      <c r="BD74" s="16">
        <f t="shared" si="26"/>
        <v>0</v>
      </c>
      <c r="BE74" s="16">
        <f t="shared" si="27"/>
        <v>70</v>
      </c>
    </row>
    <row r="75" spans="1:57" s="22" customFormat="1" ht="16.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5">
        <v>70</v>
      </c>
      <c r="Z75" s="15">
        <v>6</v>
      </c>
      <c r="AA75" s="15">
        <v>120</v>
      </c>
      <c r="AB75" s="15">
        <v>4</v>
      </c>
      <c r="AC75" s="15">
        <v>2</v>
      </c>
      <c r="AD75" s="15">
        <v>2</v>
      </c>
      <c r="AE75" s="15">
        <f t="shared" si="28"/>
        <v>2064020</v>
      </c>
      <c r="AF75" s="15" t="s">
        <v>800</v>
      </c>
      <c r="AG75" s="15"/>
      <c r="AH75" s="15">
        <v>8</v>
      </c>
      <c r="AI75" s="15">
        <f>SUM(AH$6:AH75)</f>
        <v>508</v>
      </c>
      <c r="AJ75" s="15">
        <v>1</v>
      </c>
      <c r="AK75" s="15">
        <v>2</v>
      </c>
      <c r="AL75" s="15">
        <v>3</v>
      </c>
      <c r="AM75" s="15">
        <v>4</v>
      </c>
      <c r="AN75" s="15">
        <v>5</v>
      </c>
      <c r="AO75" s="15">
        <v>6</v>
      </c>
      <c r="AP75" s="15">
        <v>7</v>
      </c>
      <c r="AQ75" s="15">
        <v>8</v>
      </c>
      <c r="AR75" s="39"/>
      <c r="AT75" s="15">
        <v>71</v>
      </c>
      <c r="AU75" s="16">
        <f t="shared" si="17"/>
        <v>9</v>
      </c>
      <c r="AV75" s="16">
        <f t="shared" si="18"/>
        <v>3</v>
      </c>
      <c r="AW75" s="16">
        <f t="shared" si="19"/>
        <v>7</v>
      </c>
      <c r="AX75" s="16">
        <f t="shared" si="20"/>
        <v>2014037</v>
      </c>
      <c r="AY75" s="16">
        <f t="shared" si="21"/>
        <v>4</v>
      </c>
      <c r="AZ75" s="16">
        <f t="shared" si="22"/>
        <v>1</v>
      </c>
      <c r="BA75" s="16">
        <f t="shared" si="23"/>
        <v>1</v>
      </c>
      <c r="BB75" s="15" t="str">
        <f t="shared" si="24"/>
        <v>20级寄灵人橙色套1-项链</v>
      </c>
      <c r="BC75" s="16">
        <f t="shared" si="25"/>
        <v>14</v>
      </c>
      <c r="BD75" s="16">
        <f t="shared" si="26"/>
        <v>6</v>
      </c>
      <c r="BE75" s="16">
        <f t="shared" si="27"/>
        <v>0</v>
      </c>
    </row>
    <row r="76" spans="1:57" s="22" customFormat="1" ht="16.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5">
        <v>71</v>
      </c>
      <c r="Z76" s="15">
        <v>6</v>
      </c>
      <c r="AA76" s="15">
        <v>120</v>
      </c>
      <c r="AB76" s="15">
        <v>4</v>
      </c>
      <c r="AC76" s="15">
        <v>1</v>
      </c>
      <c r="AD76" s="15">
        <v>3</v>
      </c>
      <c r="AE76" s="15">
        <f t="shared" si="28"/>
        <v>2064030</v>
      </c>
      <c r="AF76" s="15" t="s">
        <v>801</v>
      </c>
      <c r="AG76" s="15">
        <v>21</v>
      </c>
      <c r="AH76" s="15">
        <v>5</v>
      </c>
      <c r="AI76" s="15">
        <f>SUM(AH$6:AH76)</f>
        <v>513</v>
      </c>
      <c r="AJ76" s="15">
        <v>1</v>
      </c>
      <c r="AK76" s="15">
        <v>2</v>
      </c>
      <c r="AL76" s="15">
        <v>3</v>
      </c>
      <c r="AM76" s="15">
        <v>7</v>
      </c>
      <c r="AN76" s="15">
        <v>8</v>
      </c>
      <c r="AO76" s="15"/>
      <c r="AP76" s="15"/>
      <c r="AQ76" s="15"/>
      <c r="AR76" s="39"/>
      <c r="AT76" s="15">
        <v>72</v>
      </c>
      <c r="AU76" s="16">
        <f t="shared" si="17"/>
        <v>9</v>
      </c>
      <c r="AV76" s="16">
        <f t="shared" si="18"/>
        <v>3</v>
      </c>
      <c r="AW76" s="16">
        <f t="shared" si="19"/>
        <v>8</v>
      </c>
      <c r="AX76" s="16">
        <f t="shared" si="20"/>
        <v>2014038</v>
      </c>
      <c r="AY76" s="16">
        <f t="shared" si="21"/>
        <v>4</v>
      </c>
      <c r="AZ76" s="16">
        <f t="shared" si="22"/>
        <v>1</v>
      </c>
      <c r="BA76" s="16">
        <f t="shared" si="23"/>
        <v>1</v>
      </c>
      <c r="BB76" s="15" t="str">
        <f t="shared" si="24"/>
        <v>20级寄灵人橙色套1-戒指</v>
      </c>
      <c r="BC76" s="16">
        <f t="shared" si="25"/>
        <v>14</v>
      </c>
      <c r="BD76" s="16">
        <f t="shared" si="26"/>
        <v>0</v>
      </c>
      <c r="BE76" s="16">
        <f t="shared" si="27"/>
        <v>58</v>
      </c>
    </row>
    <row r="77" spans="1:57" s="22" customFormat="1" ht="16.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5">
        <v>72</v>
      </c>
      <c r="Z77" s="15">
        <v>6</v>
      </c>
      <c r="AA77" s="15">
        <v>120</v>
      </c>
      <c r="AB77" s="15">
        <v>4</v>
      </c>
      <c r="AC77" s="15">
        <v>2</v>
      </c>
      <c r="AD77" s="15">
        <v>4</v>
      </c>
      <c r="AE77" s="15">
        <f t="shared" si="28"/>
        <v>2064040</v>
      </c>
      <c r="AF77" s="15" t="s">
        <v>802</v>
      </c>
      <c r="AG77" s="15">
        <v>22</v>
      </c>
      <c r="AH77" s="15">
        <v>5</v>
      </c>
      <c r="AI77" s="15">
        <f>SUM(AH$6:AH77)</f>
        <v>518</v>
      </c>
      <c r="AJ77" s="15">
        <v>1</v>
      </c>
      <c r="AK77" s="15">
        <v>2</v>
      </c>
      <c r="AL77" s="15">
        <v>3</v>
      </c>
      <c r="AM77" s="15">
        <v>7</v>
      </c>
      <c r="AN77" s="15">
        <v>8</v>
      </c>
      <c r="AO77" s="15"/>
      <c r="AP77" s="15"/>
      <c r="AQ77" s="15"/>
      <c r="AR77" s="39"/>
      <c r="AT77" s="15">
        <v>73</v>
      </c>
      <c r="AU77" s="16">
        <f t="shared" si="17"/>
        <v>10</v>
      </c>
      <c r="AV77" s="16">
        <f t="shared" si="18"/>
        <v>4</v>
      </c>
      <c r="AW77" s="16">
        <f t="shared" si="19"/>
        <v>1</v>
      </c>
      <c r="AX77" s="16">
        <f t="shared" si="20"/>
        <v>2014041</v>
      </c>
      <c r="AY77" s="16">
        <f t="shared" si="21"/>
        <v>4</v>
      </c>
      <c r="AZ77" s="16">
        <f t="shared" si="22"/>
        <v>1</v>
      </c>
      <c r="BA77" s="16">
        <f t="shared" si="23"/>
        <v>2</v>
      </c>
      <c r="BB77" s="15" t="str">
        <f t="shared" si="24"/>
        <v>20级守护灵橙色套1-武器</v>
      </c>
      <c r="BC77" s="16">
        <f t="shared" si="25"/>
        <v>46</v>
      </c>
      <c r="BD77" s="16">
        <f t="shared" si="26"/>
        <v>0</v>
      </c>
      <c r="BE77" s="16">
        <f t="shared" si="27"/>
        <v>0</v>
      </c>
    </row>
    <row r="78" spans="1:57" s="22" customFormat="1" ht="16.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5">
        <v>73</v>
      </c>
      <c r="Z78" s="15">
        <v>6</v>
      </c>
      <c r="AA78" s="15">
        <v>120</v>
      </c>
      <c r="AB78" s="15">
        <v>4</v>
      </c>
      <c r="AC78" s="15">
        <v>1</v>
      </c>
      <c r="AD78" s="15">
        <v>5</v>
      </c>
      <c r="AE78" s="15">
        <f t="shared" si="28"/>
        <v>2064050</v>
      </c>
      <c r="AF78" s="15" t="s">
        <v>803</v>
      </c>
      <c r="AG78" s="15">
        <v>23</v>
      </c>
      <c r="AH78" s="15">
        <v>6</v>
      </c>
      <c r="AI78" s="15">
        <f>SUM(AH$6:AH78)</f>
        <v>524</v>
      </c>
      <c r="AJ78" s="15">
        <v>1</v>
      </c>
      <c r="AK78" s="15">
        <v>2</v>
      </c>
      <c r="AL78" s="15">
        <v>3</v>
      </c>
      <c r="AM78" s="15">
        <v>4</v>
      </c>
      <c r="AN78" s="15">
        <v>5</v>
      </c>
      <c r="AO78" s="15">
        <v>6</v>
      </c>
      <c r="AP78" s="15"/>
      <c r="AQ78" s="15"/>
      <c r="AR78" s="39"/>
      <c r="AT78" s="15">
        <v>74</v>
      </c>
      <c r="AU78" s="16">
        <f t="shared" si="17"/>
        <v>10</v>
      </c>
      <c r="AV78" s="16">
        <f t="shared" si="18"/>
        <v>4</v>
      </c>
      <c r="AW78" s="16">
        <f t="shared" si="19"/>
        <v>2</v>
      </c>
      <c r="AX78" s="16">
        <f t="shared" si="20"/>
        <v>2014042</v>
      </c>
      <c r="AY78" s="16">
        <f t="shared" si="21"/>
        <v>4</v>
      </c>
      <c r="AZ78" s="16">
        <f t="shared" si="22"/>
        <v>1</v>
      </c>
      <c r="BA78" s="16">
        <f t="shared" si="23"/>
        <v>2</v>
      </c>
      <c r="BB78" s="15" t="str">
        <f t="shared" si="24"/>
        <v>20级守护灵橙色套1-头盔</v>
      </c>
      <c r="BC78" s="16">
        <f t="shared" si="25"/>
        <v>0</v>
      </c>
      <c r="BD78" s="16">
        <f t="shared" si="26"/>
        <v>13</v>
      </c>
      <c r="BE78" s="16">
        <f t="shared" si="27"/>
        <v>0</v>
      </c>
    </row>
    <row r="79" spans="1:57" s="22" customFormat="1" ht="16.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5">
        <v>74</v>
      </c>
      <c r="Z79" s="15">
        <v>6</v>
      </c>
      <c r="AA79" s="15">
        <v>120</v>
      </c>
      <c r="AB79" s="15">
        <v>4</v>
      </c>
      <c r="AC79" s="15">
        <v>2</v>
      </c>
      <c r="AD79" s="15">
        <v>6</v>
      </c>
      <c r="AE79" s="15">
        <f t="shared" si="28"/>
        <v>2064060</v>
      </c>
      <c r="AF79" s="15" t="s">
        <v>804</v>
      </c>
      <c r="AG79" s="15">
        <v>24</v>
      </c>
      <c r="AH79" s="15">
        <v>6</v>
      </c>
      <c r="AI79" s="15">
        <f>SUM(AH$6:AH79)</f>
        <v>530</v>
      </c>
      <c r="AJ79" s="15">
        <v>1</v>
      </c>
      <c r="AK79" s="15">
        <v>2</v>
      </c>
      <c r="AL79" s="15">
        <v>3</v>
      </c>
      <c r="AM79" s="15">
        <v>4</v>
      </c>
      <c r="AN79" s="15">
        <v>5</v>
      </c>
      <c r="AO79" s="15">
        <v>6</v>
      </c>
      <c r="AP79" s="15"/>
      <c r="AQ79" s="15"/>
      <c r="AR79" s="39"/>
      <c r="AT79" s="15">
        <v>75</v>
      </c>
      <c r="AU79" s="16">
        <f t="shared" si="17"/>
        <v>10</v>
      </c>
      <c r="AV79" s="16">
        <f t="shared" si="18"/>
        <v>4</v>
      </c>
      <c r="AW79" s="16">
        <f t="shared" si="19"/>
        <v>3</v>
      </c>
      <c r="AX79" s="16">
        <f t="shared" si="20"/>
        <v>2014043</v>
      </c>
      <c r="AY79" s="16">
        <f t="shared" si="21"/>
        <v>4</v>
      </c>
      <c r="AZ79" s="16">
        <f t="shared" si="22"/>
        <v>1</v>
      </c>
      <c r="BA79" s="16">
        <f t="shared" si="23"/>
        <v>2</v>
      </c>
      <c r="BB79" s="15" t="str">
        <f t="shared" si="24"/>
        <v>20级守护灵橙色套1-肩甲</v>
      </c>
      <c r="BC79" s="16">
        <f t="shared" si="25"/>
        <v>0</v>
      </c>
      <c r="BD79" s="16">
        <f t="shared" si="26"/>
        <v>6</v>
      </c>
      <c r="BE79" s="16">
        <f t="shared" si="27"/>
        <v>62</v>
      </c>
    </row>
    <row r="80" spans="1:57" s="22" customFormat="1" ht="16.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5">
        <v>75</v>
      </c>
      <c r="Z80" s="15">
        <v>6</v>
      </c>
      <c r="AA80" s="15">
        <v>120</v>
      </c>
      <c r="AB80" s="15">
        <v>4</v>
      </c>
      <c r="AC80" s="15">
        <v>1</v>
      </c>
      <c r="AD80" s="15">
        <v>7</v>
      </c>
      <c r="AE80" s="15">
        <f t="shared" si="28"/>
        <v>2064070</v>
      </c>
      <c r="AF80" s="15" t="s">
        <v>805</v>
      </c>
      <c r="AG80" s="15">
        <v>25</v>
      </c>
      <c r="AH80" s="15">
        <v>6</v>
      </c>
      <c r="AI80" s="15">
        <f>SUM(AH$6:AH80)</f>
        <v>536</v>
      </c>
      <c r="AJ80" s="15">
        <v>1</v>
      </c>
      <c r="AK80" s="15">
        <v>4</v>
      </c>
      <c r="AL80" s="15">
        <v>5</v>
      </c>
      <c r="AM80" s="15">
        <v>6</v>
      </c>
      <c r="AN80" s="15">
        <v>7</v>
      </c>
      <c r="AO80" s="15">
        <v>8</v>
      </c>
      <c r="AP80" s="15"/>
      <c r="AQ80" s="15"/>
      <c r="AR80" s="39"/>
      <c r="AT80" s="15">
        <v>76</v>
      </c>
      <c r="AU80" s="16">
        <f t="shared" si="17"/>
        <v>10</v>
      </c>
      <c r="AV80" s="16">
        <f t="shared" si="18"/>
        <v>4</v>
      </c>
      <c r="AW80" s="16">
        <f t="shared" si="19"/>
        <v>4</v>
      </c>
      <c r="AX80" s="16">
        <f t="shared" si="20"/>
        <v>2014044</v>
      </c>
      <c r="AY80" s="16">
        <f t="shared" si="21"/>
        <v>4</v>
      </c>
      <c r="AZ80" s="16">
        <f t="shared" si="22"/>
        <v>1</v>
      </c>
      <c r="BA80" s="16">
        <f t="shared" si="23"/>
        <v>2</v>
      </c>
      <c r="BB80" s="15" t="str">
        <f t="shared" si="24"/>
        <v>20级守护灵橙色套1-衣服</v>
      </c>
      <c r="BC80" s="16">
        <f t="shared" si="25"/>
        <v>0</v>
      </c>
      <c r="BD80" s="16">
        <f t="shared" si="26"/>
        <v>13</v>
      </c>
      <c r="BE80" s="16">
        <f t="shared" si="27"/>
        <v>0</v>
      </c>
    </row>
    <row r="81" spans="1:57" s="22" customFormat="1" ht="16.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15">
        <v>76</v>
      </c>
      <c r="Z81" s="15">
        <v>6</v>
      </c>
      <c r="AA81" s="15">
        <v>120</v>
      </c>
      <c r="AB81" s="15">
        <v>4</v>
      </c>
      <c r="AC81" s="15">
        <v>2</v>
      </c>
      <c r="AD81" s="15">
        <v>8</v>
      </c>
      <c r="AE81" s="15">
        <f t="shared" si="28"/>
        <v>2064080</v>
      </c>
      <c r="AF81" s="15" t="s">
        <v>806</v>
      </c>
      <c r="AG81" s="15">
        <v>26</v>
      </c>
      <c r="AH81" s="15">
        <v>6</v>
      </c>
      <c r="AI81" s="15">
        <f>SUM(AH$6:AH81)</f>
        <v>542</v>
      </c>
      <c r="AJ81" s="15">
        <v>1</v>
      </c>
      <c r="AK81" s="15">
        <v>4</v>
      </c>
      <c r="AL81" s="15">
        <v>5</v>
      </c>
      <c r="AM81" s="15">
        <v>6</v>
      </c>
      <c r="AN81" s="15">
        <v>7</v>
      </c>
      <c r="AO81" s="15">
        <v>8</v>
      </c>
      <c r="AP81" s="15"/>
      <c r="AQ81" s="15"/>
      <c r="AR81" s="39"/>
      <c r="AT81" s="15">
        <v>77</v>
      </c>
      <c r="AU81" s="16">
        <f t="shared" si="17"/>
        <v>10</v>
      </c>
      <c r="AV81" s="16">
        <f t="shared" si="18"/>
        <v>4</v>
      </c>
      <c r="AW81" s="16">
        <f t="shared" si="19"/>
        <v>5</v>
      </c>
      <c r="AX81" s="16">
        <f t="shared" si="20"/>
        <v>2014045</v>
      </c>
      <c r="AY81" s="16">
        <f t="shared" si="21"/>
        <v>4</v>
      </c>
      <c r="AZ81" s="16">
        <f t="shared" si="22"/>
        <v>1</v>
      </c>
      <c r="BA81" s="16">
        <f t="shared" si="23"/>
        <v>2</v>
      </c>
      <c r="BB81" s="15" t="str">
        <f t="shared" si="24"/>
        <v>20级守护灵橙色套1-鞋子</v>
      </c>
      <c r="BC81" s="16">
        <f t="shared" si="25"/>
        <v>0</v>
      </c>
      <c r="BD81" s="16">
        <f t="shared" si="26"/>
        <v>0</v>
      </c>
      <c r="BE81" s="16">
        <f t="shared" si="27"/>
        <v>123</v>
      </c>
    </row>
    <row r="82" spans="1:57" s="22" customFormat="1" ht="16.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AF82" s="39"/>
      <c r="AR82" s="39"/>
      <c r="AT82" s="15">
        <v>78</v>
      </c>
      <c r="AU82" s="16">
        <f t="shared" si="17"/>
        <v>10</v>
      </c>
      <c r="AV82" s="16">
        <f t="shared" si="18"/>
        <v>4</v>
      </c>
      <c r="AW82" s="16">
        <f t="shared" si="19"/>
        <v>6</v>
      </c>
      <c r="AX82" s="16">
        <f t="shared" si="20"/>
        <v>2014046</v>
      </c>
      <c r="AY82" s="16">
        <f t="shared" si="21"/>
        <v>4</v>
      </c>
      <c r="AZ82" s="16">
        <f t="shared" si="22"/>
        <v>1</v>
      </c>
      <c r="BA82" s="16">
        <f t="shared" si="23"/>
        <v>2</v>
      </c>
      <c r="BB82" s="15" t="str">
        <f t="shared" si="24"/>
        <v>20级守护灵橙色套1-护手</v>
      </c>
      <c r="BC82" s="16">
        <f t="shared" si="25"/>
        <v>0</v>
      </c>
      <c r="BD82" s="16">
        <f t="shared" si="26"/>
        <v>0</v>
      </c>
      <c r="BE82" s="16">
        <f t="shared" si="27"/>
        <v>123</v>
      </c>
    </row>
    <row r="83" spans="1:57" ht="16.5" x14ac:dyDescent="0.2">
      <c r="AT83" s="15">
        <v>79</v>
      </c>
      <c r="AU83" s="16">
        <f t="shared" si="17"/>
        <v>10</v>
      </c>
      <c r="AV83" s="16">
        <f t="shared" si="18"/>
        <v>4</v>
      </c>
      <c r="AW83" s="16">
        <f t="shared" si="19"/>
        <v>7</v>
      </c>
      <c r="AX83" s="16">
        <f t="shared" si="20"/>
        <v>2014047</v>
      </c>
      <c r="AY83" s="16">
        <f t="shared" si="21"/>
        <v>4</v>
      </c>
      <c r="AZ83" s="16">
        <f t="shared" si="22"/>
        <v>1</v>
      </c>
      <c r="BA83" s="16">
        <f t="shared" si="23"/>
        <v>2</v>
      </c>
      <c r="BB83" s="15" t="str">
        <f t="shared" si="24"/>
        <v>20级守护灵橙色套1-项链</v>
      </c>
      <c r="BC83" s="16">
        <f t="shared" si="25"/>
        <v>15</v>
      </c>
      <c r="BD83" s="16">
        <f t="shared" si="26"/>
        <v>10</v>
      </c>
      <c r="BE83" s="16">
        <f t="shared" si="27"/>
        <v>0</v>
      </c>
    </row>
    <row r="84" spans="1:57" ht="16.5" x14ac:dyDescent="0.2">
      <c r="Z84" s="18"/>
      <c r="AA84" s="18"/>
      <c r="AB84" s="18"/>
      <c r="AC84" s="18"/>
      <c r="AD84" s="18"/>
      <c r="AE84" s="18"/>
      <c r="AF84" s="18"/>
      <c r="AG84" s="18"/>
      <c r="AT84" s="15">
        <v>80</v>
      </c>
      <c r="AU84" s="16">
        <f t="shared" si="17"/>
        <v>10</v>
      </c>
      <c r="AV84" s="16">
        <f t="shared" si="18"/>
        <v>4</v>
      </c>
      <c r="AW84" s="16">
        <f t="shared" si="19"/>
        <v>8</v>
      </c>
      <c r="AX84" s="16">
        <f t="shared" si="20"/>
        <v>2014048</v>
      </c>
      <c r="AY84" s="16">
        <f t="shared" si="21"/>
        <v>4</v>
      </c>
      <c r="AZ84" s="16">
        <f t="shared" si="22"/>
        <v>1</v>
      </c>
      <c r="BA84" s="16">
        <f t="shared" si="23"/>
        <v>2</v>
      </c>
      <c r="BB84" s="15" t="str">
        <f t="shared" si="24"/>
        <v>20级守护灵橙色套1-戒指</v>
      </c>
      <c r="BC84" s="16">
        <f t="shared" si="25"/>
        <v>15</v>
      </c>
      <c r="BD84" s="16">
        <f t="shared" si="26"/>
        <v>0</v>
      </c>
      <c r="BE84" s="16">
        <f t="shared" si="27"/>
        <v>103</v>
      </c>
    </row>
    <row r="85" spans="1:57" ht="16.5" x14ac:dyDescent="0.2">
      <c r="Z85" s="18"/>
      <c r="AA85" s="18"/>
      <c r="AB85" s="18"/>
      <c r="AC85" s="18"/>
      <c r="AD85" s="18"/>
      <c r="AE85" s="18"/>
      <c r="AF85" s="18"/>
      <c r="AG85" s="18"/>
      <c r="AT85" s="15">
        <v>81</v>
      </c>
      <c r="AU85" s="16">
        <f t="shared" si="17"/>
        <v>11</v>
      </c>
      <c r="AV85" s="16">
        <f t="shared" si="18"/>
        <v>1</v>
      </c>
      <c r="AW85" s="16">
        <f t="shared" si="19"/>
        <v>1</v>
      </c>
      <c r="AX85" s="16">
        <f t="shared" si="20"/>
        <v>2021011</v>
      </c>
      <c r="AY85" s="16">
        <f t="shared" si="21"/>
        <v>1</v>
      </c>
      <c r="AZ85" s="16">
        <f t="shared" si="22"/>
        <v>2</v>
      </c>
      <c r="BA85" s="16">
        <f t="shared" si="23"/>
        <v>1</v>
      </c>
      <c r="BB85" s="15" t="str">
        <f t="shared" si="24"/>
        <v>40级寄灵人绿色-武器</v>
      </c>
      <c r="BC85" s="16">
        <f t="shared" si="25"/>
        <v>45</v>
      </c>
      <c r="BD85" s="16">
        <f t="shared" si="26"/>
        <v>0</v>
      </c>
      <c r="BE85" s="16">
        <f t="shared" si="27"/>
        <v>0</v>
      </c>
    </row>
    <row r="86" spans="1:57" ht="16.5" x14ac:dyDescent="0.2">
      <c r="Z86" s="18"/>
      <c r="AA86" s="18"/>
      <c r="AB86" s="18"/>
      <c r="AC86" s="18"/>
      <c r="AD86" s="18"/>
      <c r="AE86" s="18"/>
      <c r="AF86" s="18"/>
      <c r="AG86" s="18"/>
      <c r="AT86" s="15">
        <v>82</v>
      </c>
      <c r="AU86" s="16">
        <f t="shared" si="17"/>
        <v>11</v>
      </c>
      <c r="AV86" s="16">
        <f t="shared" si="18"/>
        <v>1</v>
      </c>
      <c r="AW86" s="16">
        <f t="shared" si="19"/>
        <v>2</v>
      </c>
      <c r="AX86" s="16">
        <f t="shared" si="20"/>
        <v>2021012</v>
      </c>
      <c r="AY86" s="16">
        <f t="shared" si="21"/>
        <v>1</v>
      </c>
      <c r="AZ86" s="16">
        <f t="shared" si="22"/>
        <v>2</v>
      </c>
      <c r="BA86" s="16">
        <f t="shared" si="23"/>
        <v>1</v>
      </c>
      <c r="BB86" s="15" t="str">
        <f t="shared" si="24"/>
        <v>40级寄灵人绿色-头盔</v>
      </c>
      <c r="BC86" s="16">
        <f t="shared" si="25"/>
        <v>0</v>
      </c>
      <c r="BD86" s="16">
        <f t="shared" si="26"/>
        <v>10</v>
      </c>
      <c r="BE86" s="16">
        <f t="shared" si="27"/>
        <v>0</v>
      </c>
    </row>
    <row r="87" spans="1:57" ht="16.5" x14ac:dyDescent="0.2">
      <c r="Z87" s="18"/>
      <c r="AA87" s="18"/>
      <c r="AB87" s="18"/>
      <c r="AC87" s="18"/>
      <c r="AD87" s="18"/>
      <c r="AE87" s="18"/>
      <c r="AF87" s="18"/>
      <c r="AG87" s="18"/>
      <c r="AT87" s="15">
        <v>83</v>
      </c>
      <c r="AU87" s="16">
        <f t="shared" si="17"/>
        <v>11</v>
      </c>
      <c r="AV87" s="16">
        <f t="shared" si="18"/>
        <v>1</v>
      </c>
      <c r="AW87" s="16">
        <f t="shared" si="19"/>
        <v>3</v>
      </c>
      <c r="AX87" s="16">
        <f t="shared" si="20"/>
        <v>2021013</v>
      </c>
      <c r="AY87" s="16">
        <f t="shared" si="21"/>
        <v>1</v>
      </c>
      <c r="AZ87" s="16">
        <f t="shared" si="22"/>
        <v>2</v>
      </c>
      <c r="BA87" s="16">
        <f t="shared" si="23"/>
        <v>1</v>
      </c>
      <c r="BB87" s="15" t="str">
        <f t="shared" si="24"/>
        <v>40级寄灵人绿色-肩甲</v>
      </c>
      <c r="BC87" s="16">
        <f t="shared" si="25"/>
        <v>0</v>
      </c>
      <c r="BD87" s="16">
        <f t="shared" si="26"/>
        <v>5</v>
      </c>
      <c r="BE87" s="16">
        <f t="shared" si="27"/>
        <v>35</v>
      </c>
    </row>
    <row r="88" spans="1:57" ht="16.5" x14ac:dyDescent="0.2">
      <c r="Z88" s="18"/>
      <c r="AA88" s="18"/>
      <c r="AB88" s="18"/>
      <c r="AC88" s="18"/>
      <c r="AD88" s="18"/>
      <c r="AE88" s="18"/>
      <c r="AF88" s="18"/>
      <c r="AG88" s="18"/>
      <c r="AT88" s="15">
        <v>84</v>
      </c>
      <c r="AU88" s="16">
        <f t="shared" si="17"/>
        <v>11</v>
      </c>
      <c r="AV88" s="16">
        <f t="shared" si="18"/>
        <v>1</v>
      </c>
      <c r="AW88" s="16">
        <f t="shared" si="19"/>
        <v>4</v>
      </c>
      <c r="AX88" s="16">
        <f t="shared" si="20"/>
        <v>2021014</v>
      </c>
      <c r="AY88" s="16">
        <f t="shared" si="21"/>
        <v>1</v>
      </c>
      <c r="AZ88" s="16">
        <f t="shared" si="22"/>
        <v>2</v>
      </c>
      <c r="BA88" s="16">
        <f t="shared" si="23"/>
        <v>1</v>
      </c>
      <c r="BB88" s="15" t="str">
        <f t="shared" si="24"/>
        <v>40级寄灵人绿色-衣服</v>
      </c>
      <c r="BC88" s="16">
        <f t="shared" si="25"/>
        <v>0</v>
      </c>
      <c r="BD88" s="16">
        <f t="shared" si="26"/>
        <v>10</v>
      </c>
      <c r="BE88" s="16">
        <f t="shared" si="27"/>
        <v>0</v>
      </c>
    </row>
    <row r="89" spans="1:57" ht="16.5" x14ac:dyDescent="0.2">
      <c r="Z89" s="18"/>
      <c r="AA89" s="18"/>
      <c r="AB89" s="18"/>
      <c r="AC89" s="18"/>
      <c r="AD89" s="18"/>
      <c r="AE89" s="18"/>
      <c r="AF89" s="18"/>
      <c r="AG89" s="18"/>
      <c r="AT89" s="15">
        <v>85</v>
      </c>
      <c r="AU89" s="16">
        <f t="shared" si="17"/>
        <v>11</v>
      </c>
      <c r="AV89" s="16">
        <f t="shared" si="18"/>
        <v>1</v>
      </c>
      <c r="AW89" s="16">
        <f t="shared" si="19"/>
        <v>5</v>
      </c>
      <c r="AX89" s="16">
        <f t="shared" si="20"/>
        <v>2021015</v>
      </c>
      <c r="AY89" s="16">
        <f t="shared" si="21"/>
        <v>1</v>
      </c>
      <c r="AZ89" s="16">
        <f t="shared" si="22"/>
        <v>2</v>
      </c>
      <c r="BA89" s="16">
        <f t="shared" si="23"/>
        <v>1</v>
      </c>
      <c r="BB89" s="15" t="str">
        <f t="shared" si="24"/>
        <v>40级寄灵人绿色-鞋子</v>
      </c>
      <c r="BC89" s="16">
        <f t="shared" si="25"/>
        <v>0</v>
      </c>
      <c r="BD89" s="16">
        <f t="shared" si="26"/>
        <v>0</v>
      </c>
      <c r="BE89" s="16">
        <f t="shared" si="27"/>
        <v>71</v>
      </c>
    </row>
    <row r="90" spans="1:57" ht="16.5" x14ac:dyDescent="0.2">
      <c r="Z90" s="18"/>
      <c r="AA90" s="18"/>
      <c r="AB90" s="18"/>
      <c r="AC90" s="18"/>
      <c r="AD90" s="18"/>
      <c r="AE90" s="18"/>
      <c r="AF90" s="18"/>
      <c r="AG90" s="18"/>
      <c r="AT90" s="15">
        <v>86</v>
      </c>
      <c r="AU90" s="16">
        <f t="shared" si="17"/>
        <v>11</v>
      </c>
      <c r="AV90" s="16">
        <f t="shared" si="18"/>
        <v>1</v>
      </c>
      <c r="AW90" s="16">
        <f t="shared" si="19"/>
        <v>6</v>
      </c>
      <c r="AX90" s="16">
        <f t="shared" si="20"/>
        <v>2021016</v>
      </c>
      <c r="AY90" s="16">
        <f t="shared" si="21"/>
        <v>1</v>
      </c>
      <c r="AZ90" s="16">
        <f t="shared" si="22"/>
        <v>2</v>
      </c>
      <c r="BA90" s="16">
        <f t="shared" si="23"/>
        <v>1</v>
      </c>
      <c r="BB90" s="15" t="str">
        <f t="shared" si="24"/>
        <v>40级寄灵人绿色-护手</v>
      </c>
      <c r="BC90" s="16">
        <f t="shared" si="25"/>
        <v>0</v>
      </c>
      <c r="BD90" s="16">
        <f t="shared" si="26"/>
        <v>0</v>
      </c>
      <c r="BE90" s="16">
        <f t="shared" si="27"/>
        <v>71</v>
      </c>
    </row>
    <row r="91" spans="1:57" ht="16.5" x14ac:dyDescent="0.2">
      <c r="Z91" s="18"/>
      <c r="AA91" s="18"/>
      <c r="AB91" s="18"/>
      <c r="AC91" s="18"/>
      <c r="AD91" s="18"/>
      <c r="AE91" s="18"/>
      <c r="AF91" s="18"/>
      <c r="AG91" s="18"/>
      <c r="AT91" s="15">
        <v>87</v>
      </c>
      <c r="AU91" s="16">
        <f t="shared" si="17"/>
        <v>11</v>
      </c>
      <c r="AV91" s="16">
        <f t="shared" si="18"/>
        <v>1</v>
      </c>
      <c r="AW91" s="16">
        <f t="shared" si="19"/>
        <v>7</v>
      </c>
      <c r="AX91" s="16">
        <f t="shared" si="20"/>
        <v>2021017</v>
      </c>
      <c r="AY91" s="16">
        <f t="shared" si="21"/>
        <v>1</v>
      </c>
      <c r="AZ91" s="16">
        <f t="shared" si="22"/>
        <v>2</v>
      </c>
      <c r="BA91" s="16">
        <f t="shared" si="23"/>
        <v>1</v>
      </c>
      <c r="BB91" s="15" t="str">
        <f t="shared" si="24"/>
        <v>40级寄灵人绿色-项链</v>
      </c>
      <c r="BC91" s="16">
        <f t="shared" si="25"/>
        <v>15</v>
      </c>
      <c r="BD91" s="16">
        <f t="shared" si="26"/>
        <v>8</v>
      </c>
      <c r="BE91" s="16">
        <f t="shared" si="27"/>
        <v>0</v>
      </c>
    </row>
    <row r="92" spans="1:57" ht="16.5" x14ac:dyDescent="0.2">
      <c r="Z92" s="18"/>
      <c r="AA92" s="18"/>
      <c r="AB92" s="18"/>
      <c r="AC92" s="18"/>
      <c r="AD92" s="18"/>
      <c r="AE92" s="18"/>
      <c r="AF92" s="18"/>
      <c r="AG92" s="18"/>
      <c r="AT92" s="15">
        <v>88</v>
      </c>
      <c r="AU92" s="16">
        <f t="shared" si="17"/>
        <v>11</v>
      </c>
      <c r="AV92" s="16">
        <f t="shared" si="18"/>
        <v>1</v>
      </c>
      <c r="AW92" s="16">
        <f t="shared" si="19"/>
        <v>8</v>
      </c>
      <c r="AX92" s="16">
        <f t="shared" si="20"/>
        <v>2021018</v>
      </c>
      <c r="AY92" s="16">
        <f t="shared" si="21"/>
        <v>1</v>
      </c>
      <c r="AZ92" s="16">
        <f t="shared" si="22"/>
        <v>2</v>
      </c>
      <c r="BA92" s="16">
        <f t="shared" si="23"/>
        <v>1</v>
      </c>
      <c r="BB92" s="15" t="str">
        <f t="shared" si="24"/>
        <v>40级寄灵人绿色-戒指</v>
      </c>
      <c r="BC92" s="16">
        <f t="shared" si="25"/>
        <v>15</v>
      </c>
      <c r="BD92" s="16">
        <f t="shared" si="26"/>
        <v>0</v>
      </c>
      <c r="BE92" s="16">
        <f t="shared" si="27"/>
        <v>59</v>
      </c>
    </row>
    <row r="93" spans="1:57" ht="16.5" x14ac:dyDescent="0.2">
      <c r="Z93" s="18"/>
      <c r="AA93" s="18"/>
      <c r="AB93" s="18"/>
      <c r="AC93" s="18"/>
      <c r="AD93" s="18"/>
      <c r="AE93" s="18"/>
      <c r="AF93" s="18"/>
      <c r="AG93" s="18"/>
      <c r="AT93" s="15">
        <v>89</v>
      </c>
      <c r="AU93" s="16">
        <f t="shared" si="17"/>
        <v>12</v>
      </c>
      <c r="AV93" s="16">
        <f t="shared" si="18"/>
        <v>2</v>
      </c>
      <c r="AW93" s="16">
        <f t="shared" si="19"/>
        <v>1</v>
      </c>
      <c r="AX93" s="16">
        <f t="shared" si="20"/>
        <v>2021021</v>
      </c>
      <c r="AY93" s="16">
        <f t="shared" si="21"/>
        <v>1</v>
      </c>
      <c r="AZ93" s="16">
        <f t="shared" si="22"/>
        <v>2</v>
      </c>
      <c r="BA93" s="16">
        <f t="shared" si="23"/>
        <v>2</v>
      </c>
      <c r="BB93" s="15" t="str">
        <f t="shared" si="24"/>
        <v>40级守护灵绿色-武器</v>
      </c>
      <c r="BC93" s="16">
        <f t="shared" si="25"/>
        <v>47</v>
      </c>
      <c r="BD93" s="16">
        <f t="shared" si="26"/>
        <v>0</v>
      </c>
      <c r="BE93" s="16">
        <f t="shared" si="27"/>
        <v>0</v>
      </c>
    </row>
    <row r="94" spans="1:57" ht="16.5" x14ac:dyDescent="0.2">
      <c r="Z94" s="18"/>
      <c r="AA94" s="18"/>
      <c r="AB94" s="18"/>
      <c r="AC94" s="18"/>
      <c r="AD94" s="18"/>
      <c r="AE94" s="18"/>
      <c r="AF94" s="18"/>
      <c r="AG94" s="18"/>
      <c r="AT94" s="15">
        <v>90</v>
      </c>
      <c r="AU94" s="16">
        <f t="shared" si="17"/>
        <v>12</v>
      </c>
      <c r="AV94" s="16">
        <f t="shared" si="18"/>
        <v>2</v>
      </c>
      <c r="AW94" s="16">
        <f t="shared" si="19"/>
        <v>2</v>
      </c>
      <c r="AX94" s="16">
        <f t="shared" si="20"/>
        <v>2021022</v>
      </c>
      <c r="AY94" s="16">
        <f t="shared" si="21"/>
        <v>1</v>
      </c>
      <c r="AZ94" s="16">
        <f t="shared" si="22"/>
        <v>2</v>
      </c>
      <c r="BA94" s="16">
        <f t="shared" si="23"/>
        <v>2</v>
      </c>
      <c r="BB94" s="15" t="str">
        <f t="shared" si="24"/>
        <v>40级守护灵绿色-头盔</v>
      </c>
      <c r="BC94" s="16">
        <f t="shared" si="25"/>
        <v>0</v>
      </c>
      <c r="BD94" s="16">
        <f t="shared" si="26"/>
        <v>12</v>
      </c>
      <c r="BE94" s="16">
        <f t="shared" si="27"/>
        <v>0</v>
      </c>
    </row>
    <row r="95" spans="1:57" ht="16.5" x14ac:dyDescent="0.2">
      <c r="Z95" s="18"/>
      <c r="AA95" s="18"/>
      <c r="AB95" s="18"/>
      <c r="AC95" s="18"/>
      <c r="AD95" s="18"/>
      <c r="AE95" s="18"/>
      <c r="AF95" s="18"/>
      <c r="AG95" s="18"/>
      <c r="AT95" s="15">
        <v>91</v>
      </c>
      <c r="AU95" s="16">
        <f t="shared" si="17"/>
        <v>12</v>
      </c>
      <c r="AV95" s="16">
        <f t="shared" si="18"/>
        <v>2</v>
      </c>
      <c r="AW95" s="16">
        <f t="shared" si="19"/>
        <v>3</v>
      </c>
      <c r="AX95" s="16">
        <f t="shared" si="20"/>
        <v>2021023</v>
      </c>
      <c r="AY95" s="16">
        <f t="shared" si="21"/>
        <v>1</v>
      </c>
      <c r="AZ95" s="16">
        <f t="shared" si="22"/>
        <v>2</v>
      </c>
      <c r="BA95" s="16">
        <f t="shared" si="23"/>
        <v>2</v>
      </c>
      <c r="BB95" s="15" t="str">
        <f t="shared" si="24"/>
        <v>40级守护灵绿色-肩甲</v>
      </c>
      <c r="BC95" s="16">
        <f t="shared" si="25"/>
        <v>0</v>
      </c>
      <c r="BD95" s="16">
        <f t="shared" si="26"/>
        <v>6</v>
      </c>
      <c r="BE95" s="16">
        <f t="shared" si="27"/>
        <v>63</v>
      </c>
    </row>
    <row r="96" spans="1:57" ht="16.5" x14ac:dyDescent="0.2">
      <c r="Z96" s="18"/>
      <c r="AA96" s="18"/>
      <c r="AB96" s="18"/>
      <c r="AC96" s="18"/>
      <c r="AD96" s="18"/>
      <c r="AE96" s="18"/>
      <c r="AF96" s="18"/>
      <c r="AG96" s="18"/>
      <c r="AT96" s="15">
        <v>92</v>
      </c>
      <c r="AU96" s="16">
        <f t="shared" si="17"/>
        <v>12</v>
      </c>
      <c r="AV96" s="16">
        <f t="shared" si="18"/>
        <v>2</v>
      </c>
      <c r="AW96" s="16">
        <f t="shared" si="19"/>
        <v>4</v>
      </c>
      <c r="AX96" s="16">
        <f t="shared" si="20"/>
        <v>2021024</v>
      </c>
      <c r="AY96" s="16">
        <f t="shared" si="21"/>
        <v>1</v>
      </c>
      <c r="AZ96" s="16">
        <f t="shared" si="22"/>
        <v>2</v>
      </c>
      <c r="BA96" s="16">
        <f t="shared" si="23"/>
        <v>2</v>
      </c>
      <c r="BB96" s="15" t="str">
        <f t="shared" si="24"/>
        <v>40级守护灵绿色-衣服</v>
      </c>
      <c r="BC96" s="16">
        <f t="shared" si="25"/>
        <v>0</v>
      </c>
      <c r="BD96" s="16">
        <f t="shared" si="26"/>
        <v>12</v>
      </c>
      <c r="BE96" s="16">
        <f t="shared" si="27"/>
        <v>0</v>
      </c>
    </row>
    <row r="97" spans="26:57" ht="16.5" x14ac:dyDescent="0.2">
      <c r="Z97" s="18"/>
      <c r="AA97" s="18"/>
      <c r="AB97" s="18"/>
      <c r="AC97" s="18"/>
      <c r="AD97" s="18"/>
      <c r="AE97" s="18"/>
      <c r="AF97" s="18"/>
      <c r="AG97" s="18"/>
      <c r="AT97" s="15">
        <v>93</v>
      </c>
      <c r="AU97" s="16">
        <f t="shared" si="17"/>
        <v>12</v>
      </c>
      <c r="AV97" s="16">
        <f t="shared" si="18"/>
        <v>2</v>
      </c>
      <c r="AW97" s="16">
        <f t="shared" si="19"/>
        <v>5</v>
      </c>
      <c r="AX97" s="16">
        <f t="shared" si="20"/>
        <v>2021025</v>
      </c>
      <c r="AY97" s="16">
        <f t="shared" si="21"/>
        <v>1</v>
      </c>
      <c r="AZ97" s="16">
        <f t="shared" si="22"/>
        <v>2</v>
      </c>
      <c r="BA97" s="16">
        <f t="shared" si="23"/>
        <v>2</v>
      </c>
      <c r="BB97" s="15" t="str">
        <f t="shared" si="24"/>
        <v>40级守护灵绿色-鞋子</v>
      </c>
      <c r="BC97" s="16">
        <f t="shared" si="25"/>
        <v>0</v>
      </c>
      <c r="BD97" s="16">
        <f t="shared" si="26"/>
        <v>0</v>
      </c>
      <c r="BE97" s="16">
        <f t="shared" si="27"/>
        <v>125</v>
      </c>
    </row>
    <row r="98" spans="26:57" ht="16.5" x14ac:dyDescent="0.2">
      <c r="Z98" s="18"/>
      <c r="AA98" s="18"/>
      <c r="AB98" s="18"/>
      <c r="AC98" s="18"/>
      <c r="AD98" s="18"/>
      <c r="AE98" s="18"/>
      <c r="AF98" s="18"/>
      <c r="AG98" s="18"/>
      <c r="AT98" s="15">
        <v>94</v>
      </c>
      <c r="AU98" s="16">
        <f t="shared" si="17"/>
        <v>12</v>
      </c>
      <c r="AV98" s="16">
        <f t="shared" si="18"/>
        <v>2</v>
      </c>
      <c r="AW98" s="16">
        <f t="shared" si="19"/>
        <v>6</v>
      </c>
      <c r="AX98" s="16">
        <f t="shared" si="20"/>
        <v>2021026</v>
      </c>
      <c r="AY98" s="16">
        <f t="shared" si="21"/>
        <v>1</v>
      </c>
      <c r="AZ98" s="16">
        <f t="shared" si="22"/>
        <v>2</v>
      </c>
      <c r="BA98" s="16">
        <f t="shared" si="23"/>
        <v>2</v>
      </c>
      <c r="BB98" s="15" t="str">
        <f t="shared" si="24"/>
        <v>40级守护灵绿色-护手</v>
      </c>
      <c r="BC98" s="16">
        <f t="shared" si="25"/>
        <v>0</v>
      </c>
      <c r="BD98" s="16">
        <f t="shared" si="26"/>
        <v>0</v>
      </c>
      <c r="BE98" s="16">
        <f t="shared" si="27"/>
        <v>125</v>
      </c>
    </row>
    <row r="99" spans="26:57" ht="16.5" x14ac:dyDescent="0.2">
      <c r="Z99" s="18"/>
      <c r="AA99" s="18"/>
      <c r="AB99" s="18"/>
      <c r="AC99" s="18"/>
      <c r="AD99" s="18"/>
      <c r="AE99" s="18"/>
      <c r="AF99" s="18"/>
      <c r="AG99" s="18"/>
      <c r="AT99" s="15">
        <v>95</v>
      </c>
      <c r="AU99" s="16">
        <f t="shared" si="17"/>
        <v>12</v>
      </c>
      <c r="AV99" s="16">
        <f t="shared" si="18"/>
        <v>2</v>
      </c>
      <c r="AW99" s="16">
        <f t="shared" si="19"/>
        <v>7</v>
      </c>
      <c r="AX99" s="16">
        <f t="shared" si="20"/>
        <v>2021027</v>
      </c>
      <c r="AY99" s="16">
        <f t="shared" si="21"/>
        <v>1</v>
      </c>
      <c r="AZ99" s="16">
        <f t="shared" si="22"/>
        <v>2</v>
      </c>
      <c r="BA99" s="16">
        <f t="shared" si="23"/>
        <v>2</v>
      </c>
      <c r="BB99" s="15" t="str">
        <f t="shared" si="24"/>
        <v>40级守护灵绿色-项链</v>
      </c>
      <c r="BC99" s="16">
        <f t="shared" si="25"/>
        <v>16</v>
      </c>
      <c r="BD99" s="16">
        <f t="shared" si="26"/>
        <v>10</v>
      </c>
      <c r="BE99" s="16">
        <f t="shared" si="27"/>
        <v>0</v>
      </c>
    </row>
    <row r="100" spans="26:57" ht="16.5" x14ac:dyDescent="0.2">
      <c r="Z100" s="18"/>
      <c r="AA100" s="18"/>
      <c r="AB100" s="18"/>
      <c r="AC100" s="18"/>
      <c r="AD100" s="18"/>
      <c r="AE100" s="18"/>
      <c r="AF100" s="18"/>
      <c r="AG100" s="18"/>
      <c r="AT100" s="15">
        <v>96</v>
      </c>
      <c r="AU100" s="16">
        <f t="shared" si="17"/>
        <v>12</v>
      </c>
      <c r="AV100" s="16">
        <f t="shared" si="18"/>
        <v>2</v>
      </c>
      <c r="AW100" s="16">
        <f t="shared" si="19"/>
        <v>8</v>
      </c>
      <c r="AX100" s="16">
        <f t="shared" si="20"/>
        <v>2021028</v>
      </c>
      <c r="AY100" s="16">
        <f t="shared" si="21"/>
        <v>1</v>
      </c>
      <c r="AZ100" s="16">
        <f t="shared" si="22"/>
        <v>2</v>
      </c>
      <c r="BA100" s="16">
        <f t="shared" si="23"/>
        <v>2</v>
      </c>
      <c r="BB100" s="15" t="str">
        <f t="shared" si="24"/>
        <v>40级守护灵绿色-戒指</v>
      </c>
      <c r="BC100" s="16">
        <f t="shared" si="25"/>
        <v>16</v>
      </c>
      <c r="BD100" s="16">
        <f t="shared" si="26"/>
        <v>0</v>
      </c>
      <c r="BE100" s="16">
        <f t="shared" si="27"/>
        <v>104</v>
      </c>
    </row>
    <row r="101" spans="26:57" ht="16.5" x14ac:dyDescent="0.2">
      <c r="Z101" s="18"/>
      <c r="AA101" s="18"/>
      <c r="AB101" s="18"/>
      <c r="AC101" s="18"/>
      <c r="AD101" s="18"/>
      <c r="AE101" s="18"/>
      <c r="AF101" s="18"/>
      <c r="AG101" s="18"/>
      <c r="AT101" s="15">
        <v>97</v>
      </c>
      <c r="AU101" s="16">
        <f t="shared" si="17"/>
        <v>13</v>
      </c>
      <c r="AV101" s="16">
        <f t="shared" si="18"/>
        <v>1</v>
      </c>
      <c r="AW101" s="16">
        <f t="shared" si="19"/>
        <v>1</v>
      </c>
      <c r="AX101" s="16">
        <f t="shared" si="20"/>
        <v>2022011</v>
      </c>
      <c r="AY101" s="16">
        <f t="shared" si="21"/>
        <v>2</v>
      </c>
      <c r="AZ101" s="16">
        <f t="shared" si="22"/>
        <v>2</v>
      </c>
      <c r="BA101" s="16">
        <f t="shared" si="23"/>
        <v>1</v>
      </c>
      <c r="BB101" s="15" t="str">
        <f t="shared" si="24"/>
        <v>40级寄灵人蓝色-武器</v>
      </c>
      <c r="BC101" s="16">
        <f t="shared" si="25"/>
        <v>67</v>
      </c>
      <c r="BD101" s="16">
        <f t="shared" si="26"/>
        <v>0</v>
      </c>
      <c r="BE101" s="16">
        <f t="shared" si="27"/>
        <v>0</v>
      </c>
    </row>
    <row r="102" spans="26:57" ht="16.5" x14ac:dyDescent="0.2">
      <c r="Z102" s="18"/>
      <c r="AA102" s="18"/>
      <c r="AB102" s="18"/>
      <c r="AC102" s="18"/>
      <c r="AD102" s="18"/>
      <c r="AE102" s="18"/>
      <c r="AF102" s="18"/>
      <c r="AG102" s="18"/>
      <c r="AT102" s="15">
        <v>98</v>
      </c>
      <c r="AU102" s="16">
        <f t="shared" si="17"/>
        <v>13</v>
      </c>
      <c r="AV102" s="16">
        <f t="shared" si="18"/>
        <v>1</v>
      </c>
      <c r="AW102" s="16">
        <f t="shared" si="19"/>
        <v>2</v>
      </c>
      <c r="AX102" s="16">
        <f t="shared" si="20"/>
        <v>2022012</v>
      </c>
      <c r="AY102" s="16">
        <f t="shared" si="21"/>
        <v>2</v>
      </c>
      <c r="AZ102" s="16">
        <f t="shared" si="22"/>
        <v>2</v>
      </c>
      <c r="BA102" s="16">
        <f t="shared" si="23"/>
        <v>1</v>
      </c>
      <c r="BB102" s="15" t="str">
        <f t="shared" si="24"/>
        <v>40级寄灵人蓝色-头盔</v>
      </c>
      <c r="BC102" s="16">
        <f t="shared" si="25"/>
        <v>0</v>
      </c>
      <c r="BD102" s="16">
        <f t="shared" si="26"/>
        <v>15</v>
      </c>
      <c r="BE102" s="16">
        <f t="shared" si="27"/>
        <v>0</v>
      </c>
    </row>
    <row r="103" spans="26:57" ht="16.5" x14ac:dyDescent="0.2">
      <c r="Z103" s="18"/>
      <c r="AA103" s="18"/>
      <c r="AB103" s="18"/>
      <c r="AC103" s="18"/>
      <c r="AD103" s="18"/>
      <c r="AE103" s="18"/>
      <c r="AF103" s="18"/>
      <c r="AG103" s="18"/>
      <c r="AT103" s="15">
        <v>99</v>
      </c>
      <c r="AU103" s="16">
        <f t="shared" si="17"/>
        <v>13</v>
      </c>
      <c r="AV103" s="16">
        <f t="shared" si="18"/>
        <v>1</v>
      </c>
      <c r="AW103" s="16">
        <f t="shared" si="19"/>
        <v>3</v>
      </c>
      <c r="AX103" s="16">
        <f t="shared" si="20"/>
        <v>2022013</v>
      </c>
      <c r="AY103" s="16">
        <f t="shared" si="21"/>
        <v>2</v>
      </c>
      <c r="AZ103" s="16">
        <f t="shared" si="22"/>
        <v>2</v>
      </c>
      <c r="BA103" s="16">
        <f t="shared" si="23"/>
        <v>1</v>
      </c>
      <c r="BB103" s="15" t="str">
        <f t="shared" si="24"/>
        <v>40级寄灵人蓝色-肩甲</v>
      </c>
      <c r="BC103" s="16">
        <f t="shared" si="25"/>
        <v>0</v>
      </c>
      <c r="BD103" s="16">
        <f t="shared" si="26"/>
        <v>7</v>
      </c>
      <c r="BE103" s="16">
        <f t="shared" si="27"/>
        <v>53</v>
      </c>
    </row>
    <row r="104" spans="26:57" ht="16.5" x14ac:dyDescent="0.2">
      <c r="Z104" s="18"/>
      <c r="AA104" s="18"/>
      <c r="AB104" s="18"/>
      <c r="AC104" s="18"/>
      <c r="AD104" s="18"/>
      <c r="AE104" s="18"/>
      <c r="AF104" s="18"/>
      <c r="AG104" s="18"/>
      <c r="AT104" s="15">
        <v>100</v>
      </c>
      <c r="AU104" s="16">
        <f t="shared" si="17"/>
        <v>13</v>
      </c>
      <c r="AV104" s="16">
        <f t="shared" si="18"/>
        <v>1</v>
      </c>
      <c r="AW104" s="16">
        <f t="shared" si="19"/>
        <v>4</v>
      </c>
      <c r="AX104" s="16">
        <f t="shared" si="20"/>
        <v>2022014</v>
      </c>
      <c r="AY104" s="16">
        <f t="shared" si="21"/>
        <v>2</v>
      </c>
      <c r="AZ104" s="16">
        <f t="shared" si="22"/>
        <v>2</v>
      </c>
      <c r="BA104" s="16">
        <f t="shared" si="23"/>
        <v>1</v>
      </c>
      <c r="BB104" s="15" t="str">
        <f t="shared" si="24"/>
        <v>40级寄灵人蓝色-衣服</v>
      </c>
      <c r="BC104" s="16">
        <f t="shared" si="25"/>
        <v>0</v>
      </c>
      <c r="BD104" s="16">
        <f t="shared" si="26"/>
        <v>15</v>
      </c>
      <c r="BE104" s="16">
        <f t="shared" si="27"/>
        <v>0</v>
      </c>
    </row>
    <row r="105" spans="26:57" ht="16.5" x14ac:dyDescent="0.2">
      <c r="Z105" s="18"/>
      <c r="AA105" s="18"/>
      <c r="AB105" s="18"/>
      <c r="AC105" s="18"/>
      <c r="AD105" s="18"/>
      <c r="AE105" s="18"/>
      <c r="AF105" s="18"/>
      <c r="AG105" s="18"/>
      <c r="AT105" s="15">
        <v>101</v>
      </c>
      <c r="AU105" s="16">
        <f t="shared" si="17"/>
        <v>13</v>
      </c>
      <c r="AV105" s="16">
        <f t="shared" si="18"/>
        <v>1</v>
      </c>
      <c r="AW105" s="16">
        <f t="shared" si="19"/>
        <v>5</v>
      </c>
      <c r="AX105" s="16">
        <f t="shared" si="20"/>
        <v>2022015</v>
      </c>
      <c r="AY105" s="16">
        <f t="shared" si="21"/>
        <v>2</v>
      </c>
      <c r="AZ105" s="16">
        <f t="shared" si="22"/>
        <v>2</v>
      </c>
      <c r="BA105" s="16">
        <f t="shared" si="23"/>
        <v>1</v>
      </c>
      <c r="BB105" s="15" t="str">
        <f t="shared" si="24"/>
        <v>40级寄灵人蓝色-鞋子</v>
      </c>
      <c r="BC105" s="16">
        <f t="shared" si="25"/>
        <v>0</v>
      </c>
      <c r="BD105" s="16">
        <f t="shared" si="26"/>
        <v>0</v>
      </c>
      <c r="BE105" s="16">
        <f t="shared" si="27"/>
        <v>106</v>
      </c>
    </row>
    <row r="106" spans="26:57" ht="16.5" x14ac:dyDescent="0.2">
      <c r="Z106" s="18"/>
      <c r="AA106" s="18"/>
      <c r="AB106" s="18"/>
      <c r="AC106" s="18"/>
      <c r="AD106" s="18"/>
      <c r="AE106" s="18"/>
      <c r="AF106" s="18"/>
      <c r="AG106" s="18"/>
      <c r="AT106" s="15">
        <v>102</v>
      </c>
      <c r="AU106" s="16">
        <f t="shared" si="17"/>
        <v>13</v>
      </c>
      <c r="AV106" s="16">
        <f t="shared" si="18"/>
        <v>1</v>
      </c>
      <c r="AW106" s="16">
        <f t="shared" si="19"/>
        <v>6</v>
      </c>
      <c r="AX106" s="16">
        <f t="shared" si="20"/>
        <v>2022016</v>
      </c>
      <c r="AY106" s="16">
        <f t="shared" si="21"/>
        <v>2</v>
      </c>
      <c r="AZ106" s="16">
        <f t="shared" si="22"/>
        <v>2</v>
      </c>
      <c r="BA106" s="16">
        <f t="shared" si="23"/>
        <v>1</v>
      </c>
      <c r="BB106" s="15" t="str">
        <f t="shared" si="24"/>
        <v>40级寄灵人蓝色-护手</v>
      </c>
      <c r="BC106" s="16">
        <f t="shared" si="25"/>
        <v>0</v>
      </c>
      <c r="BD106" s="16">
        <f t="shared" si="26"/>
        <v>0</v>
      </c>
      <c r="BE106" s="16">
        <f t="shared" si="27"/>
        <v>106</v>
      </c>
    </row>
    <row r="107" spans="26:57" ht="16.5" x14ac:dyDescent="0.2">
      <c r="Z107" s="18"/>
      <c r="AA107" s="18"/>
      <c r="AB107" s="18"/>
      <c r="AC107" s="18"/>
      <c r="AD107" s="18"/>
      <c r="AE107" s="18"/>
      <c r="AF107" s="18"/>
      <c r="AG107" s="18"/>
      <c r="AT107" s="15">
        <v>103</v>
      </c>
      <c r="AU107" s="16">
        <f t="shared" si="17"/>
        <v>13</v>
      </c>
      <c r="AV107" s="16">
        <f t="shared" si="18"/>
        <v>1</v>
      </c>
      <c r="AW107" s="16">
        <f t="shared" si="19"/>
        <v>7</v>
      </c>
      <c r="AX107" s="16">
        <f t="shared" si="20"/>
        <v>2022017</v>
      </c>
      <c r="AY107" s="16">
        <f t="shared" si="21"/>
        <v>2</v>
      </c>
      <c r="AZ107" s="16">
        <f t="shared" si="22"/>
        <v>2</v>
      </c>
      <c r="BA107" s="16">
        <f t="shared" si="23"/>
        <v>1</v>
      </c>
      <c r="BB107" s="15" t="str">
        <f t="shared" si="24"/>
        <v>40级寄灵人蓝色-项链</v>
      </c>
      <c r="BC107" s="16">
        <f t="shared" si="25"/>
        <v>22</v>
      </c>
      <c r="BD107" s="16">
        <f t="shared" si="26"/>
        <v>12</v>
      </c>
      <c r="BE107" s="16">
        <f t="shared" si="27"/>
        <v>0</v>
      </c>
    </row>
    <row r="108" spans="26:57" ht="16.5" x14ac:dyDescent="0.2">
      <c r="Z108" s="18"/>
      <c r="AA108" s="18"/>
      <c r="AB108" s="18"/>
      <c r="AC108" s="18"/>
      <c r="AD108" s="18"/>
      <c r="AE108" s="18"/>
      <c r="AF108" s="18"/>
      <c r="AG108" s="18"/>
      <c r="AT108" s="15">
        <v>104</v>
      </c>
      <c r="AU108" s="16">
        <f t="shared" si="17"/>
        <v>13</v>
      </c>
      <c r="AV108" s="16">
        <f t="shared" si="18"/>
        <v>1</v>
      </c>
      <c r="AW108" s="16">
        <f t="shared" si="19"/>
        <v>8</v>
      </c>
      <c r="AX108" s="16">
        <f t="shared" si="20"/>
        <v>2022018</v>
      </c>
      <c r="AY108" s="16">
        <f t="shared" si="21"/>
        <v>2</v>
      </c>
      <c r="AZ108" s="16">
        <f t="shared" si="22"/>
        <v>2</v>
      </c>
      <c r="BA108" s="16">
        <f t="shared" si="23"/>
        <v>1</v>
      </c>
      <c r="BB108" s="15" t="str">
        <f t="shared" si="24"/>
        <v>40级寄灵人蓝色-戒指</v>
      </c>
      <c r="BC108" s="16">
        <f t="shared" si="25"/>
        <v>22</v>
      </c>
      <c r="BD108" s="16">
        <f t="shared" si="26"/>
        <v>0</v>
      </c>
      <c r="BE108" s="16">
        <f t="shared" si="27"/>
        <v>88</v>
      </c>
    </row>
    <row r="109" spans="26:57" ht="16.5" x14ac:dyDescent="0.2">
      <c r="Z109" s="18"/>
      <c r="AA109" s="18"/>
      <c r="AB109" s="18"/>
      <c r="AC109" s="18"/>
      <c r="AD109" s="18"/>
      <c r="AE109" s="18"/>
      <c r="AF109" s="18"/>
      <c r="AG109" s="18"/>
      <c r="AT109" s="15">
        <v>105</v>
      </c>
      <c r="AU109" s="16">
        <f t="shared" si="17"/>
        <v>14</v>
      </c>
      <c r="AV109" s="16">
        <f t="shared" si="18"/>
        <v>2</v>
      </c>
      <c r="AW109" s="16">
        <f t="shared" si="19"/>
        <v>1</v>
      </c>
      <c r="AX109" s="16">
        <f t="shared" si="20"/>
        <v>2022021</v>
      </c>
      <c r="AY109" s="16">
        <f t="shared" si="21"/>
        <v>2</v>
      </c>
      <c r="AZ109" s="16">
        <f t="shared" si="22"/>
        <v>2</v>
      </c>
      <c r="BA109" s="16">
        <f t="shared" si="23"/>
        <v>2</v>
      </c>
      <c r="BB109" s="15" t="str">
        <f t="shared" si="24"/>
        <v>40级守护灵蓝色-武器</v>
      </c>
      <c r="BC109" s="16">
        <f t="shared" si="25"/>
        <v>71</v>
      </c>
      <c r="BD109" s="16">
        <f t="shared" si="26"/>
        <v>0</v>
      </c>
      <c r="BE109" s="16">
        <f t="shared" si="27"/>
        <v>0</v>
      </c>
    </row>
    <row r="110" spans="26:57" ht="16.5" x14ac:dyDescent="0.2">
      <c r="Z110" s="18"/>
      <c r="AA110" s="18"/>
      <c r="AB110" s="18"/>
      <c r="AC110" s="18"/>
      <c r="AD110" s="18"/>
      <c r="AE110" s="18"/>
      <c r="AF110" s="18"/>
      <c r="AG110" s="18"/>
      <c r="AT110" s="15">
        <v>106</v>
      </c>
      <c r="AU110" s="16">
        <f t="shared" si="17"/>
        <v>14</v>
      </c>
      <c r="AV110" s="16">
        <f t="shared" si="18"/>
        <v>2</v>
      </c>
      <c r="AW110" s="16">
        <f t="shared" si="19"/>
        <v>2</v>
      </c>
      <c r="AX110" s="16">
        <f t="shared" si="20"/>
        <v>2022022</v>
      </c>
      <c r="AY110" s="16">
        <f t="shared" si="21"/>
        <v>2</v>
      </c>
      <c r="AZ110" s="16">
        <f t="shared" si="22"/>
        <v>2</v>
      </c>
      <c r="BA110" s="16">
        <f t="shared" si="23"/>
        <v>2</v>
      </c>
      <c r="BB110" s="15" t="str">
        <f t="shared" si="24"/>
        <v>40级守护灵蓝色-头盔</v>
      </c>
      <c r="BC110" s="16">
        <f t="shared" si="25"/>
        <v>0</v>
      </c>
      <c r="BD110" s="16">
        <f t="shared" si="26"/>
        <v>18</v>
      </c>
      <c r="BE110" s="16">
        <f t="shared" si="27"/>
        <v>0</v>
      </c>
    </row>
    <row r="111" spans="26:57" ht="16.5" x14ac:dyDescent="0.2">
      <c r="Z111" s="18"/>
      <c r="AA111" s="18"/>
      <c r="AB111" s="18"/>
      <c r="AC111" s="18"/>
      <c r="AD111" s="18"/>
      <c r="AE111" s="18"/>
      <c r="AF111" s="18"/>
      <c r="AG111" s="18"/>
      <c r="AT111" s="15">
        <v>107</v>
      </c>
      <c r="AU111" s="16">
        <f t="shared" si="17"/>
        <v>14</v>
      </c>
      <c r="AV111" s="16">
        <f t="shared" si="18"/>
        <v>2</v>
      </c>
      <c r="AW111" s="16">
        <f t="shared" si="19"/>
        <v>3</v>
      </c>
      <c r="AX111" s="16">
        <f t="shared" si="20"/>
        <v>2022023</v>
      </c>
      <c r="AY111" s="16">
        <f t="shared" si="21"/>
        <v>2</v>
      </c>
      <c r="AZ111" s="16">
        <f t="shared" si="22"/>
        <v>2</v>
      </c>
      <c r="BA111" s="16">
        <f t="shared" si="23"/>
        <v>2</v>
      </c>
      <c r="BB111" s="15" t="str">
        <f t="shared" si="24"/>
        <v>40级守护灵蓝色-肩甲</v>
      </c>
      <c r="BC111" s="16">
        <f t="shared" si="25"/>
        <v>0</v>
      </c>
      <c r="BD111" s="16">
        <f t="shared" si="26"/>
        <v>9</v>
      </c>
      <c r="BE111" s="16">
        <f t="shared" si="27"/>
        <v>94</v>
      </c>
    </row>
    <row r="112" spans="26:57" ht="16.5" x14ac:dyDescent="0.2">
      <c r="Z112" s="18"/>
      <c r="AA112" s="18"/>
      <c r="AB112" s="18"/>
      <c r="AC112" s="18"/>
      <c r="AD112" s="18"/>
      <c r="AE112" s="18"/>
      <c r="AF112" s="18"/>
      <c r="AG112" s="18"/>
      <c r="AT112" s="15">
        <v>108</v>
      </c>
      <c r="AU112" s="16">
        <f t="shared" si="17"/>
        <v>14</v>
      </c>
      <c r="AV112" s="16">
        <f t="shared" si="18"/>
        <v>2</v>
      </c>
      <c r="AW112" s="16">
        <f t="shared" si="19"/>
        <v>4</v>
      </c>
      <c r="AX112" s="16">
        <f t="shared" si="20"/>
        <v>2022024</v>
      </c>
      <c r="AY112" s="16">
        <f t="shared" si="21"/>
        <v>2</v>
      </c>
      <c r="AZ112" s="16">
        <f t="shared" si="22"/>
        <v>2</v>
      </c>
      <c r="BA112" s="16">
        <f t="shared" si="23"/>
        <v>2</v>
      </c>
      <c r="BB112" s="15" t="str">
        <f t="shared" si="24"/>
        <v>40级守护灵蓝色-衣服</v>
      </c>
      <c r="BC112" s="16">
        <f t="shared" si="25"/>
        <v>0</v>
      </c>
      <c r="BD112" s="16">
        <f t="shared" si="26"/>
        <v>18</v>
      </c>
      <c r="BE112" s="16">
        <f t="shared" si="27"/>
        <v>0</v>
      </c>
    </row>
    <row r="113" spans="26:57" ht="16.5" x14ac:dyDescent="0.2">
      <c r="Z113" s="18"/>
      <c r="AA113" s="18"/>
      <c r="AB113" s="18"/>
      <c r="AC113" s="18"/>
      <c r="AD113" s="18"/>
      <c r="AE113" s="18"/>
      <c r="AF113" s="18"/>
      <c r="AG113" s="18"/>
      <c r="AT113" s="15">
        <v>109</v>
      </c>
      <c r="AU113" s="16">
        <f t="shared" si="17"/>
        <v>14</v>
      </c>
      <c r="AV113" s="16">
        <f t="shared" si="18"/>
        <v>2</v>
      </c>
      <c r="AW113" s="16">
        <f t="shared" si="19"/>
        <v>5</v>
      </c>
      <c r="AX113" s="16">
        <f t="shared" si="20"/>
        <v>2022025</v>
      </c>
      <c r="AY113" s="16">
        <f t="shared" si="21"/>
        <v>2</v>
      </c>
      <c r="AZ113" s="16">
        <f t="shared" si="22"/>
        <v>2</v>
      </c>
      <c r="BA113" s="16">
        <f t="shared" si="23"/>
        <v>2</v>
      </c>
      <c r="BB113" s="15" t="str">
        <f t="shared" si="24"/>
        <v>40级守护灵蓝色-鞋子</v>
      </c>
      <c r="BC113" s="16">
        <f t="shared" si="25"/>
        <v>0</v>
      </c>
      <c r="BD113" s="16">
        <f t="shared" si="26"/>
        <v>0</v>
      </c>
      <c r="BE113" s="16">
        <f t="shared" si="27"/>
        <v>188</v>
      </c>
    </row>
    <row r="114" spans="26:57" ht="16.5" x14ac:dyDescent="0.2">
      <c r="Z114" s="18"/>
      <c r="AA114" s="18"/>
      <c r="AB114" s="18"/>
      <c r="AC114" s="18"/>
      <c r="AD114" s="18"/>
      <c r="AE114" s="18"/>
      <c r="AF114" s="18"/>
      <c r="AG114" s="18"/>
      <c r="AT114" s="15">
        <v>110</v>
      </c>
      <c r="AU114" s="16">
        <f t="shared" si="17"/>
        <v>14</v>
      </c>
      <c r="AV114" s="16">
        <f t="shared" si="18"/>
        <v>2</v>
      </c>
      <c r="AW114" s="16">
        <f t="shared" si="19"/>
        <v>6</v>
      </c>
      <c r="AX114" s="16">
        <f t="shared" si="20"/>
        <v>2022026</v>
      </c>
      <c r="AY114" s="16">
        <f t="shared" si="21"/>
        <v>2</v>
      </c>
      <c r="AZ114" s="16">
        <f t="shared" si="22"/>
        <v>2</v>
      </c>
      <c r="BA114" s="16">
        <f t="shared" si="23"/>
        <v>2</v>
      </c>
      <c r="BB114" s="15" t="str">
        <f t="shared" si="24"/>
        <v>40级守护灵蓝色-护手</v>
      </c>
      <c r="BC114" s="16">
        <f t="shared" si="25"/>
        <v>0</v>
      </c>
      <c r="BD114" s="16">
        <f t="shared" si="26"/>
        <v>0</v>
      </c>
      <c r="BE114" s="16">
        <f t="shared" si="27"/>
        <v>188</v>
      </c>
    </row>
    <row r="115" spans="26:57" ht="16.5" x14ac:dyDescent="0.2">
      <c r="Z115" s="18"/>
      <c r="AA115" s="18"/>
      <c r="AB115" s="18"/>
      <c r="AC115" s="18"/>
      <c r="AD115" s="18"/>
      <c r="AE115" s="18"/>
      <c r="AF115" s="18"/>
      <c r="AG115" s="18"/>
      <c r="AT115" s="15">
        <v>111</v>
      </c>
      <c r="AU115" s="16">
        <f t="shared" si="17"/>
        <v>14</v>
      </c>
      <c r="AV115" s="16">
        <f t="shared" si="18"/>
        <v>2</v>
      </c>
      <c r="AW115" s="16">
        <f t="shared" si="19"/>
        <v>7</v>
      </c>
      <c r="AX115" s="16">
        <f t="shared" si="20"/>
        <v>2022027</v>
      </c>
      <c r="AY115" s="16">
        <f t="shared" si="21"/>
        <v>2</v>
      </c>
      <c r="AZ115" s="16">
        <f t="shared" si="22"/>
        <v>2</v>
      </c>
      <c r="BA115" s="16">
        <f t="shared" si="23"/>
        <v>2</v>
      </c>
      <c r="BB115" s="15" t="str">
        <f t="shared" si="24"/>
        <v>40级守护灵蓝色-项链</v>
      </c>
      <c r="BC115" s="16">
        <f t="shared" si="25"/>
        <v>24</v>
      </c>
      <c r="BD115" s="16">
        <f t="shared" si="26"/>
        <v>15</v>
      </c>
      <c r="BE115" s="16">
        <f t="shared" si="27"/>
        <v>0</v>
      </c>
    </row>
    <row r="116" spans="26:57" ht="16.5" x14ac:dyDescent="0.2">
      <c r="Z116" s="18"/>
      <c r="AA116" s="18"/>
      <c r="AB116" s="18"/>
      <c r="AC116" s="18"/>
      <c r="AD116" s="18"/>
      <c r="AE116" s="18"/>
      <c r="AF116" s="18"/>
      <c r="AG116" s="18"/>
      <c r="AT116" s="15">
        <v>112</v>
      </c>
      <c r="AU116" s="16">
        <f t="shared" si="17"/>
        <v>14</v>
      </c>
      <c r="AV116" s="16">
        <f t="shared" si="18"/>
        <v>2</v>
      </c>
      <c r="AW116" s="16">
        <f t="shared" si="19"/>
        <v>8</v>
      </c>
      <c r="AX116" s="16">
        <f t="shared" si="20"/>
        <v>2022028</v>
      </c>
      <c r="AY116" s="16">
        <f t="shared" si="21"/>
        <v>2</v>
      </c>
      <c r="AZ116" s="16">
        <f t="shared" si="22"/>
        <v>2</v>
      </c>
      <c r="BA116" s="16">
        <f t="shared" si="23"/>
        <v>2</v>
      </c>
      <c r="BB116" s="15" t="str">
        <f t="shared" si="24"/>
        <v>40级守护灵蓝色-戒指</v>
      </c>
      <c r="BC116" s="16">
        <f t="shared" si="25"/>
        <v>24</v>
      </c>
      <c r="BD116" s="16">
        <f t="shared" si="26"/>
        <v>0</v>
      </c>
      <c r="BE116" s="16">
        <f t="shared" si="27"/>
        <v>157</v>
      </c>
    </row>
    <row r="117" spans="26:57" ht="16.5" x14ac:dyDescent="0.2">
      <c r="Z117" s="18"/>
      <c r="AA117" s="18"/>
      <c r="AB117" s="18"/>
      <c r="AC117" s="18"/>
      <c r="AD117" s="18"/>
      <c r="AE117" s="18"/>
      <c r="AF117" s="18"/>
      <c r="AG117" s="18"/>
      <c r="AT117" s="15">
        <v>113</v>
      </c>
      <c r="AU117" s="16">
        <f t="shared" si="17"/>
        <v>15</v>
      </c>
      <c r="AV117" s="16">
        <f t="shared" si="18"/>
        <v>1</v>
      </c>
      <c r="AW117" s="16">
        <f t="shared" si="19"/>
        <v>1</v>
      </c>
      <c r="AX117" s="16">
        <f t="shared" si="20"/>
        <v>2023011</v>
      </c>
      <c r="AY117" s="16">
        <f t="shared" si="21"/>
        <v>3</v>
      </c>
      <c r="AZ117" s="16">
        <f t="shared" si="22"/>
        <v>2</v>
      </c>
      <c r="BA117" s="16">
        <f t="shared" si="23"/>
        <v>1</v>
      </c>
      <c r="BB117" s="15" t="str">
        <f t="shared" si="24"/>
        <v>40级寄灵人紫色-武器</v>
      </c>
      <c r="BC117" s="16">
        <f t="shared" si="25"/>
        <v>72</v>
      </c>
      <c r="BD117" s="16">
        <f t="shared" si="26"/>
        <v>0</v>
      </c>
      <c r="BE117" s="16">
        <f t="shared" si="27"/>
        <v>0</v>
      </c>
    </row>
    <row r="118" spans="26:57" ht="16.5" x14ac:dyDescent="0.2">
      <c r="Z118" s="18"/>
      <c r="AA118" s="18"/>
      <c r="AB118" s="18"/>
      <c r="AC118" s="18"/>
      <c r="AD118" s="18"/>
      <c r="AE118" s="18"/>
      <c r="AF118" s="18"/>
      <c r="AG118" s="18"/>
      <c r="AT118" s="15">
        <v>114</v>
      </c>
      <c r="AU118" s="16">
        <f t="shared" si="17"/>
        <v>15</v>
      </c>
      <c r="AV118" s="16">
        <f t="shared" si="18"/>
        <v>1</v>
      </c>
      <c r="AW118" s="16">
        <f t="shared" si="19"/>
        <v>2</v>
      </c>
      <c r="AX118" s="16">
        <f t="shared" si="20"/>
        <v>2023012</v>
      </c>
      <c r="AY118" s="16">
        <f t="shared" si="21"/>
        <v>3</v>
      </c>
      <c r="AZ118" s="16">
        <f t="shared" si="22"/>
        <v>2</v>
      </c>
      <c r="BA118" s="16">
        <f t="shared" si="23"/>
        <v>1</v>
      </c>
      <c r="BB118" s="15" t="str">
        <f t="shared" si="24"/>
        <v>40级寄灵人紫色-头盔</v>
      </c>
      <c r="BC118" s="16">
        <f t="shared" si="25"/>
        <v>0</v>
      </c>
      <c r="BD118" s="16">
        <f t="shared" si="26"/>
        <v>16</v>
      </c>
      <c r="BE118" s="16">
        <f t="shared" si="27"/>
        <v>0</v>
      </c>
    </row>
    <row r="119" spans="26:57" ht="16.5" x14ac:dyDescent="0.2">
      <c r="AT119" s="15">
        <v>115</v>
      </c>
      <c r="AU119" s="16">
        <f t="shared" si="17"/>
        <v>15</v>
      </c>
      <c r="AV119" s="16">
        <f t="shared" si="18"/>
        <v>1</v>
      </c>
      <c r="AW119" s="16">
        <f t="shared" si="19"/>
        <v>3</v>
      </c>
      <c r="AX119" s="16">
        <f t="shared" si="20"/>
        <v>2023013</v>
      </c>
      <c r="AY119" s="16">
        <f t="shared" si="21"/>
        <v>3</v>
      </c>
      <c r="AZ119" s="16">
        <f t="shared" si="22"/>
        <v>2</v>
      </c>
      <c r="BA119" s="16">
        <f t="shared" si="23"/>
        <v>1</v>
      </c>
      <c r="BB119" s="15" t="str">
        <f t="shared" si="24"/>
        <v>40级寄灵人紫色-肩甲</v>
      </c>
      <c r="BC119" s="16">
        <f t="shared" si="25"/>
        <v>0</v>
      </c>
      <c r="BD119" s="16">
        <f t="shared" si="26"/>
        <v>8</v>
      </c>
      <c r="BE119" s="16">
        <f t="shared" si="27"/>
        <v>57</v>
      </c>
    </row>
    <row r="120" spans="26:57" ht="16.5" x14ac:dyDescent="0.2">
      <c r="AT120" s="15">
        <v>116</v>
      </c>
      <c r="AU120" s="16">
        <f t="shared" si="17"/>
        <v>15</v>
      </c>
      <c r="AV120" s="16">
        <f t="shared" si="18"/>
        <v>1</v>
      </c>
      <c r="AW120" s="16">
        <f t="shared" si="19"/>
        <v>4</v>
      </c>
      <c r="AX120" s="16">
        <f t="shared" si="20"/>
        <v>2023014</v>
      </c>
      <c r="AY120" s="16">
        <f t="shared" si="21"/>
        <v>3</v>
      </c>
      <c r="AZ120" s="16">
        <f t="shared" si="22"/>
        <v>2</v>
      </c>
      <c r="BA120" s="16">
        <f t="shared" si="23"/>
        <v>1</v>
      </c>
      <c r="BB120" s="15" t="str">
        <f t="shared" si="24"/>
        <v>40级寄灵人紫色-衣服</v>
      </c>
      <c r="BC120" s="16">
        <f t="shared" si="25"/>
        <v>0</v>
      </c>
      <c r="BD120" s="16">
        <f t="shared" si="26"/>
        <v>16</v>
      </c>
      <c r="BE120" s="16">
        <f t="shared" si="27"/>
        <v>0</v>
      </c>
    </row>
    <row r="121" spans="26:57" ht="16.5" x14ac:dyDescent="0.2">
      <c r="AT121" s="15">
        <v>117</v>
      </c>
      <c r="AU121" s="16">
        <f t="shared" si="17"/>
        <v>15</v>
      </c>
      <c r="AV121" s="16">
        <f t="shared" si="18"/>
        <v>1</v>
      </c>
      <c r="AW121" s="16">
        <f t="shared" si="19"/>
        <v>5</v>
      </c>
      <c r="AX121" s="16">
        <f t="shared" si="20"/>
        <v>2023015</v>
      </c>
      <c r="AY121" s="16">
        <f t="shared" si="21"/>
        <v>3</v>
      </c>
      <c r="AZ121" s="16">
        <f t="shared" si="22"/>
        <v>2</v>
      </c>
      <c r="BA121" s="16">
        <f t="shared" si="23"/>
        <v>1</v>
      </c>
      <c r="BB121" s="15" t="str">
        <f t="shared" si="24"/>
        <v>40级寄灵人紫色-鞋子</v>
      </c>
      <c r="BC121" s="16">
        <f t="shared" si="25"/>
        <v>0</v>
      </c>
      <c r="BD121" s="16">
        <f t="shared" si="26"/>
        <v>0</v>
      </c>
      <c r="BE121" s="16">
        <f t="shared" si="27"/>
        <v>113</v>
      </c>
    </row>
    <row r="122" spans="26:57" ht="16.5" x14ac:dyDescent="0.2">
      <c r="AT122" s="15">
        <v>118</v>
      </c>
      <c r="AU122" s="16">
        <f t="shared" si="17"/>
        <v>15</v>
      </c>
      <c r="AV122" s="16">
        <f t="shared" si="18"/>
        <v>1</v>
      </c>
      <c r="AW122" s="16">
        <f t="shared" si="19"/>
        <v>6</v>
      </c>
      <c r="AX122" s="16">
        <f t="shared" si="20"/>
        <v>2023016</v>
      </c>
      <c r="AY122" s="16">
        <f t="shared" si="21"/>
        <v>3</v>
      </c>
      <c r="AZ122" s="16">
        <f t="shared" si="22"/>
        <v>2</v>
      </c>
      <c r="BA122" s="16">
        <f t="shared" si="23"/>
        <v>1</v>
      </c>
      <c r="BB122" s="15" t="str">
        <f t="shared" si="24"/>
        <v>40级寄灵人紫色-护手</v>
      </c>
      <c r="BC122" s="16">
        <f t="shared" si="25"/>
        <v>0</v>
      </c>
      <c r="BD122" s="16">
        <f t="shared" si="26"/>
        <v>0</v>
      </c>
      <c r="BE122" s="16">
        <f t="shared" si="27"/>
        <v>113</v>
      </c>
    </row>
    <row r="123" spans="26:57" ht="16.5" x14ac:dyDescent="0.2">
      <c r="AT123" s="15">
        <v>119</v>
      </c>
      <c r="AU123" s="16">
        <f t="shared" si="17"/>
        <v>15</v>
      </c>
      <c r="AV123" s="16">
        <f t="shared" si="18"/>
        <v>1</v>
      </c>
      <c r="AW123" s="16">
        <f t="shared" si="19"/>
        <v>7</v>
      </c>
      <c r="AX123" s="16">
        <f t="shared" si="20"/>
        <v>2023017</v>
      </c>
      <c r="AY123" s="16">
        <f t="shared" si="21"/>
        <v>3</v>
      </c>
      <c r="AZ123" s="16">
        <f t="shared" si="22"/>
        <v>2</v>
      </c>
      <c r="BA123" s="16">
        <f t="shared" si="23"/>
        <v>1</v>
      </c>
      <c r="BB123" s="15" t="str">
        <f t="shared" si="24"/>
        <v>40级寄灵人紫色-项链</v>
      </c>
      <c r="BC123" s="16">
        <f t="shared" si="25"/>
        <v>24</v>
      </c>
      <c r="BD123" s="16">
        <f t="shared" si="26"/>
        <v>13</v>
      </c>
      <c r="BE123" s="16">
        <f t="shared" si="27"/>
        <v>0</v>
      </c>
    </row>
    <row r="124" spans="26:57" ht="16.5" x14ac:dyDescent="0.2">
      <c r="AT124" s="15">
        <v>120</v>
      </c>
      <c r="AU124" s="16">
        <f t="shared" si="17"/>
        <v>15</v>
      </c>
      <c r="AV124" s="16">
        <f t="shared" si="18"/>
        <v>1</v>
      </c>
      <c r="AW124" s="16">
        <f t="shared" si="19"/>
        <v>8</v>
      </c>
      <c r="AX124" s="16">
        <f t="shared" si="20"/>
        <v>2023018</v>
      </c>
      <c r="AY124" s="16">
        <f t="shared" si="21"/>
        <v>3</v>
      </c>
      <c r="AZ124" s="16">
        <f t="shared" si="22"/>
        <v>2</v>
      </c>
      <c r="BA124" s="16">
        <f t="shared" si="23"/>
        <v>1</v>
      </c>
      <c r="BB124" s="15" t="str">
        <f t="shared" si="24"/>
        <v>40级寄灵人紫色-戒指</v>
      </c>
      <c r="BC124" s="16">
        <f t="shared" si="25"/>
        <v>24</v>
      </c>
      <c r="BD124" s="16">
        <f t="shared" si="26"/>
        <v>0</v>
      </c>
      <c r="BE124" s="16">
        <f t="shared" si="27"/>
        <v>94</v>
      </c>
    </row>
    <row r="125" spans="26:57" ht="16.5" x14ac:dyDescent="0.2">
      <c r="AT125" s="15">
        <v>121</v>
      </c>
      <c r="AU125" s="16">
        <f t="shared" si="17"/>
        <v>16</v>
      </c>
      <c r="AV125" s="16">
        <f t="shared" si="18"/>
        <v>2</v>
      </c>
      <c r="AW125" s="16">
        <f t="shared" si="19"/>
        <v>1</v>
      </c>
      <c r="AX125" s="16">
        <f t="shared" si="20"/>
        <v>2023021</v>
      </c>
      <c r="AY125" s="16">
        <f t="shared" si="21"/>
        <v>3</v>
      </c>
      <c r="AZ125" s="16">
        <f t="shared" si="22"/>
        <v>2</v>
      </c>
      <c r="BA125" s="16">
        <f t="shared" si="23"/>
        <v>2</v>
      </c>
      <c r="BB125" s="15" t="str">
        <f t="shared" si="24"/>
        <v>40级守护灵紫色-武器</v>
      </c>
      <c r="BC125" s="16">
        <f t="shared" si="25"/>
        <v>76</v>
      </c>
      <c r="BD125" s="16">
        <f t="shared" si="26"/>
        <v>0</v>
      </c>
      <c r="BE125" s="16">
        <f t="shared" si="27"/>
        <v>0</v>
      </c>
    </row>
    <row r="126" spans="26:57" ht="16.5" x14ac:dyDescent="0.2">
      <c r="AT126" s="15">
        <v>122</v>
      </c>
      <c r="AU126" s="16">
        <f t="shared" si="17"/>
        <v>16</v>
      </c>
      <c r="AV126" s="16">
        <f t="shared" si="18"/>
        <v>2</v>
      </c>
      <c r="AW126" s="16">
        <f t="shared" si="19"/>
        <v>2</v>
      </c>
      <c r="AX126" s="16">
        <f t="shared" si="20"/>
        <v>2023022</v>
      </c>
      <c r="AY126" s="16">
        <f t="shared" si="21"/>
        <v>3</v>
      </c>
      <c r="AZ126" s="16">
        <f t="shared" si="22"/>
        <v>2</v>
      </c>
      <c r="BA126" s="16">
        <f t="shared" si="23"/>
        <v>2</v>
      </c>
      <c r="BB126" s="15" t="str">
        <f t="shared" si="24"/>
        <v>40级守护灵紫色-头盔</v>
      </c>
      <c r="BC126" s="16">
        <f t="shared" si="25"/>
        <v>0</v>
      </c>
      <c r="BD126" s="16">
        <f t="shared" si="26"/>
        <v>20</v>
      </c>
      <c r="BE126" s="16">
        <f t="shared" si="27"/>
        <v>0</v>
      </c>
    </row>
    <row r="127" spans="26:57" ht="16.5" x14ac:dyDescent="0.2">
      <c r="AT127" s="15">
        <v>123</v>
      </c>
      <c r="AU127" s="16">
        <f t="shared" si="17"/>
        <v>16</v>
      </c>
      <c r="AV127" s="16">
        <f t="shared" si="18"/>
        <v>2</v>
      </c>
      <c r="AW127" s="16">
        <f t="shared" si="19"/>
        <v>3</v>
      </c>
      <c r="AX127" s="16">
        <f t="shared" si="20"/>
        <v>2023023</v>
      </c>
      <c r="AY127" s="16">
        <f t="shared" si="21"/>
        <v>3</v>
      </c>
      <c r="AZ127" s="16">
        <f t="shared" si="22"/>
        <v>2</v>
      </c>
      <c r="BA127" s="16">
        <f t="shared" si="23"/>
        <v>2</v>
      </c>
      <c r="BB127" s="15" t="str">
        <f t="shared" si="24"/>
        <v>40级守护灵紫色-肩甲</v>
      </c>
      <c r="BC127" s="16">
        <f t="shared" si="25"/>
        <v>0</v>
      </c>
      <c r="BD127" s="16">
        <f t="shared" si="26"/>
        <v>10</v>
      </c>
      <c r="BE127" s="16">
        <f t="shared" si="27"/>
        <v>100</v>
      </c>
    </row>
    <row r="128" spans="26:57" ht="16.5" x14ac:dyDescent="0.2">
      <c r="AT128" s="15">
        <v>124</v>
      </c>
      <c r="AU128" s="16">
        <f t="shared" si="17"/>
        <v>16</v>
      </c>
      <c r="AV128" s="16">
        <f t="shared" si="18"/>
        <v>2</v>
      </c>
      <c r="AW128" s="16">
        <f t="shared" si="19"/>
        <v>4</v>
      </c>
      <c r="AX128" s="16">
        <f t="shared" si="20"/>
        <v>2023024</v>
      </c>
      <c r="AY128" s="16">
        <f t="shared" si="21"/>
        <v>3</v>
      </c>
      <c r="AZ128" s="16">
        <f t="shared" si="22"/>
        <v>2</v>
      </c>
      <c r="BA128" s="16">
        <f t="shared" si="23"/>
        <v>2</v>
      </c>
      <c r="BB128" s="15" t="str">
        <f t="shared" si="24"/>
        <v>40级守护灵紫色-衣服</v>
      </c>
      <c r="BC128" s="16">
        <f t="shared" si="25"/>
        <v>0</v>
      </c>
      <c r="BD128" s="16">
        <f t="shared" si="26"/>
        <v>20</v>
      </c>
      <c r="BE128" s="16">
        <f t="shared" si="27"/>
        <v>0</v>
      </c>
    </row>
    <row r="129" spans="46:57" ht="16.5" x14ac:dyDescent="0.2">
      <c r="AT129" s="15">
        <v>125</v>
      </c>
      <c r="AU129" s="16">
        <f t="shared" si="17"/>
        <v>16</v>
      </c>
      <c r="AV129" s="16">
        <f t="shared" si="18"/>
        <v>2</v>
      </c>
      <c r="AW129" s="16">
        <f t="shared" si="19"/>
        <v>5</v>
      </c>
      <c r="AX129" s="16">
        <f t="shared" si="20"/>
        <v>2023025</v>
      </c>
      <c r="AY129" s="16">
        <f t="shared" si="21"/>
        <v>3</v>
      </c>
      <c r="AZ129" s="16">
        <f t="shared" si="22"/>
        <v>2</v>
      </c>
      <c r="BA129" s="16">
        <f t="shared" si="23"/>
        <v>2</v>
      </c>
      <c r="BB129" s="15" t="str">
        <f t="shared" si="24"/>
        <v>40级守护灵紫色-鞋子</v>
      </c>
      <c r="BC129" s="16">
        <f t="shared" si="25"/>
        <v>0</v>
      </c>
      <c r="BD129" s="16">
        <f t="shared" si="26"/>
        <v>0</v>
      </c>
      <c r="BE129" s="16">
        <f t="shared" si="27"/>
        <v>201</v>
      </c>
    </row>
    <row r="130" spans="46:57" ht="16.5" x14ac:dyDescent="0.2">
      <c r="AT130" s="15">
        <v>126</v>
      </c>
      <c r="AU130" s="16">
        <f t="shared" si="17"/>
        <v>16</v>
      </c>
      <c r="AV130" s="16">
        <f t="shared" si="18"/>
        <v>2</v>
      </c>
      <c r="AW130" s="16">
        <f t="shared" si="19"/>
        <v>6</v>
      </c>
      <c r="AX130" s="16">
        <f t="shared" si="20"/>
        <v>2023026</v>
      </c>
      <c r="AY130" s="16">
        <f t="shared" si="21"/>
        <v>3</v>
      </c>
      <c r="AZ130" s="16">
        <f t="shared" si="22"/>
        <v>2</v>
      </c>
      <c r="BA130" s="16">
        <f t="shared" si="23"/>
        <v>2</v>
      </c>
      <c r="BB130" s="15" t="str">
        <f t="shared" si="24"/>
        <v>40级守护灵紫色-护手</v>
      </c>
      <c r="BC130" s="16">
        <f t="shared" si="25"/>
        <v>0</v>
      </c>
      <c r="BD130" s="16">
        <f t="shared" si="26"/>
        <v>0</v>
      </c>
      <c r="BE130" s="16">
        <f t="shared" si="27"/>
        <v>201</v>
      </c>
    </row>
    <row r="131" spans="46:57" ht="16.5" x14ac:dyDescent="0.2">
      <c r="AT131" s="15">
        <v>127</v>
      </c>
      <c r="AU131" s="16">
        <f t="shared" si="17"/>
        <v>16</v>
      </c>
      <c r="AV131" s="16">
        <f t="shared" si="18"/>
        <v>2</v>
      </c>
      <c r="AW131" s="16">
        <f t="shared" si="19"/>
        <v>7</v>
      </c>
      <c r="AX131" s="16">
        <f t="shared" si="20"/>
        <v>2023027</v>
      </c>
      <c r="AY131" s="16">
        <f t="shared" si="21"/>
        <v>3</v>
      </c>
      <c r="AZ131" s="16">
        <f t="shared" si="22"/>
        <v>2</v>
      </c>
      <c r="BA131" s="16">
        <f t="shared" si="23"/>
        <v>2</v>
      </c>
      <c r="BB131" s="15" t="str">
        <f t="shared" si="24"/>
        <v>40级守护灵紫色-项链</v>
      </c>
      <c r="BC131" s="16">
        <f t="shared" si="25"/>
        <v>25</v>
      </c>
      <c r="BD131" s="16">
        <f t="shared" si="26"/>
        <v>16</v>
      </c>
      <c r="BE131" s="16">
        <f t="shared" si="27"/>
        <v>0</v>
      </c>
    </row>
    <row r="132" spans="46:57" ht="16.5" x14ac:dyDescent="0.2">
      <c r="AT132" s="15">
        <v>128</v>
      </c>
      <c r="AU132" s="16">
        <f t="shared" si="17"/>
        <v>16</v>
      </c>
      <c r="AV132" s="16">
        <f t="shared" si="18"/>
        <v>2</v>
      </c>
      <c r="AW132" s="16">
        <f t="shared" si="19"/>
        <v>8</v>
      </c>
      <c r="AX132" s="16">
        <f t="shared" si="20"/>
        <v>2023028</v>
      </c>
      <c r="AY132" s="16">
        <f t="shared" si="21"/>
        <v>3</v>
      </c>
      <c r="AZ132" s="16">
        <f t="shared" si="22"/>
        <v>2</v>
      </c>
      <c r="BA132" s="16">
        <f t="shared" si="23"/>
        <v>2</v>
      </c>
      <c r="BB132" s="15" t="str">
        <f t="shared" si="24"/>
        <v>40级守护灵紫色-戒指</v>
      </c>
      <c r="BC132" s="16">
        <f t="shared" si="25"/>
        <v>25</v>
      </c>
      <c r="BD132" s="16">
        <f t="shared" si="26"/>
        <v>0</v>
      </c>
      <c r="BE132" s="16">
        <f t="shared" si="27"/>
        <v>167</v>
      </c>
    </row>
    <row r="133" spans="46:57" ht="16.5" x14ac:dyDescent="0.2">
      <c r="AT133" s="15">
        <v>129</v>
      </c>
      <c r="AU133" s="16">
        <f t="shared" si="17"/>
        <v>17</v>
      </c>
      <c r="AV133" s="16">
        <f t="shared" si="18"/>
        <v>1</v>
      </c>
      <c r="AW133" s="16">
        <f t="shared" si="19"/>
        <v>1</v>
      </c>
      <c r="AX133" s="16">
        <f t="shared" si="20"/>
        <v>2024011</v>
      </c>
      <c r="AY133" s="16">
        <f t="shared" si="21"/>
        <v>4</v>
      </c>
      <c r="AZ133" s="16">
        <f t="shared" si="22"/>
        <v>2</v>
      </c>
      <c r="BA133" s="16">
        <f t="shared" si="23"/>
        <v>1</v>
      </c>
      <c r="BB133" s="15" t="str">
        <f t="shared" si="24"/>
        <v>40级寄灵人橙色-武器</v>
      </c>
      <c r="BC133" s="16">
        <f t="shared" si="25"/>
        <v>89</v>
      </c>
      <c r="BD133" s="16">
        <f t="shared" si="26"/>
        <v>0</v>
      </c>
      <c r="BE133" s="16">
        <f t="shared" si="27"/>
        <v>0</v>
      </c>
    </row>
    <row r="134" spans="46:57" ht="16.5" x14ac:dyDescent="0.2">
      <c r="AT134" s="15">
        <v>130</v>
      </c>
      <c r="AU134" s="16">
        <f t="shared" ref="AU134:AU197" si="29">MATCH(AT134-1,$AI$5:$AI$81,1)</f>
        <v>17</v>
      </c>
      <c r="AV134" s="16">
        <f t="shared" ref="AV134:AV197" si="30">INDEX($AD$6:$AD$81,AU134)</f>
        <v>1</v>
      </c>
      <c r="AW134" s="16">
        <f t="shared" ref="AW134:AW197" si="31">AT134-INDEX($AI$5:$AI$81,AU134)</f>
        <v>2</v>
      </c>
      <c r="AX134" s="16">
        <f t="shared" ref="AX134:AX197" si="32">INDEX($AE$6:$AE$81,AU134)+AW134</f>
        <v>2024012</v>
      </c>
      <c r="AY134" s="16">
        <f t="shared" ref="AY134:AY197" si="33">INDEX($AB$6:$AB$81,AU134)</f>
        <v>4</v>
      </c>
      <c r="AZ134" s="16">
        <f t="shared" ref="AZ134:AZ197" si="34">INDEX($Z$6:$Z$81,AU134)</f>
        <v>2</v>
      </c>
      <c r="BA134" s="16">
        <f t="shared" ref="BA134:BA197" si="35">INDEX($AC$6:$AC$81,AU134)</f>
        <v>1</v>
      </c>
      <c r="BB134" s="15" t="str">
        <f t="shared" ref="BB134:BB197" si="36">INDEX($AF$6:$AF$81,AU134)&amp;"-"&amp;INDEX($AJ$3:$AQ$3,AW134)</f>
        <v>40级寄灵人橙色-头盔</v>
      </c>
      <c r="BC134" s="16">
        <f t="shared" ref="BC134:BC197" si="37">ROUND(INDEX(I$5:I$16,($BA134-1)*6+$AZ134)*INDEX(O$5:O$12,$AW134)*INDEX($U$5:$U$8,$AY134),0)</f>
        <v>0</v>
      </c>
      <c r="BD134" s="16">
        <f t="shared" ref="BD134:BD197" si="38">ROUND(INDEX(J$5:J$16,($BA134-1)*6+$AZ134)*INDEX(P$5:P$12,$AW134)*INDEX($U$5:$U$8,$AY134),0)</f>
        <v>20</v>
      </c>
      <c r="BE134" s="16">
        <f t="shared" ref="BE134:BE197" si="39">ROUND(INDEX(K$5:K$16,($BA134-1)*6+$AZ134)*INDEX(Q$5:Q$12,$AW134)*INDEX($U$5:$U$8,$AY134),0)</f>
        <v>0</v>
      </c>
    </row>
    <row r="135" spans="46:57" ht="16.5" x14ac:dyDescent="0.2">
      <c r="AT135" s="15">
        <v>131</v>
      </c>
      <c r="AU135" s="16">
        <f t="shared" si="29"/>
        <v>17</v>
      </c>
      <c r="AV135" s="16">
        <f t="shared" si="30"/>
        <v>1</v>
      </c>
      <c r="AW135" s="16">
        <f t="shared" si="31"/>
        <v>3</v>
      </c>
      <c r="AX135" s="16">
        <f t="shared" si="32"/>
        <v>2024013</v>
      </c>
      <c r="AY135" s="16">
        <f t="shared" si="33"/>
        <v>4</v>
      </c>
      <c r="AZ135" s="16">
        <f t="shared" si="34"/>
        <v>2</v>
      </c>
      <c r="BA135" s="16">
        <f t="shared" si="35"/>
        <v>1</v>
      </c>
      <c r="BB135" s="15" t="str">
        <f t="shared" si="36"/>
        <v>40级寄灵人橙色-肩甲</v>
      </c>
      <c r="BC135" s="16">
        <f t="shared" si="37"/>
        <v>0</v>
      </c>
      <c r="BD135" s="16">
        <f t="shared" si="38"/>
        <v>10</v>
      </c>
      <c r="BE135" s="16">
        <f t="shared" si="39"/>
        <v>71</v>
      </c>
    </row>
    <row r="136" spans="46:57" ht="16.5" x14ac:dyDescent="0.2">
      <c r="AT136" s="15">
        <v>132</v>
      </c>
      <c r="AU136" s="16">
        <f t="shared" si="29"/>
        <v>17</v>
      </c>
      <c r="AV136" s="16">
        <f t="shared" si="30"/>
        <v>1</v>
      </c>
      <c r="AW136" s="16">
        <f t="shared" si="31"/>
        <v>4</v>
      </c>
      <c r="AX136" s="16">
        <f t="shared" si="32"/>
        <v>2024014</v>
      </c>
      <c r="AY136" s="16">
        <f t="shared" si="33"/>
        <v>4</v>
      </c>
      <c r="AZ136" s="16">
        <f t="shared" si="34"/>
        <v>2</v>
      </c>
      <c r="BA136" s="16">
        <f t="shared" si="35"/>
        <v>1</v>
      </c>
      <c r="BB136" s="15" t="str">
        <f t="shared" si="36"/>
        <v>40级寄灵人橙色-衣服</v>
      </c>
      <c r="BC136" s="16">
        <f t="shared" si="37"/>
        <v>0</v>
      </c>
      <c r="BD136" s="16">
        <f t="shared" si="38"/>
        <v>20</v>
      </c>
      <c r="BE136" s="16">
        <f t="shared" si="39"/>
        <v>0</v>
      </c>
    </row>
    <row r="137" spans="46:57" ht="16.5" x14ac:dyDescent="0.2">
      <c r="AT137" s="15">
        <v>133</v>
      </c>
      <c r="AU137" s="16">
        <f t="shared" si="29"/>
        <v>17</v>
      </c>
      <c r="AV137" s="16">
        <f t="shared" si="30"/>
        <v>1</v>
      </c>
      <c r="AW137" s="16">
        <f t="shared" si="31"/>
        <v>5</v>
      </c>
      <c r="AX137" s="16">
        <f t="shared" si="32"/>
        <v>2024015</v>
      </c>
      <c r="AY137" s="16">
        <f t="shared" si="33"/>
        <v>4</v>
      </c>
      <c r="AZ137" s="16">
        <f t="shared" si="34"/>
        <v>2</v>
      </c>
      <c r="BA137" s="16">
        <f t="shared" si="35"/>
        <v>1</v>
      </c>
      <c r="BB137" s="15" t="str">
        <f t="shared" si="36"/>
        <v>40级寄灵人橙色-鞋子</v>
      </c>
      <c r="BC137" s="16">
        <f t="shared" si="37"/>
        <v>0</v>
      </c>
      <c r="BD137" s="16">
        <f t="shared" si="38"/>
        <v>0</v>
      </c>
      <c r="BE137" s="16">
        <f t="shared" si="39"/>
        <v>141</v>
      </c>
    </row>
    <row r="138" spans="46:57" ht="16.5" x14ac:dyDescent="0.2">
      <c r="AT138" s="15">
        <v>134</v>
      </c>
      <c r="AU138" s="16">
        <f t="shared" si="29"/>
        <v>17</v>
      </c>
      <c r="AV138" s="16">
        <f t="shared" si="30"/>
        <v>1</v>
      </c>
      <c r="AW138" s="16">
        <f t="shared" si="31"/>
        <v>6</v>
      </c>
      <c r="AX138" s="16">
        <f t="shared" si="32"/>
        <v>2024016</v>
      </c>
      <c r="AY138" s="16">
        <f t="shared" si="33"/>
        <v>4</v>
      </c>
      <c r="AZ138" s="16">
        <f t="shared" si="34"/>
        <v>2</v>
      </c>
      <c r="BA138" s="16">
        <f t="shared" si="35"/>
        <v>1</v>
      </c>
      <c r="BB138" s="15" t="str">
        <f t="shared" si="36"/>
        <v>40级寄灵人橙色-护手</v>
      </c>
      <c r="BC138" s="16">
        <f t="shared" si="37"/>
        <v>0</v>
      </c>
      <c r="BD138" s="16">
        <f t="shared" si="38"/>
        <v>0</v>
      </c>
      <c r="BE138" s="16">
        <f t="shared" si="39"/>
        <v>141</v>
      </c>
    </row>
    <row r="139" spans="46:57" ht="16.5" x14ac:dyDescent="0.2">
      <c r="AT139" s="15">
        <v>135</v>
      </c>
      <c r="AU139" s="16">
        <f t="shared" si="29"/>
        <v>17</v>
      </c>
      <c r="AV139" s="16">
        <f t="shared" si="30"/>
        <v>1</v>
      </c>
      <c r="AW139" s="16">
        <f t="shared" si="31"/>
        <v>7</v>
      </c>
      <c r="AX139" s="16">
        <f t="shared" si="32"/>
        <v>2024017</v>
      </c>
      <c r="AY139" s="16">
        <f t="shared" si="33"/>
        <v>4</v>
      </c>
      <c r="AZ139" s="16">
        <f t="shared" si="34"/>
        <v>2</v>
      </c>
      <c r="BA139" s="16">
        <f t="shared" si="35"/>
        <v>1</v>
      </c>
      <c r="BB139" s="15" t="str">
        <f t="shared" si="36"/>
        <v>40级寄灵人橙色-项链</v>
      </c>
      <c r="BC139" s="16">
        <f t="shared" si="37"/>
        <v>30</v>
      </c>
      <c r="BD139" s="16">
        <f t="shared" si="38"/>
        <v>16</v>
      </c>
      <c r="BE139" s="16">
        <f t="shared" si="39"/>
        <v>0</v>
      </c>
    </row>
    <row r="140" spans="46:57" ht="16.5" x14ac:dyDescent="0.2">
      <c r="AT140" s="15">
        <v>136</v>
      </c>
      <c r="AU140" s="16">
        <f t="shared" si="29"/>
        <v>17</v>
      </c>
      <c r="AV140" s="16">
        <f t="shared" si="30"/>
        <v>1</v>
      </c>
      <c r="AW140" s="16">
        <f t="shared" si="31"/>
        <v>8</v>
      </c>
      <c r="AX140" s="16">
        <f t="shared" si="32"/>
        <v>2024018</v>
      </c>
      <c r="AY140" s="16">
        <f t="shared" si="33"/>
        <v>4</v>
      </c>
      <c r="AZ140" s="16">
        <f t="shared" si="34"/>
        <v>2</v>
      </c>
      <c r="BA140" s="16">
        <f t="shared" si="35"/>
        <v>1</v>
      </c>
      <c r="BB140" s="15" t="str">
        <f t="shared" si="36"/>
        <v>40级寄灵人橙色-戒指</v>
      </c>
      <c r="BC140" s="16">
        <f t="shared" si="37"/>
        <v>30</v>
      </c>
      <c r="BD140" s="16">
        <f t="shared" si="38"/>
        <v>0</v>
      </c>
      <c r="BE140" s="16">
        <f t="shared" si="39"/>
        <v>118</v>
      </c>
    </row>
    <row r="141" spans="46:57" ht="16.5" x14ac:dyDescent="0.2">
      <c r="AT141" s="15">
        <v>137</v>
      </c>
      <c r="AU141" s="16">
        <f t="shared" si="29"/>
        <v>18</v>
      </c>
      <c r="AV141" s="16">
        <f t="shared" si="30"/>
        <v>2</v>
      </c>
      <c r="AW141" s="16">
        <f t="shared" si="31"/>
        <v>1</v>
      </c>
      <c r="AX141" s="16">
        <f t="shared" si="32"/>
        <v>2024021</v>
      </c>
      <c r="AY141" s="16">
        <f t="shared" si="33"/>
        <v>4</v>
      </c>
      <c r="AZ141" s="16">
        <f t="shared" si="34"/>
        <v>2</v>
      </c>
      <c r="BA141" s="16">
        <f t="shared" si="35"/>
        <v>2</v>
      </c>
      <c r="BB141" s="15" t="str">
        <f t="shared" si="36"/>
        <v>40级守护灵橙色-武器</v>
      </c>
      <c r="BC141" s="16">
        <f t="shared" si="37"/>
        <v>94</v>
      </c>
      <c r="BD141" s="16">
        <f t="shared" si="38"/>
        <v>0</v>
      </c>
      <c r="BE141" s="16">
        <f t="shared" si="39"/>
        <v>0</v>
      </c>
    </row>
    <row r="142" spans="46:57" ht="16.5" x14ac:dyDescent="0.2">
      <c r="AT142" s="15">
        <v>138</v>
      </c>
      <c r="AU142" s="16">
        <f t="shared" si="29"/>
        <v>18</v>
      </c>
      <c r="AV142" s="16">
        <f t="shared" si="30"/>
        <v>2</v>
      </c>
      <c r="AW142" s="16">
        <f t="shared" si="31"/>
        <v>2</v>
      </c>
      <c r="AX142" s="16">
        <f t="shared" si="32"/>
        <v>2024022</v>
      </c>
      <c r="AY142" s="16">
        <f t="shared" si="33"/>
        <v>4</v>
      </c>
      <c r="AZ142" s="16">
        <f t="shared" si="34"/>
        <v>2</v>
      </c>
      <c r="BA142" s="16">
        <f t="shared" si="35"/>
        <v>2</v>
      </c>
      <c r="BB142" s="15" t="str">
        <f t="shared" si="36"/>
        <v>40级守护灵橙色-头盔</v>
      </c>
      <c r="BC142" s="16">
        <f t="shared" si="37"/>
        <v>0</v>
      </c>
      <c r="BD142" s="16">
        <f t="shared" si="38"/>
        <v>24</v>
      </c>
      <c r="BE142" s="16">
        <f t="shared" si="39"/>
        <v>0</v>
      </c>
    </row>
    <row r="143" spans="46:57" ht="16.5" x14ac:dyDescent="0.2">
      <c r="AT143" s="15">
        <v>139</v>
      </c>
      <c r="AU143" s="16">
        <f t="shared" si="29"/>
        <v>18</v>
      </c>
      <c r="AV143" s="16">
        <f t="shared" si="30"/>
        <v>2</v>
      </c>
      <c r="AW143" s="16">
        <f t="shared" si="31"/>
        <v>3</v>
      </c>
      <c r="AX143" s="16">
        <f t="shared" si="32"/>
        <v>2024023</v>
      </c>
      <c r="AY143" s="16">
        <f t="shared" si="33"/>
        <v>4</v>
      </c>
      <c r="AZ143" s="16">
        <f t="shared" si="34"/>
        <v>2</v>
      </c>
      <c r="BA143" s="16">
        <f t="shared" si="35"/>
        <v>2</v>
      </c>
      <c r="BB143" s="15" t="str">
        <f t="shared" si="36"/>
        <v>40级守护灵橙色-肩甲</v>
      </c>
      <c r="BC143" s="16">
        <f t="shared" si="37"/>
        <v>0</v>
      </c>
      <c r="BD143" s="16">
        <f t="shared" si="38"/>
        <v>12</v>
      </c>
      <c r="BE143" s="16">
        <f t="shared" si="39"/>
        <v>125</v>
      </c>
    </row>
    <row r="144" spans="46:57" ht="16.5" x14ac:dyDescent="0.2">
      <c r="AT144" s="15">
        <v>140</v>
      </c>
      <c r="AU144" s="16">
        <f t="shared" si="29"/>
        <v>18</v>
      </c>
      <c r="AV144" s="16">
        <f t="shared" si="30"/>
        <v>2</v>
      </c>
      <c r="AW144" s="16">
        <f t="shared" si="31"/>
        <v>4</v>
      </c>
      <c r="AX144" s="16">
        <f t="shared" si="32"/>
        <v>2024024</v>
      </c>
      <c r="AY144" s="16">
        <f t="shared" si="33"/>
        <v>4</v>
      </c>
      <c r="AZ144" s="16">
        <f t="shared" si="34"/>
        <v>2</v>
      </c>
      <c r="BA144" s="16">
        <f t="shared" si="35"/>
        <v>2</v>
      </c>
      <c r="BB144" s="15" t="str">
        <f t="shared" si="36"/>
        <v>40级守护灵橙色-衣服</v>
      </c>
      <c r="BC144" s="16">
        <f t="shared" si="37"/>
        <v>0</v>
      </c>
      <c r="BD144" s="16">
        <f t="shared" si="38"/>
        <v>24</v>
      </c>
      <c r="BE144" s="16">
        <f t="shared" si="39"/>
        <v>0</v>
      </c>
    </row>
    <row r="145" spans="46:57" ht="16.5" x14ac:dyDescent="0.2">
      <c r="AT145" s="15">
        <v>141</v>
      </c>
      <c r="AU145" s="16">
        <f t="shared" si="29"/>
        <v>18</v>
      </c>
      <c r="AV145" s="16">
        <f t="shared" si="30"/>
        <v>2</v>
      </c>
      <c r="AW145" s="16">
        <f t="shared" si="31"/>
        <v>5</v>
      </c>
      <c r="AX145" s="16">
        <f t="shared" si="32"/>
        <v>2024025</v>
      </c>
      <c r="AY145" s="16">
        <f t="shared" si="33"/>
        <v>4</v>
      </c>
      <c r="AZ145" s="16">
        <f t="shared" si="34"/>
        <v>2</v>
      </c>
      <c r="BA145" s="16">
        <f t="shared" si="35"/>
        <v>2</v>
      </c>
      <c r="BB145" s="15" t="str">
        <f t="shared" si="36"/>
        <v>40级守护灵橙色-鞋子</v>
      </c>
      <c r="BC145" s="16">
        <f t="shared" si="37"/>
        <v>0</v>
      </c>
      <c r="BD145" s="16">
        <f t="shared" si="38"/>
        <v>0</v>
      </c>
      <c r="BE145" s="16">
        <f t="shared" si="39"/>
        <v>251</v>
      </c>
    </row>
    <row r="146" spans="46:57" ht="16.5" x14ac:dyDescent="0.2">
      <c r="AT146" s="15">
        <v>142</v>
      </c>
      <c r="AU146" s="16">
        <f t="shared" si="29"/>
        <v>18</v>
      </c>
      <c r="AV146" s="16">
        <f t="shared" si="30"/>
        <v>2</v>
      </c>
      <c r="AW146" s="16">
        <f t="shared" si="31"/>
        <v>6</v>
      </c>
      <c r="AX146" s="16">
        <f t="shared" si="32"/>
        <v>2024026</v>
      </c>
      <c r="AY146" s="16">
        <f t="shared" si="33"/>
        <v>4</v>
      </c>
      <c r="AZ146" s="16">
        <f t="shared" si="34"/>
        <v>2</v>
      </c>
      <c r="BA146" s="16">
        <f t="shared" si="35"/>
        <v>2</v>
      </c>
      <c r="BB146" s="15" t="str">
        <f t="shared" si="36"/>
        <v>40级守护灵橙色-护手</v>
      </c>
      <c r="BC146" s="16">
        <f t="shared" si="37"/>
        <v>0</v>
      </c>
      <c r="BD146" s="16">
        <f t="shared" si="38"/>
        <v>0</v>
      </c>
      <c r="BE146" s="16">
        <f t="shared" si="39"/>
        <v>251</v>
      </c>
    </row>
    <row r="147" spans="46:57" ht="16.5" x14ac:dyDescent="0.2">
      <c r="AT147" s="15">
        <v>143</v>
      </c>
      <c r="AU147" s="16">
        <f t="shared" si="29"/>
        <v>18</v>
      </c>
      <c r="AV147" s="16">
        <f t="shared" si="30"/>
        <v>2</v>
      </c>
      <c r="AW147" s="16">
        <f t="shared" si="31"/>
        <v>7</v>
      </c>
      <c r="AX147" s="16">
        <f t="shared" si="32"/>
        <v>2024027</v>
      </c>
      <c r="AY147" s="16">
        <f t="shared" si="33"/>
        <v>4</v>
      </c>
      <c r="AZ147" s="16">
        <f t="shared" si="34"/>
        <v>2</v>
      </c>
      <c r="BA147" s="16">
        <f t="shared" si="35"/>
        <v>2</v>
      </c>
      <c r="BB147" s="15" t="str">
        <f t="shared" si="36"/>
        <v>40级守护灵橙色-项链</v>
      </c>
      <c r="BC147" s="16">
        <f t="shared" si="37"/>
        <v>31</v>
      </c>
      <c r="BD147" s="16">
        <f t="shared" si="38"/>
        <v>20</v>
      </c>
      <c r="BE147" s="16">
        <f t="shared" si="39"/>
        <v>0</v>
      </c>
    </row>
    <row r="148" spans="46:57" ht="16.5" x14ac:dyDescent="0.2">
      <c r="AT148" s="15">
        <v>144</v>
      </c>
      <c r="AU148" s="16">
        <f t="shared" si="29"/>
        <v>18</v>
      </c>
      <c r="AV148" s="16">
        <f t="shared" si="30"/>
        <v>2</v>
      </c>
      <c r="AW148" s="16">
        <f t="shared" si="31"/>
        <v>8</v>
      </c>
      <c r="AX148" s="16">
        <f t="shared" si="32"/>
        <v>2024028</v>
      </c>
      <c r="AY148" s="16">
        <f t="shared" si="33"/>
        <v>4</v>
      </c>
      <c r="AZ148" s="16">
        <f t="shared" si="34"/>
        <v>2</v>
      </c>
      <c r="BA148" s="16">
        <f t="shared" si="35"/>
        <v>2</v>
      </c>
      <c r="BB148" s="15" t="str">
        <f t="shared" si="36"/>
        <v>40级守护灵橙色-戒指</v>
      </c>
      <c r="BC148" s="16">
        <f t="shared" si="37"/>
        <v>31</v>
      </c>
      <c r="BD148" s="16">
        <f t="shared" si="38"/>
        <v>0</v>
      </c>
      <c r="BE148" s="16">
        <f t="shared" si="39"/>
        <v>209</v>
      </c>
    </row>
    <row r="149" spans="46:57" ht="16.5" x14ac:dyDescent="0.2">
      <c r="AT149" s="15">
        <v>145</v>
      </c>
      <c r="AU149" s="16">
        <f t="shared" si="29"/>
        <v>19</v>
      </c>
      <c r="AV149" s="16">
        <f t="shared" si="30"/>
        <v>3</v>
      </c>
      <c r="AW149" s="16">
        <f t="shared" si="31"/>
        <v>1</v>
      </c>
      <c r="AX149" s="16">
        <f t="shared" si="32"/>
        <v>2024031</v>
      </c>
      <c r="AY149" s="16">
        <f t="shared" si="33"/>
        <v>4</v>
      </c>
      <c r="AZ149" s="16">
        <f t="shared" si="34"/>
        <v>2</v>
      </c>
      <c r="BA149" s="16">
        <f t="shared" si="35"/>
        <v>1</v>
      </c>
      <c r="BB149" s="15" t="str">
        <f t="shared" si="36"/>
        <v>40级寄灵人橙色套1-武器</v>
      </c>
      <c r="BC149" s="16">
        <f t="shared" si="37"/>
        <v>89</v>
      </c>
      <c r="BD149" s="16">
        <f t="shared" si="38"/>
        <v>0</v>
      </c>
      <c r="BE149" s="16">
        <f t="shared" si="39"/>
        <v>0</v>
      </c>
    </row>
    <row r="150" spans="46:57" ht="16.5" x14ac:dyDescent="0.2">
      <c r="AT150" s="15">
        <v>146</v>
      </c>
      <c r="AU150" s="16">
        <f t="shared" si="29"/>
        <v>19</v>
      </c>
      <c r="AV150" s="16">
        <f t="shared" si="30"/>
        <v>3</v>
      </c>
      <c r="AW150" s="16">
        <f t="shared" si="31"/>
        <v>2</v>
      </c>
      <c r="AX150" s="16">
        <f t="shared" si="32"/>
        <v>2024032</v>
      </c>
      <c r="AY150" s="16">
        <f t="shared" si="33"/>
        <v>4</v>
      </c>
      <c r="AZ150" s="16">
        <f t="shared" si="34"/>
        <v>2</v>
      </c>
      <c r="BA150" s="16">
        <f t="shared" si="35"/>
        <v>1</v>
      </c>
      <c r="BB150" s="15" t="str">
        <f t="shared" si="36"/>
        <v>40级寄灵人橙色套1-头盔</v>
      </c>
      <c r="BC150" s="16">
        <f t="shared" si="37"/>
        <v>0</v>
      </c>
      <c r="BD150" s="16">
        <f t="shared" si="38"/>
        <v>20</v>
      </c>
      <c r="BE150" s="16">
        <f t="shared" si="39"/>
        <v>0</v>
      </c>
    </row>
    <row r="151" spans="46:57" ht="16.5" x14ac:dyDescent="0.2">
      <c r="AT151" s="15">
        <v>147</v>
      </c>
      <c r="AU151" s="16">
        <f t="shared" si="29"/>
        <v>19</v>
      </c>
      <c r="AV151" s="16">
        <f t="shared" si="30"/>
        <v>3</v>
      </c>
      <c r="AW151" s="16">
        <f t="shared" si="31"/>
        <v>3</v>
      </c>
      <c r="AX151" s="16">
        <f t="shared" si="32"/>
        <v>2024033</v>
      </c>
      <c r="AY151" s="16">
        <f t="shared" si="33"/>
        <v>4</v>
      </c>
      <c r="AZ151" s="16">
        <f t="shared" si="34"/>
        <v>2</v>
      </c>
      <c r="BA151" s="16">
        <f t="shared" si="35"/>
        <v>1</v>
      </c>
      <c r="BB151" s="15" t="str">
        <f t="shared" si="36"/>
        <v>40级寄灵人橙色套1-肩甲</v>
      </c>
      <c r="BC151" s="16">
        <f t="shared" si="37"/>
        <v>0</v>
      </c>
      <c r="BD151" s="16">
        <f t="shared" si="38"/>
        <v>10</v>
      </c>
      <c r="BE151" s="16">
        <f t="shared" si="39"/>
        <v>71</v>
      </c>
    </row>
    <row r="152" spans="46:57" ht="16.5" x14ac:dyDescent="0.2">
      <c r="AT152" s="15">
        <v>148</v>
      </c>
      <c r="AU152" s="16">
        <f t="shared" si="29"/>
        <v>19</v>
      </c>
      <c r="AV152" s="16">
        <f t="shared" si="30"/>
        <v>3</v>
      </c>
      <c r="AW152" s="16">
        <f t="shared" si="31"/>
        <v>4</v>
      </c>
      <c r="AX152" s="16">
        <f t="shared" si="32"/>
        <v>2024034</v>
      </c>
      <c r="AY152" s="16">
        <f t="shared" si="33"/>
        <v>4</v>
      </c>
      <c r="AZ152" s="16">
        <f t="shared" si="34"/>
        <v>2</v>
      </c>
      <c r="BA152" s="16">
        <f t="shared" si="35"/>
        <v>1</v>
      </c>
      <c r="BB152" s="15" t="str">
        <f t="shared" si="36"/>
        <v>40级寄灵人橙色套1-衣服</v>
      </c>
      <c r="BC152" s="16">
        <f t="shared" si="37"/>
        <v>0</v>
      </c>
      <c r="BD152" s="16">
        <f t="shared" si="38"/>
        <v>20</v>
      </c>
      <c r="BE152" s="16">
        <f t="shared" si="39"/>
        <v>0</v>
      </c>
    </row>
    <row r="153" spans="46:57" ht="16.5" x14ac:dyDescent="0.2">
      <c r="AT153" s="15">
        <v>149</v>
      </c>
      <c r="AU153" s="16">
        <f t="shared" si="29"/>
        <v>20</v>
      </c>
      <c r="AV153" s="16">
        <f t="shared" si="30"/>
        <v>4</v>
      </c>
      <c r="AW153" s="16">
        <f t="shared" si="31"/>
        <v>1</v>
      </c>
      <c r="AX153" s="16">
        <f t="shared" si="32"/>
        <v>2024041</v>
      </c>
      <c r="AY153" s="16">
        <f t="shared" si="33"/>
        <v>4</v>
      </c>
      <c r="AZ153" s="16">
        <f t="shared" si="34"/>
        <v>2</v>
      </c>
      <c r="BA153" s="16">
        <f t="shared" si="35"/>
        <v>2</v>
      </c>
      <c r="BB153" s="15" t="str">
        <f t="shared" si="36"/>
        <v>40级守护灵橙色套1-武器</v>
      </c>
      <c r="BC153" s="16">
        <f t="shared" si="37"/>
        <v>94</v>
      </c>
      <c r="BD153" s="16">
        <f t="shared" si="38"/>
        <v>0</v>
      </c>
      <c r="BE153" s="16">
        <f t="shared" si="39"/>
        <v>0</v>
      </c>
    </row>
    <row r="154" spans="46:57" ht="16.5" x14ac:dyDescent="0.2">
      <c r="AT154" s="15">
        <v>150</v>
      </c>
      <c r="AU154" s="16">
        <f t="shared" si="29"/>
        <v>20</v>
      </c>
      <c r="AV154" s="16">
        <f t="shared" si="30"/>
        <v>4</v>
      </c>
      <c r="AW154" s="16">
        <f t="shared" si="31"/>
        <v>2</v>
      </c>
      <c r="AX154" s="16">
        <f t="shared" si="32"/>
        <v>2024042</v>
      </c>
      <c r="AY154" s="16">
        <f t="shared" si="33"/>
        <v>4</v>
      </c>
      <c r="AZ154" s="16">
        <f t="shared" si="34"/>
        <v>2</v>
      </c>
      <c r="BA154" s="16">
        <f t="shared" si="35"/>
        <v>2</v>
      </c>
      <c r="BB154" s="15" t="str">
        <f t="shared" si="36"/>
        <v>40级守护灵橙色套1-头盔</v>
      </c>
      <c r="BC154" s="16">
        <f t="shared" si="37"/>
        <v>0</v>
      </c>
      <c r="BD154" s="16">
        <f t="shared" si="38"/>
        <v>24</v>
      </c>
      <c r="BE154" s="16">
        <f t="shared" si="39"/>
        <v>0</v>
      </c>
    </row>
    <row r="155" spans="46:57" ht="16.5" x14ac:dyDescent="0.2">
      <c r="AT155" s="15">
        <v>151</v>
      </c>
      <c r="AU155" s="16">
        <f t="shared" si="29"/>
        <v>20</v>
      </c>
      <c r="AV155" s="16">
        <f t="shared" si="30"/>
        <v>4</v>
      </c>
      <c r="AW155" s="16">
        <f t="shared" si="31"/>
        <v>3</v>
      </c>
      <c r="AX155" s="16">
        <f t="shared" si="32"/>
        <v>2024043</v>
      </c>
      <c r="AY155" s="16">
        <f t="shared" si="33"/>
        <v>4</v>
      </c>
      <c r="AZ155" s="16">
        <f t="shared" si="34"/>
        <v>2</v>
      </c>
      <c r="BA155" s="16">
        <f t="shared" si="35"/>
        <v>2</v>
      </c>
      <c r="BB155" s="15" t="str">
        <f t="shared" si="36"/>
        <v>40级守护灵橙色套1-肩甲</v>
      </c>
      <c r="BC155" s="16">
        <f t="shared" si="37"/>
        <v>0</v>
      </c>
      <c r="BD155" s="16">
        <f t="shared" si="38"/>
        <v>12</v>
      </c>
      <c r="BE155" s="16">
        <f t="shared" si="39"/>
        <v>125</v>
      </c>
    </row>
    <row r="156" spans="46:57" ht="16.5" x14ac:dyDescent="0.2">
      <c r="AT156" s="15">
        <v>152</v>
      </c>
      <c r="AU156" s="16">
        <f t="shared" si="29"/>
        <v>20</v>
      </c>
      <c r="AV156" s="16">
        <f t="shared" si="30"/>
        <v>4</v>
      </c>
      <c r="AW156" s="16">
        <f t="shared" si="31"/>
        <v>4</v>
      </c>
      <c r="AX156" s="16">
        <f t="shared" si="32"/>
        <v>2024044</v>
      </c>
      <c r="AY156" s="16">
        <f t="shared" si="33"/>
        <v>4</v>
      </c>
      <c r="AZ156" s="16">
        <f t="shared" si="34"/>
        <v>2</v>
      </c>
      <c r="BA156" s="16">
        <f t="shared" si="35"/>
        <v>2</v>
      </c>
      <c r="BB156" s="15" t="str">
        <f t="shared" si="36"/>
        <v>40级守护灵橙色套1-衣服</v>
      </c>
      <c r="BC156" s="16">
        <f t="shared" si="37"/>
        <v>0</v>
      </c>
      <c r="BD156" s="16">
        <f t="shared" si="38"/>
        <v>24</v>
      </c>
      <c r="BE156" s="16">
        <f t="shared" si="39"/>
        <v>0</v>
      </c>
    </row>
    <row r="157" spans="46:57" ht="16.5" x14ac:dyDescent="0.2">
      <c r="AT157" s="15">
        <v>153</v>
      </c>
      <c r="AU157" s="16">
        <f t="shared" si="29"/>
        <v>21</v>
      </c>
      <c r="AV157" s="16">
        <f t="shared" si="30"/>
        <v>5</v>
      </c>
      <c r="AW157" s="16">
        <f t="shared" si="31"/>
        <v>1</v>
      </c>
      <c r="AX157" s="16">
        <f t="shared" si="32"/>
        <v>2024051</v>
      </c>
      <c r="AY157" s="16">
        <f t="shared" si="33"/>
        <v>4</v>
      </c>
      <c r="AZ157" s="16">
        <f t="shared" si="34"/>
        <v>2</v>
      </c>
      <c r="BA157" s="16">
        <f t="shared" si="35"/>
        <v>1</v>
      </c>
      <c r="BB157" s="15" t="str">
        <f t="shared" si="36"/>
        <v>40级寄灵人橙色套2-武器</v>
      </c>
      <c r="BC157" s="16">
        <f t="shared" si="37"/>
        <v>89</v>
      </c>
      <c r="BD157" s="16">
        <f t="shared" si="38"/>
        <v>0</v>
      </c>
      <c r="BE157" s="16">
        <f t="shared" si="39"/>
        <v>0</v>
      </c>
    </row>
    <row r="158" spans="46:57" ht="16.5" x14ac:dyDescent="0.2">
      <c r="AT158" s="15">
        <v>154</v>
      </c>
      <c r="AU158" s="16">
        <f t="shared" si="29"/>
        <v>21</v>
      </c>
      <c r="AV158" s="16">
        <f t="shared" si="30"/>
        <v>5</v>
      </c>
      <c r="AW158" s="16">
        <f t="shared" si="31"/>
        <v>2</v>
      </c>
      <c r="AX158" s="16">
        <f t="shared" si="32"/>
        <v>2024052</v>
      </c>
      <c r="AY158" s="16">
        <f t="shared" si="33"/>
        <v>4</v>
      </c>
      <c r="AZ158" s="16">
        <f t="shared" si="34"/>
        <v>2</v>
      </c>
      <c r="BA158" s="16">
        <f t="shared" si="35"/>
        <v>1</v>
      </c>
      <c r="BB158" s="15" t="str">
        <f t="shared" si="36"/>
        <v>40级寄灵人橙色套2-头盔</v>
      </c>
      <c r="BC158" s="16">
        <f t="shared" si="37"/>
        <v>0</v>
      </c>
      <c r="BD158" s="16">
        <f t="shared" si="38"/>
        <v>20</v>
      </c>
      <c r="BE158" s="16">
        <f t="shared" si="39"/>
        <v>0</v>
      </c>
    </row>
    <row r="159" spans="46:57" ht="16.5" x14ac:dyDescent="0.2">
      <c r="AT159" s="15">
        <v>155</v>
      </c>
      <c r="AU159" s="16">
        <f t="shared" si="29"/>
        <v>21</v>
      </c>
      <c r="AV159" s="16">
        <f t="shared" si="30"/>
        <v>5</v>
      </c>
      <c r="AW159" s="16">
        <f t="shared" si="31"/>
        <v>3</v>
      </c>
      <c r="AX159" s="16">
        <f t="shared" si="32"/>
        <v>2024053</v>
      </c>
      <c r="AY159" s="16">
        <f t="shared" si="33"/>
        <v>4</v>
      </c>
      <c r="AZ159" s="16">
        <f t="shared" si="34"/>
        <v>2</v>
      </c>
      <c r="BA159" s="16">
        <f t="shared" si="35"/>
        <v>1</v>
      </c>
      <c r="BB159" s="15" t="str">
        <f t="shared" si="36"/>
        <v>40级寄灵人橙色套2-肩甲</v>
      </c>
      <c r="BC159" s="16">
        <f t="shared" si="37"/>
        <v>0</v>
      </c>
      <c r="BD159" s="16">
        <f t="shared" si="38"/>
        <v>10</v>
      </c>
      <c r="BE159" s="16">
        <f t="shared" si="39"/>
        <v>71</v>
      </c>
    </row>
    <row r="160" spans="46:57" ht="16.5" x14ac:dyDescent="0.2">
      <c r="AT160" s="15">
        <v>156</v>
      </c>
      <c r="AU160" s="16">
        <f t="shared" si="29"/>
        <v>21</v>
      </c>
      <c r="AV160" s="16">
        <f t="shared" si="30"/>
        <v>5</v>
      </c>
      <c r="AW160" s="16">
        <f t="shared" si="31"/>
        <v>4</v>
      </c>
      <c r="AX160" s="16">
        <f t="shared" si="32"/>
        <v>2024054</v>
      </c>
      <c r="AY160" s="16">
        <f t="shared" si="33"/>
        <v>4</v>
      </c>
      <c r="AZ160" s="16">
        <f t="shared" si="34"/>
        <v>2</v>
      </c>
      <c r="BA160" s="16">
        <f t="shared" si="35"/>
        <v>1</v>
      </c>
      <c r="BB160" s="15" t="str">
        <f t="shared" si="36"/>
        <v>40级寄灵人橙色套2-衣服</v>
      </c>
      <c r="BC160" s="16">
        <f t="shared" si="37"/>
        <v>0</v>
      </c>
      <c r="BD160" s="16">
        <f t="shared" si="38"/>
        <v>20</v>
      </c>
      <c r="BE160" s="16">
        <f t="shared" si="39"/>
        <v>0</v>
      </c>
    </row>
    <row r="161" spans="46:57" ht="16.5" x14ac:dyDescent="0.2">
      <c r="AT161" s="15">
        <v>157</v>
      </c>
      <c r="AU161" s="16">
        <f t="shared" si="29"/>
        <v>22</v>
      </c>
      <c r="AV161" s="16">
        <f t="shared" si="30"/>
        <v>6</v>
      </c>
      <c r="AW161" s="16">
        <f t="shared" si="31"/>
        <v>1</v>
      </c>
      <c r="AX161" s="16">
        <f t="shared" si="32"/>
        <v>2024061</v>
      </c>
      <c r="AY161" s="16">
        <f t="shared" si="33"/>
        <v>4</v>
      </c>
      <c r="AZ161" s="16">
        <f t="shared" si="34"/>
        <v>2</v>
      </c>
      <c r="BA161" s="16">
        <f t="shared" si="35"/>
        <v>2</v>
      </c>
      <c r="BB161" s="15" t="str">
        <f t="shared" si="36"/>
        <v>40级守护灵橙色套2-武器</v>
      </c>
      <c r="BC161" s="16">
        <f t="shared" si="37"/>
        <v>94</v>
      </c>
      <c r="BD161" s="16">
        <f t="shared" si="38"/>
        <v>0</v>
      </c>
      <c r="BE161" s="16">
        <f t="shared" si="39"/>
        <v>0</v>
      </c>
    </row>
    <row r="162" spans="46:57" ht="16.5" x14ac:dyDescent="0.2">
      <c r="AT162" s="15">
        <v>158</v>
      </c>
      <c r="AU162" s="16">
        <f t="shared" si="29"/>
        <v>22</v>
      </c>
      <c r="AV162" s="16">
        <f t="shared" si="30"/>
        <v>6</v>
      </c>
      <c r="AW162" s="16">
        <f t="shared" si="31"/>
        <v>2</v>
      </c>
      <c r="AX162" s="16">
        <f t="shared" si="32"/>
        <v>2024062</v>
      </c>
      <c r="AY162" s="16">
        <f t="shared" si="33"/>
        <v>4</v>
      </c>
      <c r="AZ162" s="16">
        <f t="shared" si="34"/>
        <v>2</v>
      </c>
      <c r="BA162" s="16">
        <f t="shared" si="35"/>
        <v>2</v>
      </c>
      <c r="BB162" s="15" t="str">
        <f t="shared" si="36"/>
        <v>40级守护灵橙色套2-头盔</v>
      </c>
      <c r="BC162" s="16">
        <f t="shared" si="37"/>
        <v>0</v>
      </c>
      <c r="BD162" s="16">
        <f t="shared" si="38"/>
        <v>24</v>
      </c>
      <c r="BE162" s="16">
        <f t="shared" si="39"/>
        <v>0</v>
      </c>
    </row>
    <row r="163" spans="46:57" ht="16.5" x14ac:dyDescent="0.2">
      <c r="AT163" s="15">
        <v>159</v>
      </c>
      <c r="AU163" s="16">
        <f t="shared" si="29"/>
        <v>22</v>
      </c>
      <c r="AV163" s="16">
        <f t="shared" si="30"/>
        <v>6</v>
      </c>
      <c r="AW163" s="16">
        <f t="shared" si="31"/>
        <v>3</v>
      </c>
      <c r="AX163" s="16">
        <f t="shared" si="32"/>
        <v>2024063</v>
      </c>
      <c r="AY163" s="16">
        <f t="shared" si="33"/>
        <v>4</v>
      </c>
      <c r="AZ163" s="16">
        <f t="shared" si="34"/>
        <v>2</v>
      </c>
      <c r="BA163" s="16">
        <f t="shared" si="35"/>
        <v>2</v>
      </c>
      <c r="BB163" s="15" t="str">
        <f t="shared" si="36"/>
        <v>40级守护灵橙色套2-肩甲</v>
      </c>
      <c r="BC163" s="16">
        <f t="shared" si="37"/>
        <v>0</v>
      </c>
      <c r="BD163" s="16">
        <f t="shared" si="38"/>
        <v>12</v>
      </c>
      <c r="BE163" s="16">
        <f t="shared" si="39"/>
        <v>125</v>
      </c>
    </row>
    <row r="164" spans="46:57" ht="16.5" x14ac:dyDescent="0.2">
      <c r="AT164" s="15">
        <v>160</v>
      </c>
      <c r="AU164" s="16">
        <f t="shared" si="29"/>
        <v>22</v>
      </c>
      <c r="AV164" s="16">
        <f t="shared" si="30"/>
        <v>6</v>
      </c>
      <c r="AW164" s="16">
        <f t="shared" si="31"/>
        <v>4</v>
      </c>
      <c r="AX164" s="16">
        <f t="shared" si="32"/>
        <v>2024064</v>
      </c>
      <c r="AY164" s="16">
        <f t="shared" si="33"/>
        <v>4</v>
      </c>
      <c r="AZ164" s="16">
        <f t="shared" si="34"/>
        <v>2</v>
      </c>
      <c r="BA164" s="16">
        <f t="shared" si="35"/>
        <v>2</v>
      </c>
      <c r="BB164" s="15" t="str">
        <f t="shared" si="36"/>
        <v>40级守护灵橙色套2-衣服</v>
      </c>
      <c r="BC164" s="16">
        <f t="shared" si="37"/>
        <v>0</v>
      </c>
      <c r="BD164" s="16">
        <f t="shared" si="38"/>
        <v>24</v>
      </c>
      <c r="BE164" s="16">
        <f t="shared" si="39"/>
        <v>0</v>
      </c>
    </row>
    <row r="165" spans="46:57" ht="16.5" x14ac:dyDescent="0.2">
      <c r="AT165" s="15">
        <v>161</v>
      </c>
      <c r="AU165" s="16">
        <f t="shared" si="29"/>
        <v>23</v>
      </c>
      <c r="AV165" s="16">
        <f t="shared" si="30"/>
        <v>1</v>
      </c>
      <c r="AW165" s="16">
        <f t="shared" si="31"/>
        <v>1</v>
      </c>
      <c r="AX165" s="16">
        <f t="shared" si="32"/>
        <v>2031011</v>
      </c>
      <c r="AY165" s="16">
        <f t="shared" si="33"/>
        <v>1</v>
      </c>
      <c r="AZ165" s="16">
        <f t="shared" si="34"/>
        <v>3</v>
      </c>
      <c r="BA165" s="16">
        <f t="shared" si="35"/>
        <v>1</v>
      </c>
      <c r="BB165" s="15" t="str">
        <f t="shared" si="36"/>
        <v>60级寄灵人绿色-武器</v>
      </c>
      <c r="BC165" s="16">
        <f t="shared" si="37"/>
        <v>74</v>
      </c>
      <c r="BD165" s="16">
        <f t="shared" si="38"/>
        <v>0</v>
      </c>
      <c r="BE165" s="16">
        <f t="shared" si="39"/>
        <v>0</v>
      </c>
    </row>
    <row r="166" spans="46:57" ht="16.5" x14ac:dyDescent="0.2">
      <c r="AT166" s="15">
        <v>162</v>
      </c>
      <c r="AU166" s="16">
        <f t="shared" si="29"/>
        <v>23</v>
      </c>
      <c r="AV166" s="16">
        <f t="shared" si="30"/>
        <v>1</v>
      </c>
      <c r="AW166" s="16">
        <f t="shared" si="31"/>
        <v>2</v>
      </c>
      <c r="AX166" s="16">
        <f t="shared" si="32"/>
        <v>2031012</v>
      </c>
      <c r="AY166" s="16">
        <f t="shared" si="33"/>
        <v>1</v>
      </c>
      <c r="AZ166" s="16">
        <f t="shared" si="34"/>
        <v>3</v>
      </c>
      <c r="BA166" s="16">
        <f t="shared" si="35"/>
        <v>1</v>
      </c>
      <c r="BB166" s="15" t="str">
        <f t="shared" si="36"/>
        <v>60级寄灵人绿色-头盔</v>
      </c>
      <c r="BC166" s="16">
        <f t="shared" si="37"/>
        <v>0</v>
      </c>
      <c r="BD166" s="16">
        <f t="shared" si="38"/>
        <v>17</v>
      </c>
      <c r="BE166" s="16">
        <f t="shared" si="39"/>
        <v>0</v>
      </c>
    </row>
    <row r="167" spans="46:57" ht="16.5" x14ac:dyDescent="0.2">
      <c r="AT167" s="15">
        <v>163</v>
      </c>
      <c r="AU167" s="16">
        <f t="shared" si="29"/>
        <v>23</v>
      </c>
      <c r="AV167" s="16">
        <f t="shared" si="30"/>
        <v>1</v>
      </c>
      <c r="AW167" s="16">
        <f t="shared" si="31"/>
        <v>3</v>
      </c>
      <c r="AX167" s="16">
        <f t="shared" si="32"/>
        <v>2031013</v>
      </c>
      <c r="AY167" s="16">
        <f t="shared" si="33"/>
        <v>1</v>
      </c>
      <c r="AZ167" s="16">
        <f t="shared" si="34"/>
        <v>3</v>
      </c>
      <c r="BA167" s="16">
        <f t="shared" si="35"/>
        <v>1</v>
      </c>
      <c r="BB167" s="15" t="str">
        <f t="shared" si="36"/>
        <v>60级寄灵人绿色-肩甲</v>
      </c>
      <c r="BC167" s="16">
        <f t="shared" si="37"/>
        <v>0</v>
      </c>
      <c r="BD167" s="16">
        <f t="shared" si="38"/>
        <v>9</v>
      </c>
      <c r="BE167" s="16">
        <f t="shared" si="39"/>
        <v>57</v>
      </c>
    </row>
    <row r="168" spans="46:57" ht="16.5" x14ac:dyDescent="0.2">
      <c r="AT168" s="15">
        <v>164</v>
      </c>
      <c r="AU168" s="16">
        <f t="shared" si="29"/>
        <v>23</v>
      </c>
      <c r="AV168" s="16">
        <f t="shared" si="30"/>
        <v>1</v>
      </c>
      <c r="AW168" s="16">
        <f t="shared" si="31"/>
        <v>4</v>
      </c>
      <c r="AX168" s="16">
        <f t="shared" si="32"/>
        <v>2031014</v>
      </c>
      <c r="AY168" s="16">
        <f t="shared" si="33"/>
        <v>1</v>
      </c>
      <c r="AZ168" s="16">
        <f t="shared" si="34"/>
        <v>3</v>
      </c>
      <c r="BA168" s="16">
        <f t="shared" si="35"/>
        <v>1</v>
      </c>
      <c r="BB168" s="15" t="str">
        <f t="shared" si="36"/>
        <v>60级寄灵人绿色-衣服</v>
      </c>
      <c r="BC168" s="16">
        <f t="shared" si="37"/>
        <v>0</v>
      </c>
      <c r="BD168" s="16">
        <f t="shared" si="38"/>
        <v>17</v>
      </c>
      <c r="BE168" s="16">
        <f t="shared" si="39"/>
        <v>0</v>
      </c>
    </row>
    <row r="169" spans="46:57" ht="16.5" x14ac:dyDescent="0.2">
      <c r="AT169" s="15">
        <v>165</v>
      </c>
      <c r="AU169" s="16">
        <f t="shared" si="29"/>
        <v>23</v>
      </c>
      <c r="AV169" s="16">
        <f t="shared" si="30"/>
        <v>1</v>
      </c>
      <c r="AW169" s="16">
        <f t="shared" si="31"/>
        <v>5</v>
      </c>
      <c r="AX169" s="16">
        <f t="shared" si="32"/>
        <v>2031015</v>
      </c>
      <c r="AY169" s="16">
        <f t="shared" si="33"/>
        <v>1</v>
      </c>
      <c r="AZ169" s="16">
        <f t="shared" si="34"/>
        <v>3</v>
      </c>
      <c r="BA169" s="16">
        <f t="shared" si="35"/>
        <v>1</v>
      </c>
      <c r="BB169" s="15" t="str">
        <f t="shared" si="36"/>
        <v>60级寄灵人绿色-鞋子</v>
      </c>
      <c r="BC169" s="16">
        <f t="shared" si="37"/>
        <v>0</v>
      </c>
      <c r="BD169" s="16">
        <f t="shared" si="38"/>
        <v>0</v>
      </c>
      <c r="BE169" s="16">
        <f t="shared" si="39"/>
        <v>113</v>
      </c>
    </row>
    <row r="170" spans="46:57" ht="16.5" x14ac:dyDescent="0.2">
      <c r="AT170" s="15">
        <v>166</v>
      </c>
      <c r="AU170" s="16">
        <f t="shared" si="29"/>
        <v>23</v>
      </c>
      <c r="AV170" s="16">
        <f t="shared" si="30"/>
        <v>1</v>
      </c>
      <c r="AW170" s="16">
        <f t="shared" si="31"/>
        <v>6</v>
      </c>
      <c r="AX170" s="16">
        <f t="shared" si="32"/>
        <v>2031016</v>
      </c>
      <c r="AY170" s="16">
        <f t="shared" si="33"/>
        <v>1</v>
      </c>
      <c r="AZ170" s="16">
        <f t="shared" si="34"/>
        <v>3</v>
      </c>
      <c r="BA170" s="16">
        <f t="shared" si="35"/>
        <v>1</v>
      </c>
      <c r="BB170" s="15" t="str">
        <f t="shared" si="36"/>
        <v>60级寄灵人绿色-护手</v>
      </c>
      <c r="BC170" s="16">
        <f t="shared" si="37"/>
        <v>0</v>
      </c>
      <c r="BD170" s="16">
        <f t="shared" si="38"/>
        <v>0</v>
      </c>
      <c r="BE170" s="16">
        <f t="shared" si="39"/>
        <v>113</v>
      </c>
    </row>
    <row r="171" spans="46:57" ht="16.5" x14ac:dyDescent="0.2">
      <c r="AT171" s="15">
        <v>167</v>
      </c>
      <c r="AU171" s="16">
        <f t="shared" si="29"/>
        <v>23</v>
      </c>
      <c r="AV171" s="16">
        <f t="shared" si="30"/>
        <v>1</v>
      </c>
      <c r="AW171" s="16">
        <f t="shared" si="31"/>
        <v>7</v>
      </c>
      <c r="AX171" s="16">
        <f t="shared" si="32"/>
        <v>2031017</v>
      </c>
      <c r="AY171" s="16">
        <f t="shared" si="33"/>
        <v>1</v>
      </c>
      <c r="AZ171" s="16">
        <f t="shared" si="34"/>
        <v>3</v>
      </c>
      <c r="BA171" s="16">
        <f t="shared" si="35"/>
        <v>1</v>
      </c>
      <c r="BB171" s="15" t="str">
        <f t="shared" si="36"/>
        <v>60级寄灵人绿色-项链</v>
      </c>
      <c r="BC171" s="16">
        <f t="shared" si="37"/>
        <v>25</v>
      </c>
      <c r="BD171" s="16">
        <f t="shared" si="38"/>
        <v>14</v>
      </c>
      <c r="BE171" s="16">
        <f t="shared" si="39"/>
        <v>0</v>
      </c>
    </row>
    <row r="172" spans="46:57" ht="16.5" x14ac:dyDescent="0.2">
      <c r="AT172" s="15">
        <v>168</v>
      </c>
      <c r="AU172" s="16">
        <f t="shared" si="29"/>
        <v>23</v>
      </c>
      <c r="AV172" s="16">
        <f t="shared" si="30"/>
        <v>1</v>
      </c>
      <c r="AW172" s="16">
        <f t="shared" si="31"/>
        <v>8</v>
      </c>
      <c r="AX172" s="16">
        <f t="shared" si="32"/>
        <v>2031018</v>
      </c>
      <c r="AY172" s="16">
        <f t="shared" si="33"/>
        <v>1</v>
      </c>
      <c r="AZ172" s="16">
        <f t="shared" si="34"/>
        <v>3</v>
      </c>
      <c r="BA172" s="16">
        <f t="shared" si="35"/>
        <v>1</v>
      </c>
      <c r="BB172" s="15" t="str">
        <f t="shared" si="36"/>
        <v>60级寄灵人绿色-戒指</v>
      </c>
      <c r="BC172" s="16">
        <f t="shared" si="37"/>
        <v>25</v>
      </c>
      <c r="BD172" s="16">
        <f t="shared" si="38"/>
        <v>0</v>
      </c>
      <c r="BE172" s="16">
        <f t="shared" si="39"/>
        <v>94</v>
      </c>
    </row>
    <row r="173" spans="46:57" ht="16.5" x14ac:dyDescent="0.2">
      <c r="AT173" s="15">
        <v>169</v>
      </c>
      <c r="AU173" s="16">
        <f t="shared" si="29"/>
        <v>24</v>
      </c>
      <c r="AV173" s="16">
        <f t="shared" si="30"/>
        <v>2</v>
      </c>
      <c r="AW173" s="16">
        <f t="shared" si="31"/>
        <v>1</v>
      </c>
      <c r="AX173" s="16">
        <f t="shared" si="32"/>
        <v>2031021</v>
      </c>
      <c r="AY173" s="16">
        <f t="shared" si="33"/>
        <v>1</v>
      </c>
      <c r="AZ173" s="16">
        <f t="shared" si="34"/>
        <v>3</v>
      </c>
      <c r="BA173" s="16">
        <f t="shared" si="35"/>
        <v>2</v>
      </c>
      <c r="BB173" s="15" t="str">
        <f t="shared" si="36"/>
        <v>60级守护灵绿色-武器</v>
      </c>
      <c r="BC173" s="16">
        <f t="shared" si="37"/>
        <v>76</v>
      </c>
      <c r="BD173" s="16">
        <f t="shared" si="38"/>
        <v>0</v>
      </c>
      <c r="BE173" s="16">
        <f t="shared" si="39"/>
        <v>0</v>
      </c>
    </row>
    <row r="174" spans="46:57" ht="16.5" x14ac:dyDescent="0.2">
      <c r="AT174" s="15">
        <v>170</v>
      </c>
      <c r="AU174" s="16">
        <f t="shared" si="29"/>
        <v>24</v>
      </c>
      <c r="AV174" s="16">
        <f t="shared" si="30"/>
        <v>2</v>
      </c>
      <c r="AW174" s="16">
        <f t="shared" si="31"/>
        <v>2</v>
      </c>
      <c r="AX174" s="16">
        <f t="shared" si="32"/>
        <v>2031022</v>
      </c>
      <c r="AY174" s="16">
        <f t="shared" si="33"/>
        <v>1</v>
      </c>
      <c r="AZ174" s="16">
        <f t="shared" si="34"/>
        <v>3</v>
      </c>
      <c r="BA174" s="16">
        <f t="shared" si="35"/>
        <v>2</v>
      </c>
      <c r="BB174" s="15" t="str">
        <f t="shared" si="36"/>
        <v>60级守护灵绿色-头盔</v>
      </c>
      <c r="BC174" s="16">
        <f t="shared" si="37"/>
        <v>0</v>
      </c>
      <c r="BD174" s="16">
        <f t="shared" si="38"/>
        <v>19</v>
      </c>
      <c r="BE174" s="16">
        <f t="shared" si="39"/>
        <v>0</v>
      </c>
    </row>
    <row r="175" spans="46:57" ht="16.5" x14ac:dyDescent="0.2">
      <c r="AT175" s="15">
        <v>171</v>
      </c>
      <c r="AU175" s="16">
        <f t="shared" si="29"/>
        <v>24</v>
      </c>
      <c r="AV175" s="16">
        <f t="shared" si="30"/>
        <v>2</v>
      </c>
      <c r="AW175" s="16">
        <f t="shared" si="31"/>
        <v>3</v>
      </c>
      <c r="AX175" s="16">
        <f t="shared" si="32"/>
        <v>2031023</v>
      </c>
      <c r="AY175" s="16">
        <f t="shared" si="33"/>
        <v>1</v>
      </c>
      <c r="AZ175" s="16">
        <f t="shared" si="34"/>
        <v>3</v>
      </c>
      <c r="BA175" s="16">
        <f t="shared" si="35"/>
        <v>2</v>
      </c>
      <c r="BB175" s="15" t="str">
        <f t="shared" si="36"/>
        <v>60级守护灵绿色-肩甲</v>
      </c>
      <c r="BC175" s="16">
        <f t="shared" si="37"/>
        <v>0</v>
      </c>
      <c r="BD175" s="16">
        <f t="shared" si="38"/>
        <v>10</v>
      </c>
      <c r="BE175" s="16">
        <f t="shared" si="39"/>
        <v>101</v>
      </c>
    </row>
    <row r="176" spans="46:57" ht="16.5" x14ac:dyDescent="0.2">
      <c r="AT176" s="15">
        <v>172</v>
      </c>
      <c r="AU176" s="16">
        <f t="shared" si="29"/>
        <v>24</v>
      </c>
      <c r="AV176" s="16">
        <f t="shared" si="30"/>
        <v>2</v>
      </c>
      <c r="AW176" s="16">
        <f t="shared" si="31"/>
        <v>4</v>
      </c>
      <c r="AX176" s="16">
        <f t="shared" si="32"/>
        <v>2031024</v>
      </c>
      <c r="AY176" s="16">
        <f t="shared" si="33"/>
        <v>1</v>
      </c>
      <c r="AZ176" s="16">
        <f t="shared" si="34"/>
        <v>3</v>
      </c>
      <c r="BA176" s="16">
        <f t="shared" si="35"/>
        <v>2</v>
      </c>
      <c r="BB176" s="15" t="str">
        <f t="shared" si="36"/>
        <v>60级守护灵绿色-衣服</v>
      </c>
      <c r="BC176" s="16">
        <f t="shared" si="37"/>
        <v>0</v>
      </c>
      <c r="BD176" s="16">
        <f t="shared" si="38"/>
        <v>19</v>
      </c>
      <c r="BE176" s="16">
        <f t="shared" si="39"/>
        <v>0</v>
      </c>
    </row>
    <row r="177" spans="46:57" ht="16.5" x14ac:dyDescent="0.2">
      <c r="AT177" s="15">
        <v>173</v>
      </c>
      <c r="AU177" s="16">
        <f t="shared" si="29"/>
        <v>24</v>
      </c>
      <c r="AV177" s="16">
        <f t="shared" si="30"/>
        <v>2</v>
      </c>
      <c r="AW177" s="16">
        <f t="shared" si="31"/>
        <v>5</v>
      </c>
      <c r="AX177" s="16">
        <f t="shared" si="32"/>
        <v>2031025</v>
      </c>
      <c r="AY177" s="16">
        <f t="shared" si="33"/>
        <v>1</v>
      </c>
      <c r="AZ177" s="16">
        <f t="shared" si="34"/>
        <v>3</v>
      </c>
      <c r="BA177" s="16">
        <f t="shared" si="35"/>
        <v>2</v>
      </c>
      <c r="BB177" s="15" t="str">
        <f t="shared" si="36"/>
        <v>60级守护灵绿色-鞋子</v>
      </c>
      <c r="BC177" s="16">
        <f t="shared" si="37"/>
        <v>0</v>
      </c>
      <c r="BD177" s="16">
        <f t="shared" si="38"/>
        <v>0</v>
      </c>
      <c r="BE177" s="16">
        <f t="shared" si="39"/>
        <v>202</v>
      </c>
    </row>
    <row r="178" spans="46:57" ht="16.5" x14ac:dyDescent="0.2">
      <c r="AT178" s="15">
        <v>174</v>
      </c>
      <c r="AU178" s="16">
        <f t="shared" si="29"/>
        <v>24</v>
      </c>
      <c r="AV178" s="16">
        <f t="shared" si="30"/>
        <v>2</v>
      </c>
      <c r="AW178" s="16">
        <f t="shared" si="31"/>
        <v>6</v>
      </c>
      <c r="AX178" s="16">
        <f t="shared" si="32"/>
        <v>2031026</v>
      </c>
      <c r="AY178" s="16">
        <f t="shared" si="33"/>
        <v>1</v>
      </c>
      <c r="AZ178" s="16">
        <f t="shared" si="34"/>
        <v>3</v>
      </c>
      <c r="BA178" s="16">
        <f t="shared" si="35"/>
        <v>2</v>
      </c>
      <c r="BB178" s="15" t="str">
        <f t="shared" si="36"/>
        <v>60级守护灵绿色-护手</v>
      </c>
      <c r="BC178" s="16">
        <f t="shared" si="37"/>
        <v>0</v>
      </c>
      <c r="BD178" s="16">
        <f t="shared" si="38"/>
        <v>0</v>
      </c>
      <c r="BE178" s="16">
        <f t="shared" si="39"/>
        <v>202</v>
      </c>
    </row>
    <row r="179" spans="46:57" ht="16.5" x14ac:dyDescent="0.2">
      <c r="AT179" s="15">
        <v>175</v>
      </c>
      <c r="AU179" s="16">
        <f t="shared" si="29"/>
        <v>24</v>
      </c>
      <c r="AV179" s="16">
        <f t="shared" si="30"/>
        <v>2</v>
      </c>
      <c r="AW179" s="16">
        <f t="shared" si="31"/>
        <v>7</v>
      </c>
      <c r="AX179" s="16">
        <f t="shared" si="32"/>
        <v>2031027</v>
      </c>
      <c r="AY179" s="16">
        <f t="shared" si="33"/>
        <v>1</v>
      </c>
      <c r="AZ179" s="16">
        <f t="shared" si="34"/>
        <v>3</v>
      </c>
      <c r="BA179" s="16">
        <f t="shared" si="35"/>
        <v>2</v>
      </c>
      <c r="BB179" s="15" t="str">
        <f t="shared" si="36"/>
        <v>60级守护灵绿色-项链</v>
      </c>
      <c r="BC179" s="16">
        <f t="shared" si="37"/>
        <v>25</v>
      </c>
      <c r="BD179" s="16">
        <f t="shared" si="38"/>
        <v>16</v>
      </c>
      <c r="BE179" s="16">
        <f t="shared" si="39"/>
        <v>0</v>
      </c>
    </row>
    <row r="180" spans="46:57" ht="16.5" x14ac:dyDescent="0.2">
      <c r="AT180" s="15">
        <v>176</v>
      </c>
      <c r="AU180" s="16">
        <f t="shared" si="29"/>
        <v>24</v>
      </c>
      <c r="AV180" s="16">
        <f t="shared" si="30"/>
        <v>2</v>
      </c>
      <c r="AW180" s="16">
        <f t="shared" si="31"/>
        <v>8</v>
      </c>
      <c r="AX180" s="16">
        <f t="shared" si="32"/>
        <v>2031028</v>
      </c>
      <c r="AY180" s="16">
        <f t="shared" si="33"/>
        <v>1</v>
      </c>
      <c r="AZ180" s="16">
        <f t="shared" si="34"/>
        <v>3</v>
      </c>
      <c r="BA180" s="16">
        <f t="shared" si="35"/>
        <v>2</v>
      </c>
      <c r="BB180" s="15" t="str">
        <f t="shared" si="36"/>
        <v>60级守护灵绿色-戒指</v>
      </c>
      <c r="BC180" s="16">
        <f t="shared" si="37"/>
        <v>25</v>
      </c>
      <c r="BD180" s="16">
        <f t="shared" si="38"/>
        <v>0</v>
      </c>
      <c r="BE180" s="16">
        <f t="shared" si="39"/>
        <v>168</v>
      </c>
    </row>
    <row r="181" spans="46:57" ht="16.5" x14ac:dyDescent="0.2">
      <c r="AT181" s="15">
        <v>177</v>
      </c>
      <c r="AU181" s="16">
        <f t="shared" si="29"/>
        <v>25</v>
      </c>
      <c r="AV181" s="16">
        <f t="shared" si="30"/>
        <v>1</v>
      </c>
      <c r="AW181" s="16">
        <f t="shared" si="31"/>
        <v>1</v>
      </c>
      <c r="AX181" s="16">
        <f t="shared" si="32"/>
        <v>2032011</v>
      </c>
      <c r="AY181" s="16">
        <f t="shared" si="33"/>
        <v>2</v>
      </c>
      <c r="AZ181" s="16">
        <f t="shared" si="34"/>
        <v>3</v>
      </c>
      <c r="BA181" s="16">
        <f t="shared" si="35"/>
        <v>1</v>
      </c>
      <c r="BB181" s="15" t="str">
        <f t="shared" si="36"/>
        <v>60级寄灵人蓝色-武器</v>
      </c>
      <c r="BC181" s="16">
        <f t="shared" si="37"/>
        <v>110</v>
      </c>
      <c r="BD181" s="16">
        <f t="shared" si="38"/>
        <v>0</v>
      </c>
      <c r="BE181" s="16">
        <f t="shared" si="39"/>
        <v>0</v>
      </c>
    </row>
    <row r="182" spans="46:57" ht="16.5" x14ac:dyDescent="0.2">
      <c r="AT182" s="15">
        <v>178</v>
      </c>
      <c r="AU182" s="16">
        <f t="shared" si="29"/>
        <v>25</v>
      </c>
      <c r="AV182" s="16">
        <f t="shared" si="30"/>
        <v>1</v>
      </c>
      <c r="AW182" s="16">
        <f t="shared" si="31"/>
        <v>2</v>
      </c>
      <c r="AX182" s="16">
        <f t="shared" si="32"/>
        <v>2032012</v>
      </c>
      <c r="AY182" s="16">
        <f t="shared" si="33"/>
        <v>2</v>
      </c>
      <c r="AZ182" s="16">
        <f t="shared" si="34"/>
        <v>3</v>
      </c>
      <c r="BA182" s="16">
        <f t="shared" si="35"/>
        <v>1</v>
      </c>
      <c r="BB182" s="15" t="str">
        <f t="shared" si="36"/>
        <v>60级寄灵人蓝色-头盔</v>
      </c>
      <c r="BC182" s="16">
        <f t="shared" si="37"/>
        <v>0</v>
      </c>
      <c r="BD182" s="16">
        <f t="shared" si="38"/>
        <v>26</v>
      </c>
      <c r="BE182" s="16">
        <f t="shared" si="39"/>
        <v>0</v>
      </c>
    </row>
    <row r="183" spans="46:57" ht="16.5" x14ac:dyDescent="0.2">
      <c r="AT183" s="15">
        <v>179</v>
      </c>
      <c r="AU183" s="16">
        <f t="shared" si="29"/>
        <v>25</v>
      </c>
      <c r="AV183" s="16">
        <f t="shared" si="30"/>
        <v>1</v>
      </c>
      <c r="AW183" s="16">
        <f t="shared" si="31"/>
        <v>3</v>
      </c>
      <c r="AX183" s="16">
        <f t="shared" si="32"/>
        <v>2032013</v>
      </c>
      <c r="AY183" s="16">
        <f t="shared" si="33"/>
        <v>2</v>
      </c>
      <c r="AZ183" s="16">
        <f t="shared" si="34"/>
        <v>3</v>
      </c>
      <c r="BA183" s="16">
        <f t="shared" si="35"/>
        <v>1</v>
      </c>
      <c r="BB183" s="15" t="str">
        <f t="shared" si="36"/>
        <v>60级寄灵人蓝色-肩甲</v>
      </c>
      <c r="BC183" s="16">
        <f t="shared" si="37"/>
        <v>0</v>
      </c>
      <c r="BD183" s="16">
        <f t="shared" si="38"/>
        <v>13</v>
      </c>
      <c r="BE183" s="16">
        <f t="shared" si="39"/>
        <v>85</v>
      </c>
    </row>
    <row r="184" spans="46:57" ht="16.5" x14ac:dyDescent="0.2">
      <c r="AT184" s="15">
        <v>180</v>
      </c>
      <c r="AU184" s="16">
        <f t="shared" si="29"/>
        <v>25</v>
      </c>
      <c r="AV184" s="16">
        <f t="shared" si="30"/>
        <v>1</v>
      </c>
      <c r="AW184" s="16">
        <f t="shared" si="31"/>
        <v>4</v>
      </c>
      <c r="AX184" s="16">
        <f t="shared" si="32"/>
        <v>2032014</v>
      </c>
      <c r="AY184" s="16">
        <f t="shared" si="33"/>
        <v>2</v>
      </c>
      <c r="AZ184" s="16">
        <f t="shared" si="34"/>
        <v>3</v>
      </c>
      <c r="BA184" s="16">
        <f t="shared" si="35"/>
        <v>1</v>
      </c>
      <c r="BB184" s="15" t="str">
        <f t="shared" si="36"/>
        <v>60级寄灵人蓝色-衣服</v>
      </c>
      <c r="BC184" s="16">
        <f t="shared" si="37"/>
        <v>0</v>
      </c>
      <c r="BD184" s="16">
        <f t="shared" si="38"/>
        <v>26</v>
      </c>
      <c r="BE184" s="16">
        <f t="shared" si="39"/>
        <v>0</v>
      </c>
    </row>
    <row r="185" spans="46:57" ht="16.5" x14ac:dyDescent="0.2">
      <c r="AT185" s="15">
        <v>181</v>
      </c>
      <c r="AU185" s="16">
        <f t="shared" si="29"/>
        <v>25</v>
      </c>
      <c r="AV185" s="16">
        <f t="shared" si="30"/>
        <v>1</v>
      </c>
      <c r="AW185" s="16">
        <f t="shared" si="31"/>
        <v>5</v>
      </c>
      <c r="AX185" s="16">
        <f t="shared" si="32"/>
        <v>2032015</v>
      </c>
      <c r="AY185" s="16">
        <f t="shared" si="33"/>
        <v>2</v>
      </c>
      <c r="AZ185" s="16">
        <f t="shared" si="34"/>
        <v>3</v>
      </c>
      <c r="BA185" s="16">
        <f t="shared" si="35"/>
        <v>1</v>
      </c>
      <c r="BB185" s="15" t="str">
        <f t="shared" si="36"/>
        <v>60级寄灵人蓝色-鞋子</v>
      </c>
      <c r="BC185" s="16">
        <f t="shared" si="37"/>
        <v>0</v>
      </c>
      <c r="BD185" s="16">
        <f t="shared" si="38"/>
        <v>0</v>
      </c>
      <c r="BE185" s="16">
        <f t="shared" si="39"/>
        <v>170</v>
      </c>
    </row>
    <row r="186" spans="46:57" ht="16.5" x14ac:dyDescent="0.2">
      <c r="AT186" s="15">
        <v>182</v>
      </c>
      <c r="AU186" s="16">
        <f t="shared" si="29"/>
        <v>25</v>
      </c>
      <c r="AV186" s="16">
        <f t="shared" si="30"/>
        <v>1</v>
      </c>
      <c r="AW186" s="16">
        <f t="shared" si="31"/>
        <v>6</v>
      </c>
      <c r="AX186" s="16">
        <f t="shared" si="32"/>
        <v>2032016</v>
      </c>
      <c r="AY186" s="16">
        <f t="shared" si="33"/>
        <v>2</v>
      </c>
      <c r="AZ186" s="16">
        <f t="shared" si="34"/>
        <v>3</v>
      </c>
      <c r="BA186" s="16">
        <f t="shared" si="35"/>
        <v>1</v>
      </c>
      <c r="BB186" s="15" t="str">
        <f t="shared" si="36"/>
        <v>60级寄灵人蓝色-护手</v>
      </c>
      <c r="BC186" s="16">
        <f t="shared" si="37"/>
        <v>0</v>
      </c>
      <c r="BD186" s="16">
        <f t="shared" si="38"/>
        <v>0</v>
      </c>
      <c r="BE186" s="16">
        <f t="shared" si="39"/>
        <v>170</v>
      </c>
    </row>
    <row r="187" spans="46:57" ht="16.5" x14ac:dyDescent="0.2">
      <c r="AT187" s="15">
        <v>183</v>
      </c>
      <c r="AU187" s="16">
        <f t="shared" si="29"/>
        <v>25</v>
      </c>
      <c r="AV187" s="16">
        <f t="shared" si="30"/>
        <v>1</v>
      </c>
      <c r="AW187" s="16">
        <f t="shared" si="31"/>
        <v>7</v>
      </c>
      <c r="AX187" s="16">
        <f t="shared" si="32"/>
        <v>2032017</v>
      </c>
      <c r="AY187" s="16">
        <f t="shared" si="33"/>
        <v>2</v>
      </c>
      <c r="AZ187" s="16">
        <f t="shared" si="34"/>
        <v>3</v>
      </c>
      <c r="BA187" s="16">
        <f t="shared" si="35"/>
        <v>1</v>
      </c>
      <c r="BB187" s="15" t="str">
        <f t="shared" si="36"/>
        <v>60级寄灵人蓝色-项链</v>
      </c>
      <c r="BC187" s="16">
        <f t="shared" si="37"/>
        <v>37</v>
      </c>
      <c r="BD187" s="16">
        <f t="shared" si="38"/>
        <v>22</v>
      </c>
      <c r="BE187" s="16">
        <f t="shared" si="39"/>
        <v>0</v>
      </c>
    </row>
    <row r="188" spans="46:57" ht="16.5" x14ac:dyDescent="0.2">
      <c r="AT188" s="15">
        <v>184</v>
      </c>
      <c r="AU188" s="16">
        <f t="shared" si="29"/>
        <v>25</v>
      </c>
      <c r="AV188" s="16">
        <f t="shared" si="30"/>
        <v>1</v>
      </c>
      <c r="AW188" s="16">
        <f t="shared" si="31"/>
        <v>8</v>
      </c>
      <c r="AX188" s="16">
        <f t="shared" si="32"/>
        <v>2032018</v>
      </c>
      <c r="AY188" s="16">
        <f t="shared" si="33"/>
        <v>2</v>
      </c>
      <c r="AZ188" s="16">
        <f t="shared" si="34"/>
        <v>3</v>
      </c>
      <c r="BA188" s="16">
        <f t="shared" si="35"/>
        <v>1</v>
      </c>
      <c r="BB188" s="15" t="str">
        <f t="shared" si="36"/>
        <v>60级寄灵人蓝色-戒指</v>
      </c>
      <c r="BC188" s="16">
        <f t="shared" si="37"/>
        <v>37</v>
      </c>
      <c r="BD188" s="16">
        <f t="shared" si="38"/>
        <v>0</v>
      </c>
      <c r="BE188" s="16">
        <f t="shared" si="39"/>
        <v>142</v>
      </c>
    </row>
    <row r="189" spans="46:57" ht="16.5" x14ac:dyDescent="0.2">
      <c r="AT189" s="15">
        <v>185</v>
      </c>
      <c r="AU189" s="16">
        <f t="shared" si="29"/>
        <v>26</v>
      </c>
      <c r="AV189" s="16">
        <f t="shared" si="30"/>
        <v>2</v>
      </c>
      <c r="AW189" s="16">
        <f t="shared" si="31"/>
        <v>1</v>
      </c>
      <c r="AX189" s="16">
        <f t="shared" si="32"/>
        <v>2032021</v>
      </c>
      <c r="AY189" s="16">
        <f t="shared" si="33"/>
        <v>2</v>
      </c>
      <c r="AZ189" s="16">
        <f t="shared" si="34"/>
        <v>3</v>
      </c>
      <c r="BA189" s="16">
        <f t="shared" si="35"/>
        <v>2</v>
      </c>
      <c r="BB189" s="15" t="str">
        <f t="shared" si="36"/>
        <v>60级守护灵蓝色-武器</v>
      </c>
      <c r="BC189" s="16">
        <f t="shared" si="37"/>
        <v>114</v>
      </c>
      <c r="BD189" s="16">
        <f t="shared" si="38"/>
        <v>0</v>
      </c>
      <c r="BE189" s="16">
        <f t="shared" si="39"/>
        <v>0</v>
      </c>
    </row>
    <row r="190" spans="46:57" ht="16.5" x14ac:dyDescent="0.2">
      <c r="AT190" s="15">
        <v>186</v>
      </c>
      <c r="AU190" s="16">
        <f t="shared" si="29"/>
        <v>26</v>
      </c>
      <c r="AV190" s="16">
        <f t="shared" si="30"/>
        <v>2</v>
      </c>
      <c r="AW190" s="16">
        <f t="shared" si="31"/>
        <v>2</v>
      </c>
      <c r="AX190" s="16">
        <f t="shared" si="32"/>
        <v>2032022</v>
      </c>
      <c r="AY190" s="16">
        <f t="shared" si="33"/>
        <v>2</v>
      </c>
      <c r="AZ190" s="16">
        <f t="shared" si="34"/>
        <v>3</v>
      </c>
      <c r="BA190" s="16">
        <f t="shared" si="35"/>
        <v>2</v>
      </c>
      <c r="BB190" s="15" t="str">
        <f t="shared" si="36"/>
        <v>60级守护灵蓝色-头盔</v>
      </c>
      <c r="BC190" s="16">
        <f t="shared" si="37"/>
        <v>0</v>
      </c>
      <c r="BD190" s="16">
        <f t="shared" si="38"/>
        <v>29</v>
      </c>
      <c r="BE190" s="16">
        <f t="shared" si="39"/>
        <v>0</v>
      </c>
    </row>
    <row r="191" spans="46:57" ht="16.5" x14ac:dyDescent="0.2">
      <c r="AT191" s="15">
        <v>187</v>
      </c>
      <c r="AU191" s="16">
        <f t="shared" si="29"/>
        <v>26</v>
      </c>
      <c r="AV191" s="16">
        <f t="shared" si="30"/>
        <v>2</v>
      </c>
      <c r="AW191" s="16">
        <f t="shared" si="31"/>
        <v>3</v>
      </c>
      <c r="AX191" s="16">
        <f t="shared" si="32"/>
        <v>2032023</v>
      </c>
      <c r="AY191" s="16">
        <f t="shared" si="33"/>
        <v>2</v>
      </c>
      <c r="AZ191" s="16">
        <f t="shared" si="34"/>
        <v>3</v>
      </c>
      <c r="BA191" s="16">
        <f t="shared" si="35"/>
        <v>2</v>
      </c>
      <c r="BB191" s="15" t="str">
        <f t="shared" si="36"/>
        <v>60级守护灵蓝色-肩甲</v>
      </c>
      <c r="BC191" s="16">
        <f t="shared" si="37"/>
        <v>0</v>
      </c>
      <c r="BD191" s="16">
        <f t="shared" si="38"/>
        <v>14</v>
      </c>
      <c r="BE191" s="16">
        <f t="shared" si="39"/>
        <v>151</v>
      </c>
    </row>
    <row r="192" spans="46:57" ht="16.5" x14ac:dyDescent="0.2">
      <c r="AT192" s="15">
        <v>188</v>
      </c>
      <c r="AU192" s="16">
        <f t="shared" si="29"/>
        <v>26</v>
      </c>
      <c r="AV192" s="16">
        <f t="shared" si="30"/>
        <v>2</v>
      </c>
      <c r="AW192" s="16">
        <f t="shared" si="31"/>
        <v>4</v>
      </c>
      <c r="AX192" s="16">
        <f t="shared" si="32"/>
        <v>2032024</v>
      </c>
      <c r="AY192" s="16">
        <f t="shared" si="33"/>
        <v>2</v>
      </c>
      <c r="AZ192" s="16">
        <f t="shared" si="34"/>
        <v>3</v>
      </c>
      <c r="BA192" s="16">
        <f t="shared" si="35"/>
        <v>2</v>
      </c>
      <c r="BB192" s="15" t="str">
        <f t="shared" si="36"/>
        <v>60级守护灵蓝色-衣服</v>
      </c>
      <c r="BC192" s="16">
        <f t="shared" si="37"/>
        <v>0</v>
      </c>
      <c r="BD192" s="16">
        <f t="shared" si="38"/>
        <v>29</v>
      </c>
      <c r="BE192" s="16">
        <f t="shared" si="39"/>
        <v>0</v>
      </c>
    </row>
    <row r="193" spans="46:57" ht="16.5" x14ac:dyDescent="0.2">
      <c r="AT193" s="15">
        <v>189</v>
      </c>
      <c r="AU193" s="16">
        <f t="shared" si="29"/>
        <v>26</v>
      </c>
      <c r="AV193" s="16">
        <f t="shared" si="30"/>
        <v>2</v>
      </c>
      <c r="AW193" s="16">
        <f t="shared" si="31"/>
        <v>5</v>
      </c>
      <c r="AX193" s="16">
        <f t="shared" si="32"/>
        <v>2032025</v>
      </c>
      <c r="AY193" s="16">
        <f t="shared" si="33"/>
        <v>2</v>
      </c>
      <c r="AZ193" s="16">
        <f t="shared" si="34"/>
        <v>3</v>
      </c>
      <c r="BA193" s="16">
        <f t="shared" si="35"/>
        <v>2</v>
      </c>
      <c r="BB193" s="15" t="str">
        <f t="shared" si="36"/>
        <v>60级守护灵蓝色-鞋子</v>
      </c>
      <c r="BC193" s="16">
        <f t="shared" si="37"/>
        <v>0</v>
      </c>
      <c r="BD193" s="16">
        <f t="shared" si="38"/>
        <v>0</v>
      </c>
      <c r="BE193" s="16">
        <f t="shared" si="39"/>
        <v>302</v>
      </c>
    </row>
    <row r="194" spans="46:57" ht="16.5" x14ac:dyDescent="0.2">
      <c r="AT194" s="15">
        <v>190</v>
      </c>
      <c r="AU194" s="16">
        <f t="shared" si="29"/>
        <v>26</v>
      </c>
      <c r="AV194" s="16">
        <f t="shared" si="30"/>
        <v>2</v>
      </c>
      <c r="AW194" s="16">
        <f t="shared" si="31"/>
        <v>6</v>
      </c>
      <c r="AX194" s="16">
        <f t="shared" si="32"/>
        <v>2032026</v>
      </c>
      <c r="AY194" s="16">
        <f t="shared" si="33"/>
        <v>2</v>
      </c>
      <c r="AZ194" s="16">
        <f t="shared" si="34"/>
        <v>3</v>
      </c>
      <c r="BA194" s="16">
        <f t="shared" si="35"/>
        <v>2</v>
      </c>
      <c r="BB194" s="15" t="str">
        <f t="shared" si="36"/>
        <v>60级守护灵蓝色-护手</v>
      </c>
      <c r="BC194" s="16">
        <f t="shared" si="37"/>
        <v>0</v>
      </c>
      <c r="BD194" s="16">
        <f t="shared" si="38"/>
        <v>0</v>
      </c>
      <c r="BE194" s="16">
        <f t="shared" si="39"/>
        <v>302</v>
      </c>
    </row>
    <row r="195" spans="46:57" ht="16.5" x14ac:dyDescent="0.2">
      <c r="AT195" s="15">
        <v>191</v>
      </c>
      <c r="AU195" s="16">
        <f t="shared" si="29"/>
        <v>26</v>
      </c>
      <c r="AV195" s="16">
        <f t="shared" si="30"/>
        <v>2</v>
      </c>
      <c r="AW195" s="16">
        <f t="shared" si="31"/>
        <v>7</v>
      </c>
      <c r="AX195" s="16">
        <f t="shared" si="32"/>
        <v>2032027</v>
      </c>
      <c r="AY195" s="16">
        <f t="shared" si="33"/>
        <v>2</v>
      </c>
      <c r="AZ195" s="16">
        <f t="shared" si="34"/>
        <v>3</v>
      </c>
      <c r="BA195" s="16">
        <f t="shared" si="35"/>
        <v>2</v>
      </c>
      <c r="BB195" s="15" t="str">
        <f t="shared" si="36"/>
        <v>60级守护灵蓝色-项链</v>
      </c>
      <c r="BC195" s="16">
        <f t="shared" si="37"/>
        <v>38</v>
      </c>
      <c r="BD195" s="16">
        <f t="shared" si="38"/>
        <v>24</v>
      </c>
      <c r="BE195" s="16">
        <f t="shared" si="39"/>
        <v>0</v>
      </c>
    </row>
    <row r="196" spans="46:57" ht="16.5" x14ac:dyDescent="0.2">
      <c r="AT196" s="15">
        <v>192</v>
      </c>
      <c r="AU196" s="16">
        <f t="shared" si="29"/>
        <v>26</v>
      </c>
      <c r="AV196" s="16">
        <f t="shared" si="30"/>
        <v>2</v>
      </c>
      <c r="AW196" s="16">
        <f t="shared" si="31"/>
        <v>8</v>
      </c>
      <c r="AX196" s="16">
        <f t="shared" si="32"/>
        <v>2032028</v>
      </c>
      <c r="AY196" s="16">
        <f t="shared" si="33"/>
        <v>2</v>
      </c>
      <c r="AZ196" s="16">
        <f t="shared" si="34"/>
        <v>3</v>
      </c>
      <c r="BA196" s="16">
        <f t="shared" si="35"/>
        <v>2</v>
      </c>
      <c r="BB196" s="15" t="str">
        <f t="shared" si="36"/>
        <v>60级守护灵蓝色-戒指</v>
      </c>
      <c r="BC196" s="16">
        <f t="shared" si="37"/>
        <v>38</v>
      </c>
      <c r="BD196" s="16">
        <f t="shared" si="38"/>
        <v>0</v>
      </c>
      <c r="BE196" s="16">
        <f t="shared" si="39"/>
        <v>252</v>
      </c>
    </row>
    <row r="197" spans="46:57" ht="16.5" x14ac:dyDescent="0.2">
      <c r="AT197" s="15">
        <v>193</v>
      </c>
      <c r="AU197" s="16">
        <f t="shared" si="29"/>
        <v>27</v>
      </c>
      <c r="AV197" s="16">
        <f t="shared" si="30"/>
        <v>1</v>
      </c>
      <c r="AW197" s="16">
        <f t="shared" si="31"/>
        <v>1</v>
      </c>
      <c r="AX197" s="16">
        <f t="shared" si="32"/>
        <v>2033011</v>
      </c>
      <c r="AY197" s="16">
        <f t="shared" si="33"/>
        <v>3</v>
      </c>
      <c r="AZ197" s="16">
        <f t="shared" si="34"/>
        <v>3</v>
      </c>
      <c r="BA197" s="16">
        <f t="shared" si="35"/>
        <v>1</v>
      </c>
      <c r="BB197" s="15" t="str">
        <f t="shared" si="36"/>
        <v>60级寄灵人紫色-武器</v>
      </c>
      <c r="BC197" s="16">
        <f t="shared" si="37"/>
        <v>118</v>
      </c>
      <c r="BD197" s="16">
        <f t="shared" si="38"/>
        <v>0</v>
      </c>
      <c r="BE197" s="16">
        <f t="shared" si="39"/>
        <v>0</v>
      </c>
    </row>
    <row r="198" spans="46:57" ht="16.5" x14ac:dyDescent="0.2">
      <c r="AT198" s="15">
        <v>194</v>
      </c>
      <c r="AU198" s="16">
        <f t="shared" ref="AU198:AU261" si="40">MATCH(AT198-1,$AI$5:$AI$81,1)</f>
        <v>27</v>
      </c>
      <c r="AV198" s="16">
        <f t="shared" ref="AV198:AV261" si="41">INDEX($AD$6:$AD$81,AU198)</f>
        <v>1</v>
      </c>
      <c r="AW198" s="16">
        <f t="shared" ref="AW198:AW261" si="42">AT198-INDEX($AI$5:$AI$81,AU198)</f>
        <v>2</v>
      </c>
      <c r="AX198" s="16">
        <f t="shared" ref="AX198:AX261" si="43">INDEX($AE$6:$AE$81,AU198)+AW198</f>
        <v>2033012</v>
      </c>
      <c r="AY198" s="16">
        <f t="shared" ref="AY198:AY261" si="44">INDEX($AB$6:$AB$81,AU198)</f>
        <v>3</v>
      </c>
      <c r="AZ198" s="16">
        <f t="shared" ref="AZ198:AZ261" si="45">INDEX($Z$6:$Z$81,AU198)</f>
        <v>3</v>
      </c>
      <c r="BA198" s="16">
        <f t="shared" ref="BA198:BA261" si="46">INDEX($AC$6:$AC$81,AU198)</f>
        <v>1</v>
      </c>
      <c r="BB198" s="15" t="str">
        <f t="shared" ref="BB198:BB261" si="47">INDEX($AF$6:$AF$81,AU198)&amp;"-"&amp;INDEX($AJ$3:$AQ$3,AW198)</f>
        <v>60级寄灵人紫色-头盔</v>
      </c>
      <c r="BC198" s="16">
        <f t="shared" ref="BC198:BC261" si="48">ROUND(INDEX(I$5:I$16,($BA198-1)*6+$AZ198)*INDEX(O$5:O$12,$AW198)*INDEX($U$5:$U$8,$AY198),0)</f>
        <v>0</v>
      </c>
      <c r="BD198" s="16">
        <f t="shared" ref="BD198:BD261" si="49">ROUND(INDEX(J$5:J$16,($BA198-1)*6+$AZ198)*INDEX(P$5:P$12,$AW198)*INDEX($U$5:$U$8,$AY198),0)</f>
        <v>28</v>
      </c>
      <c r="BE198" s="16">
        <f t="shared" ref="BE198:BE261" si="50">ROUND(INDEX(K$5:K$16,($BA198-1)*6+$AZ198)*INDEX(Q$5:Q$12,$AW198)*INDEX($U$5:$U$8,$AY198),0)</f>
        <v>0</v>
      </c>
    </row>
    <row r="199" spans="46:57" ht="16.5" x14ac:dyDescent="0.2">
      <c r="AT199" s="15">
        <v>195</v>
      </c>
      <c r="AU199" s="16">
        <f t="shared" si="40"/>
        <v>27</v>
      </c>
      <c r="AV199" s="16">
        <f t="shared" si="41"/>
        <v>1</v>
      </c>
      <c r="AW199" s="16">
        <f t="shared" si="42"/>
        <v>3</v>
      </c>
      <c r="AX199" s="16">
        <f t="shared" si="43"/>
        <v>2033013</v>
      </c>
      <c r="AY199" s="16">
        <f t="shared" si="44"/>
        <v>3</v>
      </c>
      <c r="AZ199" s="16">
        <f t="shared" si="45"/>
        <v>3</v>
      </c>
      <c r="BA199" s="16">
        <f t="shared" si="46"/>
        <v>1</v>
      </c>
      <c r="BB199" s="15" t="str">
        <f t="shared" si="47"/>
        <v>60级寄灵人紫色-肩甲</v>
      </c>
      <c r="BC199" s="16">
        <f t="shared" si="48"/>
        <v>0</v>
      </c>
      <c r="BD199" s="16">
        <f t="shared" si="49"/>
        <v>14</v>
      </c>
      <c r="BE199" s="16">
        <f t="shared" si="50"/>
        <v>91</v>
      </c>
    </row>
    <row r="200" spans="46:57" ht="16.5" x14ac:dyDescent="0.2">
      <c r="AT200" s="15">
        <v>196</v>
      </c>
      <c r="AU200" s="16">
        <f t="shared" si="40"/>
        <v>27</v>
      </c>
      <c r="AV200" s="16">
        <f t="shared" si="41"/>
        <v>1</v>
      </c>
      <c r="AW200" s="16">
        <f t="shared" si="42"/>
        <v>4</v>
      </c>
      <c r="AX200" s="16">
        <f t="shared" si="43"/>
        <v>2033014</v>
      </c>
      <c r="AY200" s="16">
        <f t="shared" si="44"/>
        <v>3</v>
      </c>
      <c r="AZ200" s="16">
        <f t="shared" si="45"/>
        <v>3</v>
      </c>
      <c r="BA200" s="16">
        <f t="shared" si="46"/>
        <v>1</v>
      </c>
      <c r="BB200" s="15" t="str">
        <f t="shared" si="47"/>
        <v>60级寄灵人紫色-衣服</v>
      </c>
      <c r="BC200" s="16">
        <f t="shared" si="48"/>
        <v>0</v>
      </c>
      <c r="BD200" s="16">
        <f t="shared" si="49"/>
        <v>28</v>
      </c>
      <c r="BE200" s="16">
        <f t="shared" si="50"/>
        <v>0</v>
      </c>
    </row>
    <row r="201" spans="46:57" ht="16.5" x14ac:dyDescent="0.2">
      <c r="AT201" s="15">
        <v>197</v>
      </c>
      <c r="AU201" s="16">
        <f t="shared" si="40"/>
        <v>27</v>
      </c>
      <c r="AV201" s="16">
        <f t="shared" si="41"/>
        <v>1</v>
      </c>
      <c r="AW201" s="16">
        <f t="shared" si="42"/>
        <v>5</v>
      </c>
      <c r="AX201" s="16">
        <f t="shared" si="43"/>
        <v>2033015</v>
      </c>
      <c r="AY201" s="16">
        <f t="shared" si="44"/>
        <v>3</v>
      </c>
      <c r="AZ201" s="16">
        <f t="shared" si="45"/>
        <v>3</v>
      </c>
      <c r="BA201" s="16">
        <f t="shared" si="46"/>
        <v>1</v>
      </c>
      <c r="BB201" s="15" t="str">
        <f t="shared" si="47"/>
        <v>60级寄灵人紫色-鞋子</v>
      </c>
      <c r="BC201" s="16">
        <f t="shared" si="48"/>
        <v>0</v>
      </c>
      <c r="BD201" s="16">
        <f t="shared" si="49"/>
        <v>0</v>
      </c>
      <c r="BE201" s="16">
        <f t="shared" si="50"/>
        <v>181</v>
      </c>
    </row>
    <row r="202" spans="46:57" ht="16.5" x14ac:dyDescent="0.2">
      <c r="AT202" s="15">
        <v>198</v>
      </c>
      <c r="AU202" s="16">
        <f t="shared" si="40"/>
        <v>27</v>
      </c>
      <c r="AV202" s="16">
        <f t="shared" si="41"/>
        <v>1</v>
      </c>
      <c r="AW202" s="16">
        <f t="shared" si="42"/>
        <v>6</v>
      </c>
      <c r="AX202" s="16">
        <f t="shared" si="43"/>
        <v>2033016</v>
      </c>
      <c r="AY202" s="16">
        <f t="shared" si="44"/>
        <v>3</v>
      </c>
      <c r="AZ202" s="16">
        <f t="shared" si="45"/>
        <v>3</v>
      </c>
      <c r="BA202" s="16">
        <f t="shared" si="46"/>
        <v>1</v>
      </c>
      <c r="BB202" s="15" t="str">
        <f t="shared" si="47"/>
        <v>60级寄灵人紫色-护手</v>
      </c>
      <c r="BC202" s="16">
        <f t="shared" si="48"/>
        <v>0</v>
      </c>
      <c r="BD202" s="16">
        <f t="shared" si="49"/>
        <v>0</v>
      </c>
      <c r="BE202" s="16">
        <f t="shared" si="50"/>
        <v>181</v>
      </c>
    </row>
    <row r="203" spans="46:57" ht="16.5" x14ac:dyDescent="0.2">
      <c r="AT203" s="15">
        <v>199</v>
      </c>
      <c r="AU203" s="16">
        <f t="shared" si="40"/>
        <v>27</v>
      </c>
      <c r="AV203" s="16">
        <f t="shared" si="41"/>
        <v>1</v>
      </c>
      <c r="AW203" s="16">
        <f t="shared" si="42"/>
        <v>7</v>
      </c>
      <c r="AX203" s="16">
        <f t="shared" si="43"/>
        <v>2033017</v>
      </c>
      <c r="AY203" s="16">
        <f t="shared" si="44"/>
        <v>3</v>
      </c>
      <c r="AZ203" s="16">
        <f t="shared" si="45"/>
        <v>3</v>
      </c>
      <c r="BA203" s="16">
        <f t="shared" si="46"/>
        <v>1</v>
      </c>
      <c r="BB203" s="15" t="str">
        <f t="shared" si="47"/>
        <v>60级寄灵人紫色-项链</v>
      </c>
      <c r="BC203" s="16">
        <f t="shared" si="48"/>
        <v>39</v>
      </c>
      <c r="BD203" s="16">
        <f t="shared" si="49"/>
        <v>23</v>
      </c>
      <c r="BE203" s="16">
        <f t="shared" si="50"/>
        <v>0</v>
      </c>
    </row>
    <row r="204" spans="46:57" ht="16.5" x14ac:dyDescent="0.2">
      <c r="AT204" s="15">
        <v>200</v>
      </c>
      <c r="AU204" s="16">
        <f t="shared" si="40"/>
        <v>27</v>
      </c>
      <c r="AV204" s="16">
        <f t="shared" si="41"/>
        <v>1</v>
      </c>
      <c r="AW204" s="16">
        <f t="shared" si="42"/>
        <v>8</v>
      </c>
      <c r="AX204" s="16">
        <f t="shared" si="43"/>
        <v>2033018</v>
      </c>
      <c r="AY204" s="16">
        <f t="shared" si="44"/>
        <v>3</v>
      </c>
      <c r="AZ204" s="16">
        <f t="shared" si="45"/>
        <v>3</v>
      </c>
      <c r="BA204" s="16">
        <f t="shared" si="46"/>
        <v>1</v>
      </c>
      <c r="BB204" s="15" t="str">
        <f t="shared" si="47"/>
        <v>60级寄灵人紫色-戒指</v>
      </c>
      <c r="BC204" s="16">
        <f t="shared" si="48"/>
        <v>39</v>
      </c>
      <c r="BD204" s="16">
        <f t="shared" si="49"/>
        <v>0</v>
      </c>
      <c r="BE204" s="16">
        <f t="shared" si="50"/>
        <v>151</v>
      </c>
    </row>
    <row r="205" spans="46:57" ht="16.5" x14ac:dyDescent="0.2">
      <c r="AT205" s="15">
        <v>201</v>
      </c>
      <c r="AU205" s="16">
        <f t="shared" si="40"/>
        <v>28</v>
      </c>
      <c r="AV205" s="16">
        <f t="shared" si="41"/>
        <v>2</v>
      </c>
      <c r="AW205" s="16">
        <f t="shared" si="42"/>
        <v>1</v>
      </c>
      <c r="AX205" s="16">
        <f t="shared" si="43"/>
        <v>2033021</v>
      </c>
      <c r="AY205" s="16">
        <f t="shared" si="44"/>
        <v>3</v>
      </c>
      <c r="AZ205" s="16">
        <f t="shared" si="45"/>
        <v>3</v>
      </c>
      <c r="BA205" s="16">
        <f t="shared" si="46"/>
        <v>2</v>
      </c>
      <c r="BB205" s="15" t="str">
        <f t="shared" si="47"/>
        <v>60级守护灵紫色-武器</v>
      </c>
      <c r="BC205" s="16">
        <f t="shared" si="48"/>
        <v>121</v>
      </c>
      <c r="BD205" s="16">
        <f t="shared" si="49"/>
        <v>0</v>
      </c>
      <c r="BE205" s="16">
        <f t="shared" si="50"/>
        <v>0</v>
      </c>
    </row>
    <row r="206" spans="46:57" ht="16.5" x14ac:dyDescent="0.2">
      <c r="AT206" s="15">
        <v>202</v>
      </c>
      <c r="AU206" s="16">
        <f t="shared" si="40"/>
        <v>28</v>
      </c>
      <c r="AV206" s="16">
        <f t="shared" si="41"/>
        <v>2</v>
      </c>
      <c r="AW206" s="16">
        <f t="shared" si="42"/>
        <v>2</v>
      </c>
      <c r="AX206" s="16">
        <f t="shared" si="43"/>
        <v>2033022</v>
      </c>
      <c r="AY206" s="16">
        <f t="shared" si="44"/>
        <v>3</v>
      </c>
      <c r="AZ206" s="16">
        <f t="shared" si="45"/>
        <v>3</v>
      </c>
      <c r="BA206" s="16">
        <f t="shared" si="46"/>
        <v>2</v>
      </c>
      <c r="BB206" s="15" t="str">
        <f t="shared" si="47"/>
        <v>60级守护灵紫色-头盔</v>
      </c>
      <c r="BC206" s="16">
        <f t="shared" si="48"/>
        <v>0</v>
      </c>
      <c r="BD206" s="16">
        <f t="shared" si="49"/>
        <v>31</v>
      </c>
      <c r="BE206" s="16">
        <f t="shared" si="50"/>
        <v>0</v>
      </c>
    </row>
    <row r="207" spans="46:57" ht="16.5" x14ac:dyDescent="0.2">
      <c r="AT207" s="15">
        <v>203</v>
      </c>
      <c r="AU207" s="16">
        <f t="shared" si="40"/>
        <v>28</v>
      </c>
      <c r="AV207" s="16">
        <f t="shared" si="41"/>
        <v>2</v>
      </c>
      <c r="AW207" s="16">
        <f t="shared" si="42"/>
        <v>3</v>
      </c>
      <c r="AX207" s="16">
        <f t="shared" si="43"/>
        <v>2033023</v>
      </c>
      <c r="AY207" s="16">
        <f t="shared" si="44"/>
        <v>3</v>
      </c>
      <c r="AZ207" s="16">
        <f t="shared" si="45"/>
        <v>3</v>
      </c>
      <c r="BA207" s="16">
        <f t="shared" si="46"/>
        <v>2</v>
      </c>
      <c r="BB207" s="15" t="str">
        <f t="shared" si="47"/>
        <v>60级守护灵紫色-肩甲</v>
      </c>
      <c r="BC207" s="16">
        <f t="shared" si="48"/>
        <v>0</v>
      </c>
      <c r="BD207" s="16">
        <f t="shared" si="49"/>
        <v>15</v>
      </c>
      <c r="BE207" s="16">
        <f t="shared" si="50"/>
        <v>161</v>
      </c>
    </row>
    <row r="208" spans="46:57" ht="16.5" x14ac:dyDescent="0.2">
      <c r="AT208" s="15">
        <v>204</v>
      </c>
      <c r="AU208" s="16">
        <f t="shared" si="40"/>
        <v>28</v>
      </c>
      <c r="AV208" s="16">
        <f t="shared" si="41"/>
        <v>2</v>
      </c>
      <c r="AW208" s="16">
        <f t="shared" si="42"/>
        <v>4</v>
      </c>
      <c r="AX208" s="16">
        <f t="shared" si="43"/>
        <v>2033024</v>
      </c>
      <c r="AY208" s="16">
        <f t="shared" si="44"/>
        <v>3</v>
      </c>
      <c r="AZ208" s="16">
        <f t="shared" si="45"/>
        <v>3</v>
      </c>
      <c r="BA208" s="16">
        <f t="shared" si="46"/>
        <v>2</v>
      </c>
      <c r="BB208" s="15" t="str">
        <f t="shared" si="47"/>
        <v>60级守护灵紫色-衣服</v>
      </c>
      <c r="BC208" s="16">
        <f t="shared" si="48"/>
        <v>0</v>
      </c>
      <c r="BD208" s="16">
        <f t="shared" si="49"/>
        <v>31</v>
      </c>
      <c r="BE208" s="16">
        <f t="shared" si="50"/>
        <v>0</v>
      </c>
    </row>
    <row r="209" spans="46:57" ht="16.5" x14ac:dyDescent="0.2">
      <c r="AT209" s="15">
        <v>205</v>
      </c>
      <c r="AU209" s="16">
        <f t="shared" si="40"/>
        <v>28</v>
      </c>
      <c r="AV209" s="16">
        <f t="shared" si="41"/>
        <v>2</v>
      </c>
      <c r="AW209" s="16">
        <f t="shared" si="42"/>
        <v>5</v>
      </c>
      <c r="AX209" s="16">
        <f t="shared" si="43"/>
        <v>2033025</v>
      </c>
      <c r="AY209" s="16">
        <f t="shared" si="44"/>
        <v>3</v>
      </c>
      <c r="AZ209" s="16">
        <f t="shared" si="45"/>
        <v>3</v>
      </c>
      <c r="BA209" s="16">
        <f t="shared" si="46"/>
        <v>2</v>
      </c>
      <c r="BB209" s="15" t="str">
        <f t="shared" si="47"/>
        <v>60级守护灵紫色-鞋子</v>
      </c>
      <c r="BC209" s="16">
        <f t="shared" si="48"/>
        <v>0</v>
      </c>
      <c r="BD209" s="16">
        <f t="shared" si="49"/>
        <v>0</v>
      </c>
      <c r="BE209" s="16">
        <f t="shared" si="50"/>
        <v>322</v>
      </c>
    </row>
    <row r="210" spans="46:57" ht="16.5" x14ac:dyDescent="0.2">
      <c r="AT210" s="15">
        <v>206</v>
      </c>
      <c r="AU210" s="16">
        <f t="shared" si="40"/>
        <v>28</v>
      </c>
      <c r="AV210" s="16">
        <f t="shared" si="41"/>
        <v>2</v>
      </c>
      <c r="AW210" s="16">
        <f t="shared" si="42"/>
        <v>6</v>
      </c>
      <c r="AX210" s="16">
        <f t="shared" si="43"/>
        <v>2033026</v>
      </c>
      <c r="AY210" s="16">
        <f t="shared" si="44"/>
        <v>3</v>
      </c>
      <c r="AZ210" s="16">
        <f t="shared" si="45"/>
        <v>3</v>
      </c>
      <c r="BA210" s="16">
        <f t="shared" si="46"/>
        <v>2</v>
      </c>
      <c r="BB210" s="15" t="str">
        <f t="shared" si="47"/>
        <v>60级守护灵紫色-护手</v>
      </c>
      <c r="BC210" s="16">
        <f t="shared" si="48"/>
        <v>0</v>
      </c>
      <c r="BD210" s="16">
        <f t="shared" si="49"/>
        <v>0</v>
      </c>
      <c r="BE210" s="16">
        <f t="shared" si="50"/>
        <v>322</v>
      </c>
    </row>
    <row r="211" spans="46:57" ht="16.5" x14ac:dyDescent="0.2">
      <c r="AT211" s="15">
        <v>207</v>
      </c>
      <c r="AU211" s="16">
        <f t="shared" si="40"/>
        <v>28</v>
      </c>
      <c r="AV211" s="16">
        <f t="shared" si="41"/>
        <v>2</v>
      </c>
      <c r="AW211" s="16">
        <f t="shared" si="42"/>
        <v>7</v>
      </c>
      <c r="AX211" s="16">
        <f t="shared" si="43"/>
        <v>2033027</v>
      </c>
      <c r="AY211" s="16">
        <f t="shared" si="44"/>
        <v>3</v>
      </c>
      <c r="AZ211" s="16">
        <f t="shared" si="45"/>
        <v>3</v>
      </c>
      <c r="BA211" s="16">
        <f t="shared" si="46"/>
        <v>2</v>
      </c>
      <c r="BB211" s="15" t="str">
        <f t="shared" si="47"/>
        <v>60级守护灵紫色-项链</v>
      </c>
      <c r="BC211" s="16">
        <f t="shared" si="48"/>
        <v>40</v>
      </c>
      <c r="BD211" s="16">
        <f t="shared" si="49"/>
        <v>26</v>
      </c>
      <c r="BE211" s="16">
        <f t="shared" si="50"/>
        <v>0</v>
      </c>
    </row>
    <row r="212" spans="46:57" ht="16.5" x14ac:dyDescent="0.2">
      <c r="AT212" s="15">
        <v>208</v>
      </c>
      <c r="AU212" s="16">
        <f t="shared" si="40"/>
        <v>28</v>
      </c>
      <c r="AV212" s="16">
        <f t="shared" si="41"/>
        <v>2</v>
      </c>
      <c r="AW212" s="16">
        <f t="shared" si="42"/>
        <v>8</v>
      </c>
      <c r="AX212" s="16">
        <f t="shared" si="43"/>
        <v>2033028</v>
      </c>
      <c r="AY212" s="16">
        <f t="shared" si="44"/>
        <v>3</v>
      </c>
      <c r="AZ212" s="16">
        <f t="shared" si="45"/>
        <v>3</v>
      </c>
      <c r="BA212" s="16">
        <f t="shared" si="46"/>
        <v>2</v>
      </c>
      <c r="BB212" s="15" t="str">
        <f t="shared" si="47"/>
        <v>60级守护灵紫色-戒指</v>
      </c>
      <c r="BC212" s="16">
        <f t="shared" si="48"/>
        <v>40</v>
      </c>
      <c r="BD212" s="16">
        <f t="shared" si="49"/>
        <v>0</v>
      </c>
      <c r="BE212" s="16">
        <f t="shared" si="50"/>
        <v>269</v>
      </c>
    </row>
    <row r="213" spans="46:57" ht="16.5" x14ac:dyDescent="0.2">
      <c r="AT213" s="15">
        <v>209</v>
      </c>
      <c r="AU213" s="16">
        <f t="shared" si="40"/>
        <v>29</v>
      </c>
      <c r="AV213" s="16">
        <f t="shared" si="41"/>
        <v>1</v>
      </c>
      <c r="AW213" s="16">
        <f t="shared" si="42"/>
        <v>1</v>
      </c>
      <c r="AX213" s="16">
        <f t="shared" si="43"/>
        <v>2034011</v>
      </c>
      <c r="AY213" s="16">
        <f t="shared" si="44"/>
        <v>4</v>
      </c>
      <c r="AZ213" s="16">
        <f t="shared" si="45"/>
        <v>3</v>
      </c>
      <c r="BA213" s="16">
        <f t="shared" si="46"/>
        <v>1</v>
      </c>
      <c r="BB213" s="15" t="str">
        <f t="shared" si="47"/>
        <v>60级寄灵人橙色-武器</v>
      </c>
      <c r="BC213" s="16">
        <f t="shared" si="48"/>
        <v>147</v>
      </c>
      <c r="BD213" s="16">
        <f t="shared" si="49"/>
        <v>0</v>
      </c>
      <c r="BE213" s="16">
        <f t="shared" si="50"/>
        <v>0</v>
      </c>
    </row>
    <row r="214" spans="46:57" ht="16.5" x14ac:dyDescent="0.2">
      <c r="AT214" s="15">
        <v>210</v>
      </c>
      <c r="AU214" s="16">
        <f t="shared" si="40"/>
        <v>29</v>
      </c>
      <c r="AV214" s="16">
        <f t="shared" si="41"/>
        <v>1</v>
      </c>
      <c r="AW214" s="16">
        <f t="shared" si="42"/>
        <v>2</v>
      </c>
      <c r="AX214" s="16">
        <f t="shared" si="43"/>
        <v>2034012</v>
      </c>
      <c r="AY214" s="16">
        <f t="shared" si="44"/>
        <v>4</v>
      </c>
      <c r="AZ214" s="16">
        <f t="shared" si="45"/>
        <v>3</v>
      </c>
      <c r="BA214" s="16">
        <f t="shared" si="46"/>
        <v>1</v>
      </c>
      <c r="BB214" s="15" t="str">
        <f t="shared" si="47"/>
        <v>60级寄灵人橙色-头盔</v>
      </c>
      <c r="BC214" s="16">
        <f t="shared" si="48"/>
        <v>0</v>
      </c>
      <c r="BD214" s="16">
        <f t="shared" si="49"/>
        <v>35</v>
      </c>
      <c r="BE214" s="16">
        <f t="shared" si="50"/>
        <v>0</v>
      </c>
    </row>
    <row r="215" spans="46:57" ht="16.5" x14ac:dyDescent="0.2">
      <c r="AT215" s="15">
        <v>211</v>
      </c>
      <c r="AU215" s="16">
        <f t="shared" si="40"/>
        <v>29</v>
      </c>
      <c r="AV215" s="16">
        <f t="shared" si="41"/>
        <v>1</v>
      </c>
      <c r="AW215" s="16">
        <f t="shared" si="42"/>
        <v>3</v>
      </c>
      <c r="AX215" s="16">
        <f t="shared" si="43"/>
        <v>2034013</v>
      </c>
      <c r="AY215" s="16">
        <f t="shared" si="44"/>
        <v>4</v>
      </c>
      <c r="AZ215" s="16">
        <f t="shared" si="45"/>
        <v>3</v>
      </c>
      <c r="BA215" s="16">
        <f t="shared" si="46"/>
        <v>1</v>
      </c>
      <c r="BB215" s="15" t="str">
        <f t="shared" si="47"/>
        <v>60级寄灵人橙色-肩甲</v>
      </c>
      <c r="BC215" s="16">
        <f t="shared" si="48"/>
        <v>0</v>
      </c>
      <c r="BD215" s="16">
        <f t="shared" si="49"/>
        <v>17</v>
      </c>
      <c r="BE215" s="16">
        <f t="shared" si="50"/>
        <v>113</v>
      </c>
    </row>
    <row r="216" spans="46:57" ht="16.5" x14ac:dyDescent="0.2">
      <c r="AT216" s="15">
        <v>212</v>
      </c>
      <c r="AU216" s="16">
        <f t="shared" si="40"/>
        <v>29</v>
      </c>
      <c r="AV216" s="16">
        <f t="shared" si="41"/>
        <v>1</v>
      </c>
      <c r="AW216" s="16">
        <f t="shared" si="42"/>
        <v>4</v>
      </c>
      <c r="AX216" s="16">
        <f t="shared" si="43"/>
        <v>2034014</v>
      </c>
      <c r="AY216" s="16">
        <f t="shared" si="44"/>
        <v>4</v>
      </c>
      <c r="AZ216" s="16">
        <f t="shared" si="45"/>
        <v>3</v>
      </c>
      <c r="BA216" s="16">
        <f t="shared" si="46"/>
        <v>1</v>
      </c>
      <c r="BB216" s="15" t="str">
        <f t="shared" si="47"/>
        <v>60级寄灵人橙色-衣服</v>
      </c>
      <c r="BC216" s="16">
        <f t="shared" si="48"/>
        <v>0</v>
      </c>
      <c r="BD216" s="16">
        <f t="shared" si="49"/>
        <v>35</v>
      </c>
      <c r="BE216" s="16">
        <f t="shared" si="50"/>
        <v>0</v>
      </c>
    </row>
    <row r="217" spans="46:57" ht="16.5" x14ac:dyDescent="0.2">
      <c r="AT217" s="15">
        <v>213</v>
      </c>
      <c r="AU217" s="16">
        <f t="shared" si="40"/>
        <v>29</v>
      </c>
      <c r="AV217" s="16">
        <f t="shared" si="41"/>
        <v>1</v>
      </c>
      <c r="AW217" s="16">
        <f t="shared" si="42"/>
        <v>5</v>
      </c>
      <c r="AX217" s="16">
        <f t="shared" si="43"/>
        <v>2034015</v>
      </c>
      <c r="AY217" s="16">
        <f t="shared" si="44"/>
        <v>4</v>
      </c>
      <c r="AZ217" s="16">
        <f t="shared" si="45"/>
        <v>3</v>
      </c>
      <c r="BA217" s="16">
        <f t="shared" si="46"/>
        <v>1</v>
      </c>
      <c r="BB217" s="15" t="str">
        <f t="shared" si="47"/>
        <v>60级寄灵人橙色-鞋子</v>
      </c>
      <c r="BC217" s="16">
        <f t="shared" si="48"/>
        <v>0</v>
      </c>
      <c r="BD217" s="16">
        <f t="shared" si="49"/>
        <v>0</v>
      </c>
      <c r="BE217" s="16">
        <f t="shared" si="50"/>
        <v>227</v>
      </c>
    </row>
    <row r="218" spans="46:57" ht="16.5" x14ac:dyDescent="0.2">
      <c r="AT218" s="15">
        <v>214</v>
      </c>
      <c r="AU218" s="16">
        <f t="shared" si="40"/>
        <v>29</v>
      </c>
      <c r="AV218" s="16">
        <f t="shared" si="41"/>
        <v>1</v>
      </c>
      <c r="AW218" s="16">
        <f t="shared" si="42"/>
        <v>6</v>
      </c>
      <c r="AX218" s="16">
        <f t="shared" si="43"/>
        <v>2034016</v>
      </c>
      <c r="AY218" s="16">
        <f t="shared" si="44"/>
        <v>4</v>
      </c>
      <c r="AZ218" s="16">
        <f t="shared" si="45"/>
        <v>3</v>
      </c>
      <c r="BA218" s="16">
        <f t="shared" si="46"/>
        <v>1</v>
      </c>
      <c r="BB218" s="15" t="str">
        <f t="shared" si="47"/>
        <v>60级寄灵人橙色-护手</v>
      </c>
      <c r="BC218" s="16">
        <f t="shared" si="48"/>
        <v>0</v>
      </c>
      <c r="BD218" s="16">
        <f t="shared" si="49"/>
        <v>0</v>
      </c>
      <c r="BE218" s="16">
        <f t="shared" si="50"/>
        <v>227</v>
      </c>
    </row>
    <row r="219" spans="46:57" ht="16.5" x14ac:dyDescent="0.2">
      <c r="AT219" s="15">
        <v>215</v>
      </c>
      <c r="AU219" s="16">
        <f t="shared" si="40"/>
        <v>29</v>
      </c>
      <c r="AV219" s="16">
        <f t="shared" si="41"/>
        <v>1</v>
      </c>
      <c r="AW219" s="16">
        <f t="shared" si="42"/>
        <v>7</v>
      </c>
      <c r="AX219" s="16">
        <f t="shared" si="43"/>
        <v>2034017</v>
      </c>
      <c r="AY219" s="16">
        <f t="shared" si="44"/>
        <v>4</v>
      </c>
      <c r="AZ219" s="16">
        <f t="shared" si="45"/>
        <v>3</v>
      </c>
      <c r="BA219" s="16">
        <f t="shared" si="46"/>
        <v>1</v>
      </c>
      <c r="BB219" s="15" t="str">
        <f t="shared" si="47"/>
        <v>60级寄灵人橙色-项链</v>
      </c>
      <c r="BC219" s="16">
        <f t="shared" si="48"/>
        <v>49</v>
      </c>
      <c r="BD219" s="16">
        <f t="shared" si="49"/>
        <v>29</v>
      </c>
      <c r="BE219" s="16">
        <f t="shared" si="50"/>
        <v>0</v>
      </c>
    </row>
    <row r="220" spans="46:57" ht="16.5" x14ac:dyDescent="0.2">
      <c r="AT220" s="15">
        <v>216</v>
      </c>
      <c r="AU220" s="16">
        <f t="shared" si="40"/>
        <v>29</v>
      </c>
      <c r="AV220" s="16">
        <f t="shared" si="41"/>
        <v>1</v>
      </c>
      <c r="AW220" s="16">
        <f t="shared" si="42"/>
        <v>8</v>
      </c>
      <c r="AX220" s="16">
        <f t="shared" si="43"/>
        <v>2034018</v>
      </c>
      <c r="AY220" s="16">
        <f t="shared" si="44"/>
        <v>4</v>
      </c>
      <c r="AZ220" s="16">
        <f t="shared" si="45"/>
        <v>3</v>
      </c>
      <c r="BA220" s="16">
        <f t="shared" si="46"/>
        <v>1</v>
      </c>
      <c r="BB220" s="15" t="str">
        <f t="shared" si="47"/>
        <v>60级寄灵人橙色-戒指</v>
      </c>
      <c r="BC220" s="16">
        <f t="shared" si="48"/>
        <v>49</v>
      </c>
      <c r="BD220" s="16">
        <f t="shared" si="49"/>
        <v>0</v>
      </c>
      <c r="BE220" s="16">
        <f t="shared" si="50"/>
        <v>189</v>
      </c>
    </row>
    <row r="221" spans="46:57" ht="16.5" x14ac:dyDescent="0.2">
      <c r="AT221" s="15">
        <v>217</v>
      </c>
      <c r="AU221" s="16">
        <f t="shared" si="40"/>
        <v>30</v>
      </c>
      <c r="AV221" s="16">
        <f t="shared" si="41"/>
        <v>2</v>
      </c>
      <c r="AW221" s="16">
        <f t="shared" si="42"/>
        <v>1</v>
      </c>
      <c r="AX221" s="16">
        <f t="shared" si="43"/>
        <v>2034021</v>
      </c>
      <c r="AY221" s="16">
        <f t="shared" si="44"/>
        <v>4</v>
      </c>
      <c r="AZ221" s="16">
        <f t="shared" si="45"/>
        <v>3</v>
      </c>
      <c r="BA221" s="16">
        <f t="shared" si="46"/>
        <v>2</v>
      </c>
      <c r="BB221" s="15" t="str">
        <f t="shared" si="47"/>
        <v>60级守护灵橙色-武器</v>
      </c>
      <c r="BC221" s="16">
        <f t="shared" si="48"/>
        <v>151</v>
      </c>
      <c r="BD221" s="16">
        <f t="shared" si="49"/>
        <v>0</v>
      </c>
      <c r="BE221" s="16">
        <f t="shared" si="50"/>
        <v>0</v>
      </c>
    </row>
    <row r="222" spans="46:57" ht="16.5" x14ac:dyDescent="0.2">
      <c r="AT222" s="15">
        <v>218</v>
      </c>
      <c r="AU222" s="16">
        <f t="shared" si="40"/>
        <v>30</v>
      </c>
      <c r="AV222" s="16">
        <f t="shared" si="41"/>
        <v>2</v>
      </c>
      <c r="AW222" s="16">
        <f t="shared" si="42"/>
        <v>2</v>
      </c>
      <c r="AX222" s="16">
        <f t="shared" si="43"/>
        <v>2034022</v>
      </c>
      <c r="AY222" s="16">
        <f t="shared" si="44"/>
        <v>4</v>
      </c>
      <c r="AZ222" s="16">
        <f t="shared" si="45"/>
        <v>3</v>
      </c>
      <c r="BA222" s="16">
        <f t="shared" si="46"/>
        <v>2</v>
      </c>
      <c r="BB222" s="15" t="str">
        <f t="shared" si="47"/>
        <v>60级守护灵橙色-头盔</v>
      </c>
      <c r="BC222" s="16">
        <f t="shared" si="48"/>
        <v>0</v>
      </c>
      <c r="BD222" s="16">
        <f t="shared" si="49"/>
        <v>39</v>
      </c>
      <c r="BE222" s="16">
        <f t="shared" si="50"/>
        <v>0</v>
      </c>
    </row>
    <row r="223" spans="46:57" ht="16.5" x14ac:dyDescent="0.2">
      <c r="AT223" s="15">
        <v>219</v>
      </c>
      <c r="AU223" s="16">
        <f t="shared" si="40"/>
        <v>30</v>
      </c>
      <c r="AV223" s="16">
        <f t="shared" si="41"/>
        <v>2</v>
      </c>
      <c r="AW223" s="16">
        <f t="shared" si="42"/>
        <v>3</v>
      </c>
      <c r="AX223" s="16">
        <f t="shared" si="43"/>
        <v>2034023</v>
      </c>
      <c r="AY223" s="16">
        <f t="shared" si="44"/>
        <v>4</v>
      </c>
      <c r="AZ223" s="16">
        <f t="shared" si="45"/>
        <v>3</v>
      </c>
      <c r="BA223" s="16">
        <f t="shared" si="46"/>
        <v>2</v>
      </c>
      <c r="BB223" s="15" t="str">
        <f t="shared" si="47"/>
        <v>60级守护灵橙色-肩甲</v>
      </c>
      <c r="BC223" s="16">
        <f t="shared" si="48"/>
        <v>0</v>
      </c>
      <c r="BD223" s="16">
        <f t="shared" si="49"/>
        <v>19</v>
      </c>
      <c r="BE223" s="16">
        <f t="shared" si="50"/>
        <v>202</v>
      </c>
    </row>
    <row r="224" spans="46:57" ht="16.5" x14ac:dyDescent="0.2">
      <c r="AT224" s="15">
        <v>220</v>
      </c>
      <c r="AU224" s="16">
        <f t="shared" si="40"/>
        <v>30</v>
      </c>
      <c r="AV224" s="16">
        <f t="shared" si="41"/>
        <v>2</v>
      </c>
      <c r="AW224" s="16">
        <f t="shared" si="42"/>
        <v>4</v>
      </c>
      <c r="AX224" s="16">
        <f t="shared" si="43"/>
        <v>2034024</v>
      </c>
      <c r="AY224" s="16">
        <f t="shared" si="44"/>
        <v>4</v>
      </c>
      <c r="AZ224" s="16">
        <f t="shared" si="45"/>
        <v>3</v>
      </c>
      <c r="BA224" s="16">
        <f t="shared" si="46"/>
        <v>2</v>
      </c>
      <c r="BB224" s="15" t="str">
        <f t="shared" si="47"/>
        <v>60级守护灵橙色-衣服</v>
      </c>
      <c r="BC224" s="16">
        <f t="shared" si="48"/>
        <v>0</v>
      </c>
      <c r="BD224" s="16">
        <f t="shared" si="49"/>
        <v>39</v>
      </c>
      <c r="BE224" s="16">
        <f t="shared" si="50"/>
        <v>0</v>
      </c>
    </row>
    <row r="225" spans="46:57" ht="16.5" x14ac:dyDescent="0.2">
      <c r="AT225" s="15">
        <v>221</v>
      </c>
      <c r="AU225" s="16">
        <f t="shared" si="40"/>
        <v>30</v>
      </c>
      <c r="AV225" s="16">
        <f t="shared" si="41"/>
        <v>2</v>
      </c>
      <c r="AW225" s="16">
        <f t="shared" si="42"/>
        <v>5</v>
      </c>
      <c r="AX225" s="16">
        <f t="shared" si="43"/>
        <v>2034025</v>
      </c>
      <c r="AY225" s="16">
        <f t="shared" si="44"/>
        <v>4</v>
      </c>
      <c r="AZ225" s="16">
        <f t="shared" si="45"/>
        <v>3</v>
      </c>
      <c r="BA225" s="16">
        <f t="shared" si="46"/>
        <v>2</v>
      </c>
      <c r="BB225" s="15" t="str">
        <f t="shared" si="47"/>
        <v>60级守护灵橙色-鞋子</v>
      </c>
      <c r="BC225" s="16">
        <f t="shared" si="48"/>
        <v>0</v>
      </c>
      <c r="BD225" s="16">
        <f t="shared" si="49"/>
        <v>0</v>
      </c>
      <c r="BE225" s="16">
        <f t="shared" si="50"/>
        <v>403</v>
      </c>
    </row>
    <row r="226" spans="46:57" ht="16.5" x14ac:dyDescent="0.2">
      <c r="AT226" s="15">
        <v>222</v>
      </c>
      <c r="AU226" s="16">
        <f t="shared" si="40"/>
        <v>30</v>
      </c>
      <c r="AV226" s="16">
        <f t="shared" si="41"/>
        <v>2</v>
      </c>
      <c r="AW226" s="16">
        <f t="shared" si="42"/>
        <v>6</v>
      </c>
      <c r="AX226" s="16">
        <f t="shared" si="43"/>
        <v>2034026</v>
      </c>
      <c r="AY226" s="16">
        <f t="shared" si="44"/>
        <v>4</v>
      </c>
      <c r="AZ226" s="16">
        <f t="shared" si="45"/>
        <v>3</v>
      </c>
      <c r="BA226" s="16">
        <f t="shared" si="46"/>
        <v>2</v>
      </c>
      <c r="BB226" s="15" t="str">
        <f t="shared" si="47"/>
        <v>60级守护灵橙色-护手</v>
      </c>
      <c r="BC226" s="16">
        <f t="shared" si="48"/>
        <v>0</v>
      </c>
      <c r="BD226" s="16">
        <f t="shared" si="49"/>
        <v>0</v>
      </c>
      <c r="BE226" s="16">
        <f t="shared" si="50"/>
        <v>403</v>
      </c>
    </row>
    <row r="227" spans="46:57" ht="16.5" x14ac:dyDescent="0.2">
      <c r="AT227" s="15">
        <v>223</v>
      </c>
      <c r="AU227" s="16">
        <f t="shared" si="40"/>
        <v>30</v>
      </c>
      <c r="AV227" s="16">
        <f t="shared" si="41"/>
        <v>2</v>
      </c>
      <c r="AW227" s="16">
        <f t="shared" si="42"/>
        <v>7</v>
      </c>
      <c r="AX227" s="16">
        <f t="shared" si="43"/>
        <v>2034027</v>
      </c>
      <c r="AY227" s="16">
        <f t="shared" si="44"/>
        <v>4</v>
      </c>
      <c r="AZ227" s="16">
        <f t="shared" si="45"/>
        <v>3</v>
      </c>
      <c r="BA227" s="16">
        <f t="shared" si="46"/>
        <v>2</v>
      </c>
      <c r="BB227" s="15" t="str">
        <f t="shared" si="47"/>
        <v>60级守护灵橙色-项链</v>
      </c>
      <c r="BC227" s="16">
        <f t="shared" si="48"/>
        <v>50</v>
      </c>
      <c r="BD227" s="16">
        <f t="shared" si="49"/>
        <v>32</v>
      </c>
      <c r="BE227" s="16">
        <f t="shared" si="50"/>
        <v>0</v>
      </c>
    </row>
    <row r="228" spans="46:57" ht="16.5" x14ac:dyDescent="0.2">
      <c r="AT228" s="15">
        <v>224</v>
      </c>
      <c r="AU228" s="16">
        <f t="shared" si="40"/>
        <v>30</v>
      </c>
      <c r="AV228" s="16">
        <f t="shared" si="41"/>
        <v>2</v>
      </c>
      <c r="AW228" s="16">
        <f t="shared" si="42"/>
        <v>8</v>
      </c>
      <c r="AX228" s="16">
        <f t="shared" si="43"/>
        <v>2034028</v>
      </c>
      <c r="AY228" s="16">
        <f t="shared" si="44"/>
        <v>4</v>
      </c>
      <c r="AZ228" s="16">
        <f t="shared" si="45"/>
        <v>3</v>
      </c>
      <c r="BA228" s="16">
        <f t="shared" si="46"/>
        <v>2</v>
      </c>
      <c r="BB228" s="15" t="str">
        <f t="shared" si="47"/>
        <v>60级守护灵橙色-戒指</v>
      </c>
      <c r="BC228" s="16">
        <f t="shared" si="48"/>
        <v>50</v>
      </c>
      <c r="BD228" s="16">
        <f t="shared" si="49"/>
        <v>0</v>
      </c>
      <c r="BE228" s="16">
        <f t="shared" si="50"/>
        <v>336</v>
      </c>
    </row>
    <row r="229" spans="46:57" ht="16.5" x14ac:dyDescent="0.2">
      <c r="AT229" s="15">
        <v>225</v>
      </c>
      <c r="AU229" s="16">
        <f t="shared" si="40"/>
        <v>31</v>
      </c>
      <c r="AV229" s="16">
        <f t="shared" si="41"/>
        <v>3</v>
      </c>
      <c r="AW229" s="16">
        <f t="shared" si="42"/>
        <v>1</v>
      </c>
      <c r="AX229" s="16">
        <f t="shared" si="43"/>
        <v>2034031</v>
      </c>
      <c r="AY229" s="16">
        <f t="shared" si="44"/>
        <v>4</v>
      </c>
      <c r="AZ229" s="16">
        <f t="shared" si="45"/>
        <v>3</v>
      </c>
      <c r="BA229" s="16">
        <f t="shared" si="46"/>
        <v>1</v>
      </c>
      <c r="BB229" s="15" t="str">
        <f t="shared" si="47"/>
        <v>60级寄灵人橙色套1-武器</v>
      </c>
      <c r="BC229" s="16">
        <f t="shared" si="48"/>
        <v>147</v>
      </c>
      <c r="BD229" s="16">
        <f t="shared" si="49"/>
        <v>0</v>
      </c>
      <c r="BE229" s="16">
        <f t="shared" si="50"/>
        <v>0</v>
      </c>
    </row>
    <row r="230" spans="46:57" ht="16.5" x14ac:dyDescent="0.2">
      <c r="AT230" s="15">
        <v>226</v>
      </c>
      <c r="AU230" s="16">
        <f t="shared" si="40"/>
        <v>31</v>
      </c>
      <c r="AV230" s="16">
        <f t="shared" si="41"/>
        <v>3</v>
      </c>
      <c r="AW230" s="16">
        <f t="shared" si="42"/>
        <v>2</v>
      </c>
      <c r="AX230" s="16">
        <f t="shared" si="43"/>
        <v>2034032</v>
      </c>
      <c r="AY230" s="16">
        <f t="shared" si="44"/>
        <v>4</v>
      </c>
      <c r="AZ230" s="16">
        <f t="shared" si="45"/>
        <v>3</v>
      </c>
      <c r="BA230" s="16">
        <f t="shared" si="46"/>
        <v>1</v>
      </c>
      <c r="BB230" s="15" t="str">
        <f t="shared" si="47"/>
        <v>60级寄灵人橙色套1-头盔</v>
      </c>
      <c r="BC230" s="16">
        <f t="shared" si="48"/>
        <v>0</v>
      </c>
      <c r="BD230" s="16">
        <f t="shared" si="49"/>
        <v>35</v>
      </c>
      <c r="BE230" s="16">
        <f t="shared" si="50"/>
        <v>0</v>
      </c>
    </row>
    <row r="231" spans="46:57" ht="16.5" x14ac:dyDescent="0.2">
      <c r="AT231" s="15">
        <v>227</v>
      </c>
      <c r="AU231" s="16">
        <f t="shared" si="40"/>
        <v>31</v>
      </c>
      <c r="AV231" s="16">
        <f t="shared" si="41"/>
        <v>3</v>
      </c>
      <c r="AW231" s="16">
        <f t="shared" si="42"/>
        <v>3</v>
      </c>
      <c r="AX231" s="16">
        <f t="shared" si="43"/>
        <v>2034033</v>
      </c>
      <c r="AY231" s="16">
        <f t="shared" si="44"/>
        <v>4</v>
      </c>
      <c r="AZ231" s="16">
        <f t="shared" si="45"/>
        <v>3</v>
      </c>
      <c r="BA231" s="16">
        <f t="shared" si="46"/>
        <v>1</v>
      </c>
      <c r="BB231" s="15" t="str">
        <f t="shared" si="47"/>
        <v>60级寄灵人橙色套1-肩甲</v>
      </c>
      <c r="BC231" s="16">
        <f t="shared" si="48"/>
        <v>0</v>
      </c>
      <c r="BD231" s="16">
        <f t="shared" si="49"/>
        <v>17</v>
      </c>
      <c r="BE231" s="16">
        <f t="shared" si="50"/>
        <v>113</v>
      </c>
    </row>
    <row r="232" spans="46:57" ht="16.5" x14ac:dyDescent="0.2">
      <c r="AT232" s="15">
        <v>228</v>
      </c>
      <c r="AU232" s="16">
        <f t="shared" si="40"/>
        <v>31</v>
      </c>
      <c r="AV232" s="16">
        <f t="shared" si="41"/>
        <v>3</v>
      </c>
      <c r="AW232" s="16">
        <f t="shared" si="42"/>
        <v>4</v>
      </c>
      <c r="AX232" s="16">
        <f t="shared" si="43"/>
        <v>2034034</v>
      </c>
      <c r="AY232" s="16">
        <f t="shared" si="44"/>
        <v>4</v>
      </c>
      <c r="AZ232" s="16">
        <f t="shared" si="45"/>
        <v>3</v>
      </c>
      <c r="BA232" s="16">
        <f t="shared" si="46"/>
        <v>1</v>
      </c>
      <c r="BB232" s="15" t="str">
        <f t="shared" si="47"/>
        <v>60级寄灵人橙色套1-衣服</v>
      </c>
      <c r="BC232" s="16">
        <f t="shared" si="48"/>
        <v>0</v>
      </c>
      <c r="BD232" s="16">
        <f t="shared" si="49"/>
        <v>35</v>
      </c>
      <c r="BE232" s="16">
        <f t="shared" si="50"/>
        <v>0</v>
      </c>
    </row>
    <row r="233" spans="46:57" ht="16.5" x14ac:dyDescent="0.2">
      <c r="AT233" s="15">
        <v>229</v>
      </c>
      <c r="AU233" s="16">
        <f t="shared" si="40"/>
        <v>31</v>
      </c>
      <c r="AV233" s="16">
        <f t="shared" si="41"/>
        <v>3</v>
      </c>
      <c r="AW233" s="16">
        <f t="shared" si="42"/>
        <v>5</v>
      </c>
      <c r="AX233" s="16">
        <f t="shared" si="43"/>
        <v>2034035</v>
      </c>
      <c r="AY233" s="16">
        <f t="shared" si="44"/>
        <v>4</v>
      </c>
      <c r="AZ233" s="16">
        <f t="shared" si="45"/>
        <v>3</v>
      </c>
      <c r="BA233" s="16">
        <f t="shared" si="46"/>
        <v>1</v>
      </c>
      <c r="BB233" s="15" t="str">
        <f t="shared" si="47"/>
        <v>60级寄灵人橙色套1-鞋子</v>
      </c>
      <c r="BC233" s="16">
        <f t="shared" si="48"/>
        <v>0</v>
      </c>
      <c r="BD233" s="16">
        <f t="shared" si="49"/>
        <v>0</v>
      </c>
      <c r="BE233" s="16">
        <f t="shared" si="50"/>
        <v>227</v>
      </c>
    </row>
    <row r="234" spans="46:57" ht="16.5" x14ac:dyDescent="0.2">
      <c r="AT234" s="15">
        <v>230</v>
      </c>
      <c r="AU234" s="16">
        <f t="shared" si="40"/>
        <v>31</v>
      </c>
      <c r="AV234" s="16">
        <f t="shared" si="41"/>
        <v>3</v>
      </c>
      <c r="AW234" s="16">
        <f t="shared" si="42"/>
        <v>6</v>
      </c>
      <c r="AX234" s="16">
        <f t="shared" si="43"/>
        <v>2034036</v>
      </c>
      <c r="AY234" s="16">
        <f t="shared" si="44"/>
        <v>4</v>
      </c>
      <c r="AZ234" s="16">
        <f t="shared" si="45"/>
        <v>3</v>
      </c>
      <c r="BA234" s="16">
        <f t="shared" si="46"/>
        <v>1</v>
      </c>
      <c r="BB234" s="15" t="str">
        <f t="shared" si="47"/>
        <v>60级寄灵人橙色套1-护手</v>
      </c>
      <c r="BC234" s="16">
        <f t="shared" si="48"/>
        <v>0</v>
      </c>
      <c r="BD234" s="16">
        <f t="shared" si="49"/>
        <v>0</v>
      </c>
      <c r="BE234" s="16">
        <f t="shared" si="50"/>
        <v>227</v>
      </c>
    </row>
    <row r="235" spans="46:57" ht="16.5" x14ac:dyDescent="0.2">
      <c r="AT235" s="15">
        <v>231</v>
      </c>
      <c r="AU235" s="16">
        <f t="shared" si="40"/>
        <v>32</v>
      </c>
      <c r="AV235" s="16">
        <f t="shared" si="41"/>
        <v>4</v>
      </c>
      <c r="AW235" s="16">
        <f t="shared" si="42"/>
        <v>1</v>
      </c>
      <c r="AX235" s="16">
        <f t="shared" si="43"/>
        <v>2034041</v>
      </c>
      <c r="AY235" s="16">
        <f t="shared" si="44"/>
        <v>4</v>
      </c>
      <c r="AZ235" s="16">
        <f t="shared" si="45"/>
        <v>3</v>
      </c>
      <c r="BA235" s="16">
        <f t="shared" si="46"/>
        <v>2</v>
      </c>
      <c r="BB235" s="15" t="str">
        <f t="shared" si="47"/>
        <v>60级守护灵橙色套1-武器</v>
      </c>
      <c r="BC235" s="16">
        <f t="shared" si="48"/>
        <v>151</v>
      </c>
      <c r="BD235" s="16">
        <f t="shared" si="49"/>
        <v>0</v>
      </c>
      <c r="BE235" s="16">
        <f t="shared" si="50"/>
        <v>0</v>
      </c>
    </row>
    <row r="236" spans="46:57" ht="16.5" x14ac:dyDescent="0.2">
      <c r="AT236" s="15">
        <v>232</v>
      </c>
      <c r="AU236" s="16">
        <f t="shared" si="40"/>
        <v>32</v>
      </c>
      <c r="AV236" s="16">
        <f t="shared" si="41"/>
        <v>4</v>
      </c>
      <c r="AW236" s="16">
        <f t="shared" si="42"/>
        <v>2</v>
      </c>
      <c r="AX236" s="16">
        <f t="shared" si="43"/>
        <v>2034042</v>
      </c>
      <c r="AY236" s="16">
        <f t="shared" si="44"/>
        <v>4</v>
      </c>
      <c r="AZ236" s="16">
        <f t="shared" si="45"/>
        <v>3</v>
      </c>
      <c r="BA236" s="16">
        <f t="shared" si="46"/>
        <v>2</v>
      </c>
      <c r="BB236" s="15" t="str">
        <f t="shared" si="47"/>
        <v>60级守护灵橙色套1-头盔</v>
      </c>
      <c r="BC236" s="16">
        <f t="shared" si="48"/>
        <v>0</v>
      </c>
      <c r="BD236" s="16">
        <f t="shared" si="49"/>
        <v>39</v>
      </c>
      <c r="BE236" s="16">
        <f t="shared" si="50"/>
        <v>0</v>
      </c>
    </row>
    <row r="237" spans="46:57" ht="16.5" x14ac:dyDescent="0.2">
      <c r="AT237" s="15">
        <v>233</v>
      </c>
      <c r="AU237" s="16">
        <f t="shared" si="40"/>
        <v>32</v>
      </c>
      <c r="AV237" s="16">
        <f t="shared" si="41"/>
        <v>4</v>
      </c>
      <c r="AW237" s="16">
        <f t="shared" si="42"/>
        <v>3</v>
      </c>
      <c r="AX237" s="16">
        <f t="shared" si="43"/>
        <v>2034043</v>
      </c>
      <c r="AY237" s="16">
        <f t="shared" si="44"/>
        <v>4</v>
      </c>
      <c r="AZ237" s="16">
        <f t="shared" si="45"/>
        <v>3</v>
      </c>
      <c r="BA237" s="16">
        <f t="shared" si="46"/>
        <v>2</v>
      </c>
      <c r="BB237" s="15" t="str">
        <f t="shared" si="47"/>
        <v>60级守护灵橙色套1-肩甲</v>
      </c>
      <c r="BC237" s="16">
        <f t="shared" si="48"/>
        <v>0</v>
      </c>
      <c r="BD237" s="16">
        <f t="shared" si="49"/>
        <v>19</v>
      </c>
      <c r="BE237" s="16">
        <f t="shared" si="50"/>
        <v>202</v>
      </c>
    </row>
    <row r="238" spans="46:57" ht="16.5" x14ac:dyDescent="0.2">
      <c r="AT238" s="15">
        <v>234</v>
      </c>
      <c r="AU238" s="16">
        <f t="shared" si="40"/>
        <v>32</v>
      </c>
      <c r="AV238" s="16">
        <f t="shared" si="41"/>
        <v>4</v>
      </c>
      <c r="AW238" s="16">
        <f t="shared" si="42"/>
        <v>4</v>
      </c>
      <c r="AX238" s="16">
        <f t="shared" si="43"/>
        <v>2034044</v>
      </c>
      <c r="AY238" s="16">
        <f t="shared" si="44"/>
        <v>4</v>
      </c>
      <c r="AZ238" s="16">
        <f t="shared" si="45"/>
        <v>3</v>
      </c>
      <c r="BA238" s="16">
        <f t="shared" si="46"/>
        <v>2</v>
      </c>
      <c r="BB238" s="15" t="str">
        <f t="shared" si="47"/>
        <v>60级守护灵橙色套1-衣服</v>
      </c>
      <c r="BC238" s="16">
        <f t="shared" si="48"/>
        <v>0</v>
      </c>
      <c r="BD238" s="16">
        <f t="shared" si="49"/>
        <v>39</v>
      </c>
      <c r="BE238" s="16">
        <f t="shared" si="50"/>
        <v>0</v>
      </c>
    </row>
    <row r="239" spans="46:57" ht="16.5" x14ac:dyDescent="0.2">
      <c r="AT239" s="15">
        <v>235</v>
      </c>
      <c r="AU239" s="16">
        <f t="shared" si="40"/>
        <v>32</v>
      </c>
      <c r="AV239" s="16">
        <f t="shared" si="41"/>
        <v>4</v>
      </c>
      <c r="AW239" s="16">
        <f t="shared" si="42"/>
        <v>5</v>
      </c>
      <c r="AX239" s="16">
        <f t="shared" si="43"/>
        <v>2034045</v>
      </c>
      <c r="AY239" s="16">
        <f t="shared" si="44"/>
        <v>4</v>
      </c>
      <c r="AZ239" s="16">
        <f t="shared" si="45"/>
        <v>3</v>
      </c>
      <c r="BA239" s="16">
        <f t="shared" si="46"/>
        <v>2</v>
      </c>
      <c r="BB239" s="15" t="str">
        <f t="shared" si="47"/>
        <v>60级守护灵橙色套1-鞋子</v>
      </c>
      <c r="BC239" s="16">
        <f t="shared" si="48"/>
        <v>0</v>
      </c>
      <c r="BD239" s="16">
        <f t="shared" si="49"/>
        <v>0</v>
      </c>
      <c r="BE239" s="16">
        <f t="shared" si="50"/>
        <v>403</v>
      </c>
    </row>
    <row r="240" spans="46:57" ht="16.5" x14ac:dyDescent="0.2">
      <c r="AT240" s="15">
        <v>236</v>
      </c>
      <c r="AU240" s="16">
        <f t="shared" si="40"/>
        <v>32</v>
      </c>
      <c r="AV240" s="16">
        <f t="shared" si="41"/>
        <v>4</v>
      </c>
      <c r="AW240" s="16">
        <f t="shared" si="42"/>
        <v>6</v>
      </c>
      <c r="AX240" s="16">
        <f t="shared" si="43"/>
        <v>2034046</v>
      </c>
      <c r="AY240" s="16">
        <f t="shared" si="44"/>
        <v>4</v>
      </c>
      <c r="AZ240" s="16">
        <f t="shared" si="45"/>
        <v>3</v>
      </c>
      <c r="BA240" s="16">
        <f t="shared" si="46"/>
        <v>2</v>
      </c>
      <c r="BB240" s="15" t="str">
        <f t="shared" si="47"/>
        <v>60级守护灵橙色套1-护手</v>
      </c>
      <c r="BC240" s="16">
        <f t="shared" si="48"/>
        <v>0</v>
      </c>
      <c r="BD240" s="16">
        <f t="shared" si="49"/>
        <v>0</v>
      </c>
      <c r="BE240" s="16">
        <f t="shared" si="50"/>
        <v>403</v>
      </c>
    </row>
    <row r="241" spans="46:57" ht="16.5" x14ac:dyDescent="0.2">
      <c r="AT241" s="15">
        <v>237</v>
      </c>
      <c r="AU241" s="16">
        <f t="shared" si="40"/>
        <v>33</v>
      </c>
      <c r="AV241" s="16">
        <f t="shared" si="41"/>
        <v>5</v>
      </c>
      <c r="AW241" s="16">
        <f t="shared" si="42"/>
        <v>1</v>
      </c>
      <c r="AX241" s="16">
        <f t="shared" si="43"/>
        <v>2034051</v>
      </c>
      <c r="AY241" s="16">
        <f t="shared" si="44"/>
        <v>4</v>
      </c>
      <c r="AZ241" s="16">
        <f t="shared" si="45"/>
        <v>3</v>
      </c>
      <c r="BA241" s="16">
        <f t="shared" si="46"/>
        <v>1</v>
      </c>
      <c r="BB241" s="15" t="str">
        <f t="shared" si="47"/>
        <v>60级寄灵人橙色套2-武器</v>
      </c>
      <c r="BC241" s="16">
        <f t="shared" si="48"/>
        <v>147</v>
      </c>
      <c r="BD241" s="16">
        <f t="shared" si="49"/>
        <v>0</v>
      </c>
      <c r="BE241" s="16">
        <f t="shared" si="50"/>
        <v>0</v>
      </c>
    </row>
    <row r="242" spans="46:57" ht="16.5" x14ac:dyDescent="0.2">
      <c r="AT242" s="15">
        <v>238</v>
      </c>
      <c r="AU242" s="16">
        <f t="shared" si="40"/>
        <v>33</v>
      </c>
      <c r="AV242" s="16">
        <f t="shared" si="41"/>
        <v>5</v>
      </c>
      <c r="AW242" s="16">
        <f t="shared" si="42"/>
        <v>2</v>
      </c>
      <c r="AX242" s="16">
        <f t="shared" si="43"/>
        <v>2034052</v>
      </c>
      <c r="AY242" s="16">
        <f t="shared" si="44"/>
        <v>4</v>
      </c>
      <c r="AZ242" s="16">
        <f t="shared" si="45"/>
        <v>3</v>
      </c>
      <c r="BA242" s="16">
        <f t="shared" si="46"/>
        <v>1</v>
      </c>
      <c r="BB242" s="15" t="str">
        <f t="shared" si="47"/>
        <v>60级寄灵人橙色套2-头盔</v>
      </c>
      <c r="BC242" s="16">
        <f t="shared" si="48"/>
        <v>0</v>
      </c>
      <c r="BD242" s="16">
        <f t="shared" si="49"/>
        <v>35</v>
      </c>
      <c r="BE242" s="16">
        <f t="shared" si="50"/>
        <v>0</v>
      </c>
    </row>
    <row r="243" spans="46:57" ht="16.5" x14ac:dyDescent="0.2">
      <c r="AT243" s="15">
        <v>239</v>
      </c>
      <c r="AU243" s="16">
        <f t="shared" si="40"/>
        <v>33</v>
      </c>
      <c r="AV243" s="16">
        <f t="shared" si="41"/>
        <v>5</v>
      </c>
      <c r="AW243" s="16">
        <f t="shared" si="42"/>
        <v>3</v>
      </c>
      <c r="AX243" s="16">
        <f t="shared" si="43"/>
        <v>2034053</v>
      </c>
      <c r="AY243" s="16">
        <f t="shared" si="44"/>
        <v>4</v>
      </c>
      <c r="AZ243" s="16">
        <f t="shared" si="45"/>
        <v>3</v>
      </c>
      <c r="BA243" s="16">
        <f t="shared" si="46"/>
        <v>1</v>
      </c>
      <c r="BB243" s="15" t="str">
        <f t="shared" si="47"/>
        <v>60级寄灵人橙色套2-肩甲</v>
      </c>
      <c r="BC243" s="16">
        <f t="shared" si="48"/>
        <v>0</v>
      </c>
      <c r="BD243" s="16">
        <f t="shared" si="49"/>
        <v>17</v>
      </c>
      <c r="BE243" s="16">
        <f t="shared" si="50"/>
        <v>113</v>
      </c>
    </row>
    <row r="244" spans="46:57" ht="16.5" x14ac:dyDescent="0.2">
      <c r="AT244" s="15">
        <v>240</v>
      </c>
      <c r="AU244" s="16">
        <f t="shared" si="40"/>
        <v>33</v>
      </c>
      <c r="AV244" s="16">
        <f t="shared" si="41"/>
        <v>5</v>
      </c>
      <c r="AW244" s="16">
        <f t="shared" si="42"/>
        <v>4</v>
      </c>
      <c r="AX244" s="16">
        <f t="shared" si="43"/>
        <v>2034054</v>
      </c>
      <c r="AY244" s="16">
        <f t="shared" si="44"/>
        <v>4</v>
      </c>
      <c r="AZ244" s="16">
        <f t="shared" si="45"/>
        <v>3</v>
      </c>
      <c r="BA244" s="16">
        <f t="shared" si="46"/>
        <v>1</v>
      </c>
      <c r="BB244" s="15" t="str">
        <f t="shared" si="47"/>
        <v>60级寄灵人橙色套2-衣服</v>
      </c>
      <c r="BC244" s="16">
        <f t="shared" si="48"/>
        <v>0</v>
      </c>
      <c r="BD244" s="16">
        <f t="shared" si="49"/>
        <v>35</v>
      </c>
      <c r="BE244" s="16">
        <f t="shared" si="50"/>
        <v>0</v>
      </c>
    </row>
    <row r="245" spans="46:57" ht="16.5" x14ac:dyDescent="0.2">
      <c r="AT245" s="15">
        <v>241</v>
      </c>
      <c r="AU245" s="16">
        <f t="shared" si="40"/>
        <v>33</v>
      </c>
      <c r="AV245" s="16">
        <f t="shared" si="41"/>
        <v>5</v>
      </c>
      <c r="AW245" s="16">
        <f t="shared" si="42"/>
        <v>5</v>
      </c>
      <c r="AX245" s="16">
        <f t="shared" si="43"/>
        <v>2034055</v>
      </c>
      <c r="AY245" s="16">
        <f t="shared" si="44"/>
        <v>4</v>
      </c>
      <c r="AZ245" s="16">
        <f t="shared" si="45"/>
        <v>3</v>
      </c>
      <c r="BA245" s="16">
        <f t="shared" si="46"/>
        <v>1</v>
      </c>
      <c r="BB245" s="15" t="str">
        <f t="shared" si="47"/>
        <v>60级寄灵人橙色套2-鞋子</v>
      </c>
      <c r="BC245" s="16">
        <f t="shared" si="48"/>
        <v>0</v>
      </c>
      <c r="BD245" s="16">
        <f t="shared" si="49"/>
        <v>0</v>
      </c>
      <c r="BE245" s="16">
        <f t="shared" si="50"/>
        <v>227</v>
      </c>
    </row>
    <row r="246" spans="46:57" ht="16.5" x14ac:dyDescent="0.2">
      <c r="AT246" s="15">
        <v>242</v>
      </c>
      <c r="AU246" s="16">
        <f t="shared" si="40"/>
        <v>33</v>
      </c>
      <c r="AV246" s="16">
        <f t="shared" si="41"/>
        <v>5</v>
      </c>
      <c r="AW246" s="16">
        <f t="shared" si="42"/>
        <v>6</v>
      </c>
      <c r="AX246" s="16">
        <f t="shared" si="43"/>
        <v>2034056</v>
      </c>
      <c r="AY246" s="16">
        <f t="shared" si="44"/>
        <v>4</v>
      </c>
      <c r="AZ246" s="16">
        <f t="shared" si="45"/>
        <v>3</v>
      </c>
      <c r="BA246" s="16">
        <f t="shared" si="46"/>
        <v>1</v>
      </c>
      <c r="BB246" s="15" t="str">
        <f t="shared" si="47"/>
        <v>60级寄灵人橙色套2-护手</v>
      </c>
      <c r="BC246" s="16">
        <f t="shared" si="48"/>
        <v>0</v>
      </c>
      <c r="BD246" s="16">
        <f t="shared" si="49"/>
        <v>0</v>
      </c>
      <c r="BE246" s="16">
        <f t="shared" si="50"/>
        <v>227</v>
      </c>
    </row>
    <row r="247" spans="46:57" ht="16.5" x14ac:dyDescent="0.2">
      <c r="AT247" s="15">
        <v>243</v>
      </c>
      <c r="AU247" s="16">
        <f t="shared" si="40"/>
        <v>34</v>
      </c>
      <c r="AV247" s="16">
        <f t="shared" si="41"/>
        <v>6</v>
      </c>
      <c r="AW247" s="16">
        <f t="shared" si="42"/>
        <v>1</v>
      </c>
      <c r="AX247" s="16">
        <f t="shared" si="43"/>
        <v>2034061</v>
      </c>
      <c r="AY247" s="16">
        <f t="shared" si="44"/>
        <v>4</v>
      </c>
      <c r="AZ247" s="16">
        <f t="shared" si="45"/>
        <v>3</v>
      </c>
      <c r="BA247" s="16">
        <f t="shared" si="46"/>
        <v>2</v>
      </c>
      <c r="BB247" s="15" t="str">
        <f t="shared" si="47"/>
        <v>60级守护灵橙色套2-武器</v>
      </c>
      <c r="BC247" s="16">
        <f t="shared" si="48"/>
        <v>151</v>
      </c>
      <c r="BD247" s="16">
        <f t="shared" si="49"/>
        <v>0</v>
      </c>
      <c r="BE247" s="16">
        <f t="shared" si="50"/>
        <v>0</v>
      </c>
    </row>
    <row r="248" spans="46:57" ht="16.5" x14ac:dyDescent="0.2">
      <c r="AT248" s="15">
        <v>244</v>
      </c>
      <c r="AU248" s="16">
        <f t="shared" si="40"/>
        <v>34</v>
      </c>
      <c r="AV248" s="16">
        <f t="shared" si="41"/>
        <v>6</v>
      </c>
      <c r="AW248" s="16">
        <f t="shared" si="42"/>
        <v>2</v>
      </c>
      <c r="AX248" s="16">
        <f t="shared" si="43"/>
        <v>2034062</v>
      </c>
      <c r="AY248" s="16">
        <f t="shared" si="44"/>
        <v>4</v>
      </c>
      <c r="AZ248" s="16">
        <f t="shared" si="45"/>
        <v>3</v>
      </c>
      <c r="BA248" s="16">
        <f t="shared" si="46"/>
        <v>2</v>
      </c>
      <c r="BB248" s="15" t="str">
        <f t="shared" si="47"/>
        <v>60级守护灵橙色套2-头盔</v>
      </c>
      <c r="BC248" s="16">
        <f t="shared" si="48"/>
        <v>0</v>
      </c>
      <c r="BD248" s="16">
        <f t="shared" si="49"/>
        <v>39</v>
      </c>
      <c r="BE248" s="16">
        <f t="shared" si="50"/>
        <v>0</v>
      </c>
    </row>
    <row r="249" spans="46:57" ht="16.5" x14ac:dyDescent="0.2">
      <c r="AT249" s="15">
        <v>245</v>
      </c>
      <c r="AU249" s="16">
        <f t="shared" si="40"/>
        <v>34</v>
      </c>
      <c r="AV249" s="16">
        <f t="shared" si="41"/>
        <v>6</v>
      </c>
      <c r="AW249" s="16">
        <f t="shared" si="42"/>
        <v>3</v>
      </c>
      <c r="AX249" s="16">
        <f t="shared" si="43"/>
        <v>2034063</v>
      </c>
      <c r="AY249" s="16">
        <f t="shared" si="44"/>
        <v>4</v>
      </c>
      <c r="AZ249" s="16">
        <f t="shared" si="45"/>
        <v>3</v>
      </c>
      <c r="BA249" s="16">
        <f t="shared" si="46"/>
        <v>2</v>
      </c>
      <c r="BB249" s="15" t="str">
        <f t="shared" si="47"/>
        <v>60级守护灵橙色套2-肩甲</v>
      </c>
      <c r="BC249" s="16">
        <f t="shared" si="48"/>
        <v>0</v>
      </c>
      <c r="BD249" s="16">
        <f t="shared" si="49"/>
        <v>19</v>
      </c>
      <c r="BE249" s="16">
        <f t="shared" si="50"/>
        <v>202</v>
      </c>
    </row>
    <row r="250" spans="46:57" ht="16.5" x14ac:dyDescent="0.2">
      <c r="AT250" s="15">
        <v>246</v>
      </c>
      <c r="AU250" s="16">
        <f t="shared" si="40"/>
        <v>34</v>
      </c>
      <c r="AV250" s="16">
        <f t="shared" si="41"/>
        <v>6</v>
      </c>
      <c r="AW250" s="16">
        <f t="shared" si="42"/>
        <v>4</v>
      </c>
      <c r="AX250" s="16">
        <f t="shared" si="43"/>
        <v>2034064</v>
      </c>
      <c r="AY250" s="16">
        <f t="shared" si="44"/>
        <v>4</v>
      </c>
      <c r="AZ250" s="16">
        <f t="shared" si="45"/>
        <v>3</v>
      </c>
      <c r="BA250" s="16">
        <f t="shared" si="46"/>
        <v>2</v>
      </c>
      <c r="BB250" s="15" t="str">
        <f t="shared" si="47"/>
        <v>60级守护灵橙色套2-衣服</v>
      </c>
      <c r="BC250" s="16">
        <f t="shared" si="48"/>
        <v>0</v>
      </c>
      <c r="BD250" s="16">
        <f t="shared" si="49"/>
        <v>39</v>
      </c>
      <c r="BE250" s="16">
        <f t="shared" si="50"/>
        <v>0</v>
      </c>
    </row>
    <row r="251" spans="46:57" ht="16.5" x14ac:dyDescent="0.2">
      <c r="AT251" s="15">
        <v>247</v>
      </c>
      <c r="AU251" s="16">
        <f t="shared" si="40"/>
        <v>34</v>
      </c>
      <c r="AV251" s="16">
        <f t="shared" si="41"/>
        <v>6</v>
      </c>
      <c r="AW251" s="16">
        <f t="shared" si="42"/>
        <v>5</v>
      </c>
      <c r="AX251" s="16">
        <f t="shared" si="43"/>
        <v>2034065</v>
      </c>
      <c r="AY251" s="16">
        <f t="shared" si="44"/>
        <v>4</v>
      </c>
      <c r="AZ251" s="16">
        <f t="shared" si="45"/>
        <v>3</v>
      </c>
      <c r="BA251" s="16">
        <f t="shared" si="46"/>
        <v>2</v>
      </c>
      <c r="BB251" s="15" t="str">
        <f t="shared" si="47"/>
        <v>60级守护灵橙色套2-鞋子</v>
      </c>
      <c r="BC251" s="16">
        <f t="shared" si="48"/>
        <v>0</v>
      </c>
      <c r="BD251" s="16">
        <f t="shared" si="49"/>
        <v>0</v>
      </c>
      <c r="BE251" s="16">
        <f t="shared" si="50"/>
        <v>403</v>
      </c>
    </row>
    <row r="252" spans="46:57" ht="16.5" x14ac:dyDescent="0.2">
      <c r="AT252" s="15">
        <v>248</v>
      </c>
      <c r="AU252" s="16">
        <f t="shared" si="40"/>
        <v>34</v>
      </c>
      <c r="AV252" s="16">
        <f t="shared" si="41"/>
        <v>6</v>
      </c>
      <c r="AW252" s="16">
        <f t="shared" si="42"/>
        <v>6</v>
      </c>
      <c r="AX252" s="16">
        <f t="shared" si="43"/>
        <v>2034066</v>
      </c>
      <c r="AY252" s="16">
        <f t="shared" si="44"/>
        <v>4</v>
      </c>
      <c r="AZ252" s="16">
        <f t="shared" si="45"/>
        <v>3</v>
      </c>
      <c r="BA252" s="16">
        <f t="shared" si="46"/>
        <v>2</v>
      </c>
      <c r="BB252" s="15" t="str">
        <f t="shared" si="47"/>
        <v>60级守护灵橙色套2-护手</v>
      </c>
      <c r="BC252" s="16">
        <f t="shared" si="48"/>
        <v>0</v>
      </c>
      <c r="BD252" s="16">
        <f t="shared" si="49"/>
        <v>0</v>
      </c>
      <c r="BE252" s="16">
        <f t="shared" si="50"/>
        <v>403</v>
      </c>
    </row>
    <row r="253" spans="46:57" ht="16.5" x14ac:dyDescent="0.2">
      <c r="AT253" s="15">
        <v>249</v>
      </c>
      <c r="AU253" s="16">
        <f t="shared" si="40"/>
        <v>35</v>
      </c>
      <c r="AV253" s="16">
        <f t="shared" si="41"/>
        <v>1</v>
      </c>
      <c r="AW253" s="16">
        <f t="shared" si="42"/>
        <v>1</v>
      </c>
      <c r="AX253" s="16">
        <f t="shared" si="43"/>
        <v>2041011</v>
      </c>
      <c r="AY253" s="16">
        <f t="shared" si="44"/>
        <v>1</v>
      </c>
      <c r="AZ253" s="16">
        <f t="shared" si="45"/>
        <v>4</v>
      </c>
      <c r="BA253" s="16">
        <f t="shared" si="46"/>
        <v>1</v>
      </c>
      <c r="BB253" s="15" t="str">
        <f t="shared" si="47"/>
        <v>80级寄灵人绿色-武器</v>
      </c>
      <c r="BC253" s="16">
        <f t="shared" si="48"/>
        <v>131</v>
      </c>
      <c r="BD253" s="16">
        <f t="shared" si="49"/>
        <v>0</v>
      </c>
      <c r="BE253" s="16">
        <f t="shared" si="50"/>
        <v>0</v>
      </c>
    </row>
    <row r="254" spans="46:57" ht="16.5" x14ac:dyDescent="0.2">
      <c r="AT254" s="15">
        <v>250</v>
      </c>
      <c r="AU254" s="16">
        <f t="shared" si="40"/>
        <v>35</v>
      </c>
      <c r="AV254" s="16">
        <f t="shared" si="41"/>
        <v>1</v>
      </c>
      <c r="AW254" s="16">
        <f t="shared" si="42"/>
        <v>2</v>
      </c>
      <c r="AX254" s="16">
        <f t="shared" si="43"/>
        <v>2041012</v>
      </c>
      <c r="AY254" s="16">
        <f t="shared" si="44"/>
        <v>1</v>
      </c>
      <c r="AZ254" s="16">
        <f t="shared" si="45"/>
        <v>4</v>
      </c>
      <c r="BA254" s="16">
        <f t="shared" si="46"/>
        <v>1</v>
      </c>
      <c r="BB254" s="15" t="str">
        <f t="shared" si="47"/>
        <v>80级寄灵人绿色-头盔</v>
      </c>
      <c r="BC254" s="16">
        <f t="shared" si="48"/>
        <v>0</v>
      </c>
      <c r="BD254" s="16">
        <f t="shared" si="49"/>
        <v>32</v>
      </c>
      <c r="BE254" s="16">
        <f t="shared" si="50"/>
        <v>0</v>
      </c>
    </row>
    <row r="255" spans="46:57" ht="16.5" x14ac:dyDescent="0.2">
      <c r="AT255" s="15">
        <v>251</v>
      </c>
      <c r="AU255" s="16">
        <f t="shared" si="40"/>
        <v>35</v>
      </c>
      <c r="AV255" s="16">
        <f t="shared" si="41"/>
        <v>1</v>
      </c>
      <c r="AW255" s="16">
        <f t="shared" si="42"/>
        <v>3</v>
      </c>
      <c r="AX255" s="16">
        <f t="shared" si="43"/>
        <v>2041013</v>
      </c>
      <c r="AY255" s="16">
        <f t="shared" si="44"/>
        <v>1</v>
      </c>
      <c r="AZ255" s="16">
        <f t="shared" si="45"/>
        <v>4</v>
      </c>
      <c r="BA255" s="16">
        <f t="shared" si="46"/>
        <v>1</v>
      </c>
      <c r="BB255" s="15" t="str">
        <f t="shared" si="47"/>
        <v>80级寄灵人绿色-肩甲</v>
      </c>
      <c r="BC255" s="16">
        <f t="shared" si="48"/>
        <v>0</v>
      </c>
      <c r="BD255" s="16">
        <f t="shared" si="49"/>
        <v>16</v>
      </c>
      <c r="BE255" s="16">
        <f t="shared" si="50"/>
        <v>99</v>
      </c>
    </row>
    <row r="256" spans="46:57" ht="16.5" x14ac:dyDescent="0.2">
      <c r="AT256" s="15">
        <v>252</v>
      </c>
      <c r="AU256" s="16">
        <f t="shared" si="40"/>
        <v>35</v>
      </c>
      <c r="AV256" s="16">
        <f t="shared" si="41"/>
        <v>1</v>
      </c>
      <c r="AW256" s="16">
        <f t="shared" si="42"/>
        <v>4</v>
      </c>
      <c r="AX256" s="16">
        <f t="shared" si="43"/>
        <v>2041014</v>
      </c>
      <c r="AY256" s="16">
        <f t="shared" si="44"/>
        <v>1</v>
      </c>
      <c r="AZ256" s="16">
        <f t="shared" si="45"/>
        <v>4</v>
      </c>
      <c r="BA256" s="16">
        <f t="shared" si="46"/>
        <v>1</v>
      </c>
      <c r="BB256" s="15" t="str">
        <f t="shared" si="47"/>
        <v>80级寄灵人绿色-衣服</v>
      </c>
      <c r="BC256" s="16">
        <f t="shared" si="48"/>
        <v>0</v>
      </c>
      <c r="BD256" s="16">
        <f t="shared" si="49"/>
        <v>32</v>
      </c>
      <c r="BE256" s="16">
        <f t="shared" si="50"/>
        <v>0</v>
      </c>
    </row>
    <row r="257" spans="46:57" ht="16.5" x14ac:dyDescent="0.2">
      <c r="AT257" s="15">
        <v>253</v>
      </c>
      <c r="AU257" s="16">
        <f t="shared" si="40"/>
        <v>35</v>
      </c>
      <c r="AV257" s="16">
        <f t="shared" si="41"/>
        <v>1</v>
      </c>
      <c r="AW257" s="16">
        <f t="shared" si="42"/>
        <v>5</v>
      </c>
      <c r="AX257" s="16">
        <f t="shared" si="43"/>
        <v>2041015</v>
      </c>
      <c r="AY257" s="16">
        <f t="shared" si="44"/>
        <v>1</v>
      </c>
      <c r="AZ257" s="16">
        <f t="shared" si="45"/>
        <v>4</v>
      </c>
      <c r="BA257" s="16">
        <f t="shared" si="46"/>
        <v>1</v>
      </c>
      <c r="BB257" s="15" t="str">
        <f t="shared" si="47"/>
        <v>80级寄灵人绿色-鞋子</v>
      </c>
      <c r="BC257" s="16">
        <f t="shared" si="48"/>
        <v>0</v>
      </c>
      <c r="BD257" s="16">
        <f t="shared" si="49"/>
        <v>0</v>
      </c>
      <c r="BE257" s="16">
        <f t="shared" si="50"/>
        <v>199</v>
      </c>
    </row>
    <row r="258" spans="46:57" ht="16.5" x14ac:dyDescent="0.2">
      <c r="AT258" s="15">
        <v>254</v>
      </c>
      <c r="AU258" s="16">
        <f t="shared" si="40"/>
        <v>35</v>
      </c>
      <c r="AV258" s="16">
        <f t="shared" si="41"/>
        <v>1</v>
      </c>
      <c r="AW258" s="16">
        <f t="shared" si="42"/>
        <v>6</v>
      </c>
      <c r="AX258" s="16">
        <f t="shared" si="43"/>
        <v>2041016</v>
      </c>
      <c r="AY258" s="16">
        <f t="shared" si="44"/>
        <v>1</v>
      </c>
      <c r="AZ258" s="16">
        <f t="shared" si="45"/>
        <v>4</v>
      </c>
      <c r="BA258" s="16">
        <f t="shared" si="46"/>
        <v>1</v>
      </c>
      <c r="BB258" s="15" t="str">
        <f t="shared" si="47"/>
        <v>80级寄灵人绿色-护手</v>
      </c>
      <c r="BC258" s="16">
        <f t="shared" si="48"/>
        <v>0</v>
      </c>
      <c r="BD258" s="16">
        <f t="shared" si="49"/>
        <v>0</v>
      </c>
      <c r="BE258" s="16">
        <f t="shared" si="50"/>
        <v>199</v>
      </c>
    </row>
    <row r="259" spans="46:57" ht="16.5" x14ac:dyDescent="0.2">
      <c r="AT259" s="15">
        <v>255</v>
      </c>
      <c r="AU259" s="16">
        <f t="shared" si="40"/>
        <v>35</v>
      </c>
      <c r="AV259" s="16">
        <f t="shared" si="41"/>
        <v>1</v>
      </c>
      <c r="AW259" s="16">
        <f t="shared" si="42"/>
        <v>7</v>
      </c>
      <c r="AX259" s="16">
        <f t="shared" si="43"/>
        <v>2041017</v>
      </c>
      <c r="AY259" s="16">
        <f t="shared" si="44"/>
        <v>1</v>
      </c>
      <c r="AZ259" s="16">
        <f t="shared" si="45"/>
        <v>4</v>
      </c>
      <c r="BA259" s="16">
        <f t="shared" si="46"/>
        <v>1</v>
      </c>
      <c r="BB259" s="15" t="str">
        <f t="shared" si="47"/>
        <v>80级寄灵人绿色-项链</v>
      </c>
      <c r="BC259" s="16">
        <f t="shared" si="48"/>
        <v>44</v>
      </c>
      <c r="BD259" s="16">
        <f t="shared" si="49"/>
        <v>26</v>
      </c>
      <c r="BE259" s="16">
        <f t="shared" si="50"/>
        <v>0</v>
      </c>
    </row>
    <row r="260" spans="46:57" ht="16.5" x14ac:dyDescent="0.2">
      <c r="AT260" s="15">
        <v>256</v>
      </c>
      <c r="AU260" s="16">
        <f t="shared" si="40"/>
        <v>35</v>
      </c>
      <c r="AV260" s="16">
        <f t="shared" si="41"/>
        <v>1</v>
      </c>
      <c r="AW260" s="16">
        <f t="shared" si="42"/>
        <v>8</v>
      </c>
      <c r="AX260" s="16">
        <f t="shared" si="43"/>
        <v>2041018</v>
      </c>
      <c r="AY260" s="16">
        <f t="shared" si="44"/>
        <v>1</v>
      </c>
      <c r="AZ260" s="16">
        <f t="shared" si="45"/>
        <v>4</v>
      </c>
      <c r="BA260" s="16">
        <f t="shared" si="46"/>
        <v>1</v>
      </c>
      <c r="BB260" s="15" t="str">
        <f t="shared" si="47"/>
        <v>80级寄灵人绿色-戒指</v>
      </c>
      <c r="BC260" s="16">
        <f t="shared" si="48"/>
        <v>44</v>
      </c>
      <c r="BD260" s="16">
        <f t="shared" si="49"/>
        <v>0</v>
      </c>
      <c r="BE260" s="16">
        <f t="shared" si="50"/>
        <v>166</v>
      </c>
    </row>
    <row r="261" spans="46:57" ht="16.5" x14ac:dyDescent="0.2">
      <c r="AT261" s="15">
        <v>257</v>
      </c>
      <c r="AU261" s="16">
        <f t="shared" si="40"/>
        <v>36</v>
      </c>
      <c r="AV261" s="16">
        <f t="shared" si="41"/>
        <v>2</v>
      </c>
      <c r="AW261" s="16">
        <f t="shared" si="42"/>
        <v>1</v>
      </c>
      <c r="AX261" s="16">
        <f t="shared" si="43"/>
        <v>2041021</v>
      </c>
      <c r="AY261" s="16">
        <f t="shared" si="44"/>
        <v>1</v>
      </c>
      <c r="AZ261" s="16">
        <f t="shared" si="45"/>
        <v>4</v>
      </c>
      <c r="BA261" s="16">
        <f t="shared" si="46"/>
        <v>2</v>
      </c>
      <c r="BB261" s="15" t="str">
        <f t="shared" si="47"/>
        <v>80级守护灵绿色-武器</v>
      </c>
      <c r="BC261" s="16">
        <f t="shared" si="48"/>
        <v>133</v>
      </c>
      <c r="BD261" s="16">
        <f t="shared" si="49"/>
        <v>0</v>
      </c>
      <c r="BE261" s="16">
        <f t="shared" si="50"/>
        <v>0</v>
      </c>
    </row>
    <row r="262" spans="46:57" ht="16.5" x14ac:dyDescent="0.2">
      <c r="AT262" s="15">
        <v>258</v>
      </c>
      <c r="AU262" s="16">
        <f t="shared" ref="AU262:AU325" si="51">MATCH(AT262-1,$AI$5:$AI$81,1)</f>
        <v>36</v>
      </c>
      <c r="AV262" s="16">
        <f t="shared" ref="AV262:AV325" si="52">INDEX($AD$6:$AD$81,AU262)</f>
        <v>2</v>
      </c>
      <c r="AW262" s="16">
        <f t="shared" ref="AW262:AW325" si="53">AT262-INDEX($AI$5:$AI$81,AU262)</f>
        <v>2</v>
      </c>
      <c r="AX262" s="16">
        <f t="shared" ref="AX262:AX325" si="54">INDEX($AE$6:$AE$81,AU262)+AW262</f>
        <v>2041022</v>
      </c>
      <c r="AY262" s="16">
        <f t="shared" ref="AY262:AY325" si="55">INDEX($AB$6:$AB$81,AU262)</f>
        <v>1</v>
      </c>
      <c r="AZ262" s="16">
        <f t="shared" ref="AZ262:AZ325" si="56">INDEX($Z$6:$Z$81,AU262)</f>
        <v>4</v>
      </c>
      <c r="BA262" s="16">
        <f t="shared" ref="BA262:BA325" si="57">INDEX($AC$6:$AC$81,AU262)</f>
        <v>2</v>
      </c>
      <c r="BB262" s="15" t="str">
        <f t="shared" ref="BB262:BB325" si="58">INDEX($AF$6:$AF$81,AU262)&amp;"-"&amp;INDEX($AJ$3:$AQ$3,AW262)</f>
        <v>80级守护灵绿色-头盔</v>
      </c>
      <c r="BC262" s="16">
        <f t="shared" ref="BC262:BC325" si="59">ROUND(INDEX(I$5:I$16,($BA262-1)*6+$AZ262)*INDEX(O$5:O$12,$AW262)*INDEX($U$5:$U$8,$AY262),0)</f>
        <v>0</v>
      </c>
      <c r="BD262" s="16">
        <f t="shared" ref="BD262:BD325" si="60">ROUND(INDEX(J$5:J$16,($BA262-1)*6+$AZ262)*INDEX(P$5:P$12,$AW262)*INDEX($U$5:$U$8,$AY262),0)</f>
        <v>34</v>
      </c>
      <c r="BE262" s="16">
        <f t="shared" ref="BE262:BE325" si="61">ROUND(INDEX(K$5:K$16,($BA262-1)*6+$AZ262)*INDEX(Q$5:Q$12,$AW262)*INDEX($U$5:$U$8,$AY262),0)</f>
        <v>0</v>
      </c>
    </row>
    <row r="263" spans="46:57" ht="16.5" x14ac:dyDescent="0.2">
      <c r="AT263" s="15">
        <v>259</v>
      </c>
      <c r="AU263" s="16">
        <f t="shared" si="51"/>
        <v>36</v>
      </c>
      <c r="AV263" s="16">
        <f t="shared" si="52"/>
        <v>2</v>
      </c>
      <c r="AW263" s="16">
        <f t="shared" si="53"/>
        <v>3</v>
      </c>
      <c r="AX263" s="16">
        <f t="shared" si="54"/>
        <v>2041023</v>
      </c>
      <c r="AY263" s="16">
        <f t="shared" si="55"/>
        <v>1</v>
      </c>
      <c r="AZ263" s="16">
        <f t="shared" si="56"/>
        <v>4</v>
      </c>
      <c r="BA263" s="16">
        <f t="shared" si="57"/>
        <v>2</v>
      </c>
      <c r="BB263" s="15" t="str">
        <f t="shared" si="58"/>
        <v>80级守护灵绿色-肩甲</v>
      </c>
      <c r="BC263" s="16">
        <f t="shared" si="59"/>
        <v>0</v>
      </c>
      <c r="BD263" s="16">
        <f t="shared" si="60"/>
        <v>17</v>
      </c>
      <c r="BE263" s="16">
        <f t="shared" si="61"/>
        <v>177</v>
      </c>
    </row>
    <row r="264" spans="46:57" ht="16.5" x14ac:dyDescent="0.2">
      <c r="AT264" s="15">
        <v>260</v>
      </c>
      <c r="AU264" s="16">
        <f t="shared" si="51"/>
        <v>36</v>
      </c>
      <c r="AV264" s="16">
        <f t="shared" si="52"/>
        <v>2</v>
      </c>
      <c r="AW264" s="16">
        <f t="shared" si="53"/>
        <v>4</v>
      </c>
      <c r="AX264" s="16">
        <f t="shared" si="54"/>
        <v>2041024</v>
      </c>
      <c r="AY264" s="16">
        <f t="shared" si="55"/>
        <v>1</v>
      </c>
      <c r="AZ264" s="16">
        <f t="shared" si="56"/>
        <v>4</v>
      </c>
      <c r="BA264" s="16">
        <f t="shared" si="57"/>
        <v>2</v>
      </c>
      <c r="BB264" s="15" t="str">
        <f t="shared" si="58"/>
        <v>80级守护灵绿色-衣服</v>
      </c>
      <c r="BC264" s="16">
        <f t="shared" si="59"/>
        <v>0</v>
      </c>
      <c r="BD264" s="16">
        <f t="shared" si="60"/>
        <v>34</v>
      </c>
      <c r="BE264" s="16">
        <f t="shared" si="61"/>
        <v>0</v>
      </c>
    </row>
    <row r="265" spans="46:57" ht="16.5" x14ac:dyDescent="0.2">
      <c r="AT265" s="15">
        <v>261</v>
      </c>
      <c r="AU265" s="16">
        <f t="shared" si="51"/>
        <v>36</v>
      </c>
      <c r="AV265" s="16">
        <f t="shared" si="52"/>
        <v>2</v>
      </c>
      <c r="AW265" s="16">
        <f t="shared" si="53"/>
        <v>5</v>
      </c>
      <c r="AX265" s="16">
        <f t="shared" si="54"/>
        <v>2041025</v>
      </c>
      <c r="AY265" s="16">
        <f t="shared" si="55"/>
        <v>1</v>
      </c>
      <c r="AZ265" s="16">
        <f t="shared" si="56"/>
        <v>4</v>
      </c>
      <c r="BA265" s="16">
        <f t="shared" si="57"/>
        <v>2</v>
      </c>
      <c r="BB265" s="15" t="str">
        <f t="shared" si="58"/>
        <v>80级守护灵绿色-鞋子</v>
      </c>
      <c r="BC265" s="16">
        <f t="shared" si="59"/>
        <v>0</v>
      </c>
      <c r="BD265" s="16">
        <f t="shared" si="60"/>
        <v>0</v>
      </c>
      <c r="BE265" s="16">
        <f t="shared" si="61"/>
        <v>354</v>
      </c>
    </row>
    <row r="266" spans="46:57" ht="16.5" x14ac:dyDescent="0.2">
      <c r="AT266" s="15">
        <v>262</v>
      </c>
      <c r="AU266" s="16">
        <f t="shared" si="51"/>
        <v>36</v>
      </c>
      <c r="AV266" s="16">
        <f t="shared" si="52"/>
        <v>2</v>
      </c>
      <c r="AW266" s="16">
        <f t="shared" si="53"/>
        <v>6</v>
      </c>
      <c r="AX266" s="16">
        <f t="shared" si="54"/>
        <v>2041026</v>
      </c>
      <c r="AY266" s="16">
        <f t="shared" si="55"/>
        <v>1</v>
      </c>
      <c r="AZ266" s="16">
        <f t="shared" si="56"/>
        <v>4</v>
      </c>
      <c r="BA266" s="16">
        <f t="shared" si="57"/>
        <v>2</v>
      </c>
      <c r="BB266" s="15" t="str">
        <f t="shared" si="58"/>
        <v>80级守护灵绿色-护手</v>
      </c>
      <c r="BC266" s="16">
        <f t="shared" si="59"/>
        <v>0</v>
      </c>
      <c r="BD266" s="16">
        <f t="shared" si="60"/>
        <v>0</v>
      </c>
      <c r="BE266" s="16">
        <f t="shared" si="61"/>
        <v>354</v>
      </c>
    </row>
    <row r="267" spans="46:57" ht="16.5" x14ac:dyDescent="0.2">
      <c r="AT267" s="15">
        <v>263</v>
      </c>
      <c r="AU267" s="16">
        <f t="shared" si="51"/>
        <v>36</v>
      </c>
      <c r="AV267" s="16">
        <f t="shared" si="52"/>
        <v>2</v>
      </c>
      <c r="AW267" s="16">
        <f t="shared" si="53"/>
        <v>7</v>
      </c>
      <c r="AX267" s="16">
        <f t="shared" si="54"/>
        <v>2041027</v>
      </c>
      <c r="AY267" s="16">
        <f t="shared" si="55"/>
        <v>1</v>
      </c>
      <c r="AZ267" s="16">
        <f t="shared" si="56"/>
        <v>4</v>
      </c>
      <c r="BA267" s="16">
        <f t="shared" si="57"/>
        <v>2</v>
      </c>
      <c r="BB267" s="15" t="str">
        <f t="shared" si="58"/>
        <v>80级守护灵绿色-项链</v>
      </c>
      <c r="BC267" s="16">
        <f t="shared" si="59"/>
        <v>44</v>
      </c>
      <c r="BD267" s="16">
        <f t="shared" si="60"/>
        <v>28</v>
      </c>
      <c r="BE267" s="16">
        <f t="shared" si="61"/>
        <v>0</v>
      </c>
    </row>
    <row r="268" spans="46:57" ht="16.5" x14ac:dyDescent="0.2">
      <c r="AT268" s="15">
        <v>264</v>
      </c>
      <c r="AU268" s="16">
        <f t="shared" si="51"/>
        <v>36</v>
      </c>
      <c r="AV268" s="16">
        <f t="shared" si="52"/>
        <v>2</v>
      </c>
      <c r="AW268" s="16">
        <f t="shared" si="53"/>
        <v>8</v>
      </c>
      <c r="AX268" s="16">
        <f t="shared" si="54"/>
        <v>2041028</v>
      </c>
      <c r="AY268" s="16">
        <f t="shared" si="55"/>
        <v>1</v>
      </c>
      <c r="AZ268" s="16">
        <f t="shared" si="56"/>
        <v>4</v>
      </c>
      <c r="BA268" s="16">
        <f t="shared" si="57"/>
        <v>2</v>
      </c>
      <c r="BB268" s="15" t="str">
        <f t="shared" si="58"/>
        <v>80级守护灵绿色-戒指</v>
      </c>
      <c r="BC268" s="16">
        <f t="shared" si="59"/>
        <v>44</v>
      </c>
      <c r="BD268" s="16">
        <f t="shared" si="60"/>
        <v>0</v>
      </c>
      <c r="BE268" s="16">
        <f t="shared" si="61"/>
        <v>295</v>
      </c>
    </row>
    <row r="269" spans="46:57" ht="16.5" x14ac:dyDescent="0.2">
      <c r="AT269" s="15">
        <v>265</v>
      </c>
      <c r="AU269" s="16">
        <f t="shared" si="51"/>
        <v>37</v>
      </c>
      <c r="AV269" s="16">
        <f t="shared" si="52"/>
        <v>1</v>
      </c>
      <c r="AW269" s="16">
        <f t="shared" si="53"/>
        <v>1</v>
      </c>
      <c r="AX269" s="16">
        <f t="shared" si="54"/>
        <v>2042011</v>
      </c>
      <c r="AY269" s="16">
        <f t="shared" si="55"/>
        <v>2</v>
      </c>
      <c r="AZ269" s="16">
        <f t="shared" si="56"/>
        <v>4</v>
      </c>
      <c r="BA269" s="16">
        <f t="shared" si="57"/>
        <v>1</v>
      </c>
      <c r="BB269" s="15" t="str">
        <f t="shared" si="58"/>
        <v>80级寄灵人蓝色-武器</v>
      </c>
      <c r="BC269" s="16">
        <f t="shared" si="59"/>
        <v>196</v>
      </c>
      <c r="BD269" s="16">
        <f t="shared" si="60"/>
        <v>0</v>
      </c>
      <c r="BE269" s="16">
        <f t="shared" si="61"/>
        <v>0</v>
      </c>
    </row>
    <row r="270" spans="46:57" ht="16.5" x14ac:dyDescent="0.2">
      <c r="AT270" s="15">
        <v>266</v>
      </c>
      <c r="AU270" s="16">
        <f t="shared" si="51"/>
        <v>37</v>
      </c>
      <c r="AV270" s="16">
        <f t="shared" si="52"/>
        <v>1</v>
      </c>
      <c r="AW270" s="16">
        <f t="shared" si="53"/>
        <v>2</v>
      </c>
      <c r="AX270" s="16">
        <f t="shared" si="54"/>
        <v>2042012</v>
      </c>
      <c r="AY270" s="16">
        <f t="shared" si="55"/>
        <v>2</v>
      </c>
      <c r="AZ270" s="16">
        <f t="shared" si="56"/>
        <v>4</v>
      </c>
      <c r="BA270" s="16">
        <f t="shared" si="57"/>
        <v>1</v>
      </c>
      <c r="BB270" s="15" t="str">
        <f t="shared" si="58"/>
        <v>80级寄灵人蓝色-头盔</v>
      </c>
      <c r="BC270" s="16">
        <f t="shared" si="59"/>
        <v>0</v>
      </c>
      <c r="BD270" s="16">
        <f t="shared" si="60"/>
        <v>47</v>
      </c>
      <c r="BE270" s="16">
        <f t="shared" si="61"/>
        <v>0</v>
      </c>
    </row>
    <row r="271" spans="46:57" ht="16.5" x14ac:dyDescent="0.2">
      <c r="AT271" s="15">
        <v>267</v>
      </c>
      <c r="AU271" s="16">
        <f t="shared" si="51"/>
        <v>37</v>
      </c>
      <c r="AV271" s="16">
        <f t="shared" si="52"/>
        <v>1</v>
      </c>
      <c r="AW271" s="16">
        <f t="shared" si="53"/>
        <v>3</v>
      </c>
      <c r="AX271" s="16">
        <f t="shared" si="54"/>
        <v>2042013</v>
      </c>
      <c r="AY271" s="16">
        <f t="shared" si="55"/>
        <v>2</v>
      </c>
      <c r="AZ271" s="16">
        <f t="shared" si="56"/>
        <v>4</v>
      </c>
      <c r="BA271" s="16">
        <f t="shared" si="57"/>
        <v>1</v>
      </c>
      <c r="BB271" s="15" t="str">
        <f t="shared" si="58"/>
        <v>80级寄灵人蓝色-肩甲</v>
      </c>
      <c r="BC271" s="16">
        <f t="shared" si="59"/>
        <v>0</v>
      </c>
      <c r="BD271" s="16">
        <f t="shared" si="60"/>
        <v>24</v>
      </c>
      <c r="BE271" s="16">
        <f t="shared" si="61"/>
        <v>149</v>
      </c>
    </row>
    <row r="272" spans="46:57" ht="16.5" x14ac:dyDescent="0.2">
      <c r="AT272" s="15">
        <v>268</v>
      </c>
      <c r="AU272" s="16">
        <f t="shared" si="51"/>
        <v>37</v>
      </c>
      <c r="AV272" s="16">
        <f t="shared" si="52"/>
        <v>1</v>
      </c>
      <c r="AW272" s="16">
        <f t="shared" si="53"/>
        <v>4</v>
      </c>
      <c r="AX272" s="16">
        <f t="shared" si="54"/>
        <v>2042014</v>
      </c>
      <c r="AY272" s="16">
        <f t="shared" si="55"/>
        <v>2</v>
      </c>
      <c r="AZ272" s="16">
        <f t="shared" si="56"/>
        <v>4</v>
      </c>
      <c r="BA272" s="16">
        <f t="shared" si="57"/>
        <v>1</v>
      </c>
      <c r="BB272" s="15" t="str">
        <f t="shared" si="58"/>
        <v>80级寄灵人蓝色-衣服</v>
      </c>
      <c r="BC272" s="16">
        <f t="shared" si="59"/>
        <v>0</v>
      </c>
      <c r="BD272" s="16">
        <f t="shared" si="60"/>
        <v>47</v>
      </c>
      <c r="BE272" s="16">
        <f t="shared" si="61"/>
        <v>0</v>
      </c>
    </row>
    <row r="273" spans="46:57" ht="16.5" x14ac:dyDescent="0.2">
      <c r="AT273" s="15">
        <v>269</v>
      </c>
      <c r="AU273" s="16">
        <f t="shared" si="51"/>
        <v>37</v>
      </c>
      <c r="AV273" s="16">
        <f t="shared" si="52"/>
        <v>1</v>
      </c>
      <c r="AW273" s="16">
        <f t="shared" si="53"/>
        <v>5</v>
      </c>
      <c r="AX273" s="16">
        <f t="shared" si="54"/>
        <v>2042015</v>
      </c>
      <c r="AY273" s="16">
        <f t="shared" si="55"/>
        <v>2</v>
      </c>
      <c r="AZ273" s="16">
        <f t="shared" si="56"/>
        <v>4</v>
      </c>
      <c r="BA273" s="16">
        <f t="shared" si="57"/>
        <v>1</v>
      </c>
      <c r="BB273" s="15" t="str">
        <f t="shared" si="58"/>
        <v>80级寄灵人蓝色-鞋子</v>
      </c>
      <c r="BC273" s="16">
        <f t="shared" si="59"/>
        <v>0</v>
      </c>
      <c r="BD273" s="16">
        <f t="shared" si="60"/>
        <v>0</v>
      </c>
      <c r="BE273" s="16">
        <f t="shared" si="61"/>
        <v>298</v>
      </c>
    </row>
    <row r="274" spans="46:57" ht="16.5" x14ac:dyDescent="0.2">
      <c r="AT274" s="15">
        <v>270</v>
      </c>
      <c r="AU274" s="16">
        <f t="shared" si="51"/>
        <v>37</v>
      </c>
      <c r="AV274" s="16">
        <f t="shared" si="52"/>
        <v>1</v>
      </c>
      <c r="AW274" s="16">
        <f t="shared" si="53"/>
        <v>6</v>
      </c>
      <c r="AX274" s="16">
        <f t="shared" si="54"/>
        <v>2042016</v>
      </c>
      <c r="AY274" s="16">
        <f t="shared" si="55"/>
        <v>2</v>
      </c>
      <c r="AZ274" s="16">
        <f t="shared" si="56"/>
        <v>4</v>
      </c>
      <c r="BA274" s="16">
        <f t="shared" si="57"/>
        <v>1</v>
      </c>
      <c r="BB274" s="15" t="str">
        <f t="shared" si="58"/>
        <v>80级寄灵人蓝色-护手</v>
      </c>
      <c r="BC274" s="16">
        <f t="shared" si="59"/>
        <v>0</v>
      </c>
      <c r="BD274" s="16">
        <f t="shared" si="60"/>
        <v>0</v>
      </c>
      <c r="BE274" s="16">
        <f t="shared" si="61"/>
        <v>298</v>
      </c>
    </row>
    <row r="275" spans="46:57" ht="16.5" x14ac:dyDescent="0.2">
      <c r="AT275" s="15">
        <v>271</v>
      </c>
      <c r="AU275" s="16">
        <f t="shared" si="51"/>
        <v>37</v>
      </c>
      <c r="AV275" s="16">
        <f t="shared" si="52"/>
        <v>1</v>
      </c>
      <c r="AW275" s="16">
        <f t="shared" si="53"/>
        <v>7</v>
      </c>
      <c r="AX275" s="16">
        <f t="shared" si="54"/>
        <v>2042017</v>
      </c>
      <c r="AY275" s="16">
        <f t="shared" si="55"/>
        <v>2</v>
      </c>
      <c r="AZ275" s="16">
        <f t="shared" si="56"/>
        <v>4</v>
      </c>
      <c r="BA275" s="16">
        <f t="shared" si="57"/>
        <v>1</v>
      </c>
      <c r="BB275" s="15" t="str">
        <f t="shared" si="58"/>
        <v>80级寄灵人蓝色-项链</v>
      </c>
      <c r="BC275" s="16">
        <f t="shared" si="59"/>
        <v>65</v>
      </c>
      <c r="BD275" s="16">
        <f t="shared" si="60"/>
        <v>39</v>
      </c>
      <c r="BE275" s="16">
        <f t="shared" si="61"/>
        <v>0</v>
      </c>
    </row>
    <row r="276" spans="46:57" ht="16.5" x14ac:dyDescent="0.2">
      <c r="AT276" s="15">
        <v>272</v>
      </c>
      <c r="AU276" s="16">
        <f t="shared" si="51"/>
        <v>37</v>
      </c>
      <c r="AV276" s="16">
        <f t="shared" si="52"/>
        <v>1</v>
      </c>
      <c r="AW276" s="16">
        <f t="shared" si="53"/>
        <v>8</v>
      </c>
      <c r="AX276" s="16">
        <f t="shared" si="54"/>
        <v>2042018</v>
      </c>
      <c r="AY276" s="16">
        <f t="shared" si="55"/>
        <v>2</v>
      </c>
      <c r="AZ276" s="16">
        <f t="shared" si="56"/>
        <v>4</v>
      </c>
      <c r="BA276" s="16">
        <f t="shared" si="57"/>
        <v>1</v>
      </c>
      <c r="BB276" s="15" t="str">
        <f t="shared" si="58"/>
        <v>80级寄灵人蓝色-戒指</v>
      </c>
      <c r="BC276" s="16">
        <f t="shared" si="59"/>
        <v>65</v>
      </c>
      <c r="BD276" s="16">
        <f t="shared" si="60"/>
        <v>0</v>
      </c>
      <c r="BE276" s="16">
        <f t="shared" si="61"/>
        <v>248</v>
      </c>
    </row>
    <row r="277" spans="46:57" ht="16.5" x14ac:dyDescent="0.2">
      <c r="AT277" s="15">
        <v>273</v>
      </c>
      <c r="AU277" s="16">
        <f t="shared" si="51"/>
        <v>38</v>
      </c>
      <c r="AV277" s="16">
        <f t="shared" si="52"/>
        <v>2</v>
      </c>
      <c r="AW277" s="16">
        <f t="shared" si="53"/>
        <v>1</v>
      </c>
      <c r="AX277" s="16">
        <f t="shared" si="54"/>
        <v>2042021</v>
      </c>
      <c r="AY277" s="16">
        <f t="shared" si="55"/>
        <v>2</v>
      </c>
      <c r="AZ277" s="16">
        <f t="shared" si="56"/>
        <v>4</v>
      </c>
      <c r="BA277" s="16">
        <f t="shared" si="57"/>
        <v>2</v>
      </c>
      <c r="BB277" s="15" t="str">
        <f t="shared" si="58"/>
        <v>80级守护灵蓝色-武器</v>
      </c>
      <c r="BC277" s="16">
        <f t="shared" si="59"/>
        <v>199</v>
      </c>
      <c r="BD277" s="16">
        <f t="shared" si="60"/>
        <v>0</v>
      </c>
      <c r="BE277" s="16">
        <f t="shared" si="61"/>
        <v>0</v>
      </c>
    </row>
    <row r="278" spans="46:57" ht="16.5" x14ac:dyDescent="0.2">
      <c r="AT278" s="15">
        <v>274</v>
      </c>
      <c r="AU278" s="16">
        <f t="shared" si="51"/>
        <v>38</v>
      </c>
      <c r="AV278" s="16">
        <f t="shared" si="52"/>
        <v>2</v>
      </c>
      <c r="AW278" s="16">
        <f t="shared" si="53"/>
        <v>2</v>
      </c>
      <c r="AX278" s="16">
        <f t="shared" si="54"/>
        <v>2042022</v>
      </c>
      <c r="AY278" s="16">
        <f t="shared" si="55"/>
        <v>2</v>
      </c>
      <c r="AZ278" s="16">
        <f t="shared" si="56"/>
        <v>4</v>
      </c>
      <c r="BA278" s="16">
        <f t="shared" si="57"/>
        <v>2</v>
      </c>
      <c r="BB278" s="15" t="str">
        <f t="shared" si="58"/>
        <v>80级守护灵蓝色-头盔</v>
      </c>
      <c r="BC278" s="16">
        <f t="shared" si="59"/>
        <v>0</v>
      </c>
      <c r="BD278" s="16">
        <f t="shared" si="60"/>
        <v>50</v>
      </c>
      <c r="BE278" s="16">
        <f t="shared" si="61"/>
        <v>0</v>
      </c>
    </row>
    <row r="279" spans="46:57" ht="16.5" x14ac:dyDescent="0.2">
      <c r="AT279" s="15">
        <v>275</v>
      </c>
      <c r="AU279" s="16">
        <f t="shared" si="51"/>
        <v>38</v>
      </c>
      <c r="AV279" s="16">
        <f t="shared" si="52"/>
        <v>2</v>
      </c>
      <c r="AW279" s="16">
        <f t="shared" si="53"/>
        <v>3</v>
      </c>
      <c r="AX279" s="16">
        <f t="shared" si="54"/>
        <v>2042023</v>
      </c>
      <c r="AY279" s="16">
        <f t="shared" si="55"/>
        <v>2</v>
      </c>
      <c r="AZ279" s="16">
        <f t="shared" si="56"/>
        <v>4</v>
      </c>
      <c r="BA279" s="16">
        <f t="shared" si="57"/>
        <v>2</v>
      </c>
      <c r="BB279" s="15" t="str">
        <f t="shared" si="58"/>
        <v>80级守护灵蓝色-肩甲</v>
      </c>
      <c r="BC279" s="16">
        <f t="shared" si="59"/>
        <v>0</v>
      </c>
      <c r="BD279" s="16">
        <f t="shared" si="60"/>
        <v>25</v>
      </c>
      <c r="BE279" s="16">
        <f t="shared" si="61"/>
        <v>266</v>
      </c>
    </row>
    <row r="280" spans="46:57" ht="16.5" x14ac:dyDescent="0.2">
      <c r="AT280" s="15">
        <v>276</v>
      </c>
      <c r="AU280" s="16">
        <f t="shared" si="51"/>
        <v>38</v>
      </c>
      <c r="AV280" s="16">
        <f t="shared" si="52"/>
        <v>2</v>
      </c>
      <c r="AW280" s="16">
        <f t="shared" si="53"/>
        <v>4</v>
      </c>
      <c r="AX280" s="16">
        <f t="shared" si="54"/>
        <v>2042024</v>
      </c>
      <c r="AY280" s="16">
        <f t="shared" si="55"/>
        <v>2</v>
      </c>
      <c r="AZ280" s="16">
        <f t="shared" si="56"/>
        <v>4</v>
      </c>
      <c r="BA280" s="16">
        <f t="shared" si="57"/>
        <v>2</v>
      </c>
      <c r="BB280" s="15" t="str">
        <f t="shared" si="58"/>
        <v>80级守护灵蓝色-衣服</v>
      </c>
      <c r="BC280" s="16">
        <f t="shared" si="59"/>
        <v>0</v>
      </c>
      <c r="BD280" s="16">
        <f t="shared" si="60"/>
        <v>50</v>
      </c>
      <c r="BE280" s="16">
        <f t="shared" si="61"/>
        <v>0</v>
      </c>
    </row>
    <row r="281" spans="46:57" ht="16.5" x14ac:dyDescent="0.2">
      <c r="AT281" s="15">
        <v>277</v>
      </c>
      <c r="AU281" s="16">
        <f t="shared" si="51"/>
        <v>38</v>
      </c>
      <c r="AV281" s="16">
        <f t="shared" si="52"/>
        <v>2</v>
      </c>
      <c r="AW281" s="16">
        <f t="shared" si="53"/>
        <v>5</v>
      </c>
      <c r="AX281" s="16">
        <f t="shared" si="54"/>
        <v>2042025</v>
      </c>
      <c r="AY281" s="16">
        <f t="shared" si="55"/>
        <v>2</v>
      </c>
      <c r="AZ281" s="16">
        <f t="shared" si="56"/>
        <v>4</v>
      </c>
      <c r="BA281" s="16">
        <f t="shared" si="57"/>
        <v>2</v>
      </c>
      <c r="BB281" s="15" t="str">
        <f t="shared" si="58"/>
        <v>80级守护灵蓝色-鞋子</v>
      </c>
      <c r="BC281" s="16">
        <f t="shared" si="59"/>
        <v>0</v>
      </c>
      <c r="BD281" s="16">
        <f t="shared" si="60"/>
        <v>0</v>
      </c>
      <c r="BE281" s="16">
        <f t="shared" si="61"/>
        <v>532</v>
      </c>
    </row>
    <row r="282" spans="46:57" ht="16.5" x14ac:dyDescent="0.2">
      <c r="AT282" s="15">
        <v>278</v>
      </c>
      <c r="AU282" s="16">
        <f t="shared" si="51"/>
        <v>38</v>
      </c>
      <c r="AV282" s="16">
        <f t="shared" si="52"/>
        <v>2</v>
      </c>
      <c r="AW282" s="16">
        <f t="shared" si="53"/>
        <v>6</v>
      </c>
      <c r="AX282" s="16">
        <f t="shared" si="54"/>
        <v>2042026</v>
      </c>
      <c r="AY282" s="16">
        <f t="shared" si="55"/>
        <v>2</v>
      </c>
      <c r="AZ282" s="16">
        <f t="shared" si="56"/>
        <v>4</v>
      </c>
      <c r="BA282" s="16">
        <f t="shared" si="57"/>
        <v>2</v>
      </c>
      <c r="BB282" s="15" t="str">
        <f t="shared" si="58"/>
        <v>80级守护灵蓝色-护手</v>
      </c>
      <c r="BC282" s="16">
        <f t="shared" si="59"/>
        <v>0</v>
      </c>
      <c r="BD282" s="16">
        <f t="shared" si="60"/>
        <v>0</v>
      </c>
      <c r="BE282" s="16">
        <f t="shared" si="61"/>
        <v>532</v>
      </c>
    </row>
    <row r="283" spans="46:57" ht="16.5" x14ac:dyDescent="0.2">
      <c r="AT283" s="15">
        <v>279</v>
      </c>
      <c r="AU283" s="16">
        <f t="shared" si="51"/>
        <v>38</v>
      </c>
      <c r="AV283" s="16">
        <f t="shared" si="52"/>
        <v>2</v>
      </c>
      <c r="AW283" s="16">
        <f t="shared" si="53"/>
        <v>7</v>
      </c>
      <c r="AX283" s="16">
        <f t="shared" si="54"/>
        <v>2042027</v>
      </c>
      <c r="AY283" s="16">
        <f t="shared" si="55"/>
        <v>2</v>
      </c>
      <c r="AZ283" s="16">
        <f t="shared" si="56"/>
        <v>4</v>
      </c>
      <c r="BA283" s="16">
        <f t="shared" si="57"/>
        <v>2</v>
      </c>
      <c r="BB283" s="15" t="str">
        <f t="shared" si="58"/>
        <v>80级守护灵蓝色-项链</v>
      </c>
      <c r="BC283" s="16">
        <f t="shared" si="59"/>
        <v>66</v>
      </c>
      <c r="BD283" s="16">
        <f t="shared" si="60"/>
        <v>42</v>
      </c>
      <c r="BE283" s="16">
        <f t="shared" si="61"/>
        <v>0</v>
      </c>
    </row>
    <row r="284" spans="46:57" ht="16.5" x14ac:dyDescent="0.2">
      <c r="AT284" s="15">
        <v>280</v>
      </c>
      <c r="AU284" s="16">
        <f t="shared" si="51"/>
        <v>38</v>
      </c>
      <c r="AV284" s="16">
        <f t="shared" si="52"/>
        <v>2</v>
      </c>
      <c r="AW284" s="16">
        <f t="shared" si="53"/>
        <v>8</v>
      </c>
      <c r="AX284" s="16">
        <f t="shared" si="54"/>
        <v>2042028</v>
      </c>
      <c r="AY284" s="16">
        <f t="shared" si="55"/>
        <v>2</v>
      </c>
      <c r="AZ284" s="16">
        <f t="shared" si="56"/>
        <v>4</v>
      </c>
      <c r="BA284" s="16">
        <f t="shared" si="57"/>
        <v>2</v>
      </c>
      <c r="BB284" s="15" t="str">
        <f t="shared" si="58"/>
        <v>80级守护灵蓝色-戒指</v>
      </c>
      <c r="BC284" s="16">
        <f t="shared" si="59"/>
        <v>66</v>
      </c>
      <c r="BD284" s="16">
        <f t="shared" si="60"/>
        <v>0</v>
      </c>
      <c r="BE284" s="16">
        <f t="shared" si="61"/>
        <v>443</v>
      </c>
    </row>
    <row r="285" spans="46:57" ht="16.5" x14ac:dyDescent="0.2">
      <c r="AT285" s="15">
        <v>281</v>
      </c>
      <c r="AU285" s="16">
        <f t="shared" si="51"/>
        <v>39</v>
      </c>
      <c r="AV285" s="16">
        <f t="shared" si="52"/>
        <v>1</v>
      </c>
      <c r="AW285" s="16">
        <f t="shared" si="53"/>
        <v>1</v>
      </c>
      <c r="AX285" s="16">
        <f t="shared" si="54"/>
        <v>2043011</v>
      </c>
      <c r="AY285" s="16">
        <f t="shared" si="55"/>
        <v>3</v>
      </c>
      <c r="AZ285" s="16">
        <f t="shared" si="56"/>
        <v>4</v>
      </c>
      <c r="BA285" s="16">
        <f t="shared" si="57"/>
        <v>1</v>
      </c>
      <c r="BB285" s="15" t="str">
        <f t="shared" si="58"/>
        <v>80级寄灵人紫色-武器</v>
      </c>
      <c r="BC285" s="16">
        <f t="shared" si="59"/>
        <v>209</v>
      </c>
      <c r="BD285" s="16">
        <f t="shared" si="60"/>
        <v>0</v>
      </c>
      <c r="BE285" s="16">
        <f t="shared" si="61"/>
        <v>0</v>
      </c>
    </row>
    <row r="286" spans="46:57" ht="16.5" x14ac:dyDescent="0.2">
      <c r="AT286" s="15">
        <v>282</v>
      </c>
      <c r="AU286" s="16">
        <f t="shared" si="51"/>
        <v>39</v>
      </c>
      <c r="AV286" s="16">
        <f t="shared" si="52"/>
        <v>1</v>
      </c>
      <c r="AW286" s="16">
        <f t="shared" si="53"/>
        <v>2</v>
      </c>
      <c r="AX286" s="16">
        <f t="shared" si="54"/>
        <v>2043012</v>
      </c>
      <c r="AY286" s="16">
        <f t="shared" si="55"/>
        <v>3</v>
      </c>
      <c r="AZ286" s="16">
        <f t="shared" si="56"/>
        <v>4</v>
      </c>
      <c r="BA286" s="16">
        <f t="shared" si="57"/>
        <v>1</v>
      </c>
      <c r="BB286" s="15" t="str">
        <f t="shared" si="58"/>
        <v>80级寄灵人紫色-头盔</v>
      </c>
      <c r="BC286" s="16">
        <f t="shared" si="59"/>
        <v>0</v>
      </c>
      <c r="BD286" s="16">
        <f t="shared" si="60"/>
        <v>50</v>
      </c>
      <c r="BE286" s="16">
        <f t="shared" si="61"/>
        <v>0</v>
      </c>
    </row>
    <row r="287" spans="46:57" ht="16.5" x14ac:dyDescent="0.2">
      <c r="AT287" s="15">
        <v>283</v>
      </c>
      <c r="AU287" s="16">
        <f t="shared" si="51"/>
        <v>39</v>
      </c>
      <c r="AV287" s="16">
        <f t="shared" si="52"/>
        <v>1</v>
      </c>
      <c r="AW287" s="16">
        <f t="shared" si="53"/>
        <v>3</v>
      </c>
      <c r="AX287" s="16">
        <f t="shared" si="54"/>
        <v>2043013</v>
      </c>
      <c r="AY287" s="16">
        <f t="shared" si="55"/>
        <v>3</v>
      </c>
      <c r="AZ287" s="16">
        <f t="shared" si="56"/>
        <v>4</v>
      </c>
      <c r="BA287" s="16">
        <f t="shared" si="57"/>
        <v>1</v>
      </c>
      <c r="BB287" s="15" t="str">
        <f t="shared" si="58"/>
        <v>80级寄灵人紫色-肩甲</v>
      </c>
      <c r="BC287" s="16">
        <f t="shared" si="59"/>
        <v>0</v>
      </c>
      <c r="BD287" s="16">
        <f t="shared" si="60"/>
        <v>25</v>
      </c>
      <c r="BE287" s="16">
        <f t="shared" si="61"/>
        <v>159</v>
      </c>
    </row>
    <row r="288" spans="46:57" ht="16.5" x14ac:dyDescent="0.2">
      <c r="AT288" s="15">
        <v>284</v>
      </c>
      <c r="AU288" s="16">
        <f t="shared" si="51"/>
        <v>39</v>
      </c>
      <c r="AV288" s="16">
        <f t="shared" si="52"/>
        <v>1</v>
      </c>
      <c r="AW288" s="16">
        <f t="shared" si="53"/>
        <v>4</v>
      </c>
      <c r="AX288" s="16">
        <f t="shared" si="54"/>
        <v>2043014</v>
      </c>
      <c r="AY288" s="16">
        <f t="shared" si="55"/>
        <v>3</v>
      </c>
      <c r="AZ288" s="16">
        <f t="shared" si="56"/>
        <v>4</v>
      </c>
      <c r="BA288" s="16">
        <f t="shared" si="57"/>
        <v>1</v>
      </c>
      <c r="BB288" s="15" t="str">
        <f t="shared" si="58"/>
        <v>80级寄灵人紫色-衣服</v>
      </c>
      <c r="BC288" s="16">
        <f t="shared" si="59"/>
        <v>0</v>
      </c>
      <c r="BD288" s="16">
        <f t="shared" si="60"/>
        <v>50</v>
      </c>
      <c r="BE288" s="16">
        <f t="shared" si="61"/>
        <v>0</v>
      </c>
    </row>
    <row r="289" spans="46:57" ht="16.5" x14ac:dyDescent="0.2">
      <c r="AT289" s="15">
        <v>285</v>
      </c>
      <c r="AU289" s="16">
        <f t="shared" si="51"/>
        <v>39</v>
      </c>
      <c r="AV289" s="16">
        <f t="shared" si="52"/>
        <v>1</v>
      </c>
      <c r="AW289" s="16">
        <f t="shared" si="53"/>
        <v>5</v>
      </c>
      <c r="AX289" s="16">
        <f t="shared" si="54"/>
        <v>2043015</v>
      </c>
      <c r="AY289" s="16">
        <f t="shared" si="55"/>
        <v>3</v>
      </c>
      <c r="AZ289" s="16">
        <f t="shared" si="56"/>
        <v>4</v>
      </c>
      <c r="BA289" s="16">
        <f t="shared" si="57"/>
        <v>1</v>
      </c>
      <c r="BB289" s="15" t="str">
        <f t="shared" si="58"/>
        <v>80级寄灵人紫色-鞋子</v>
      </c>
      <c r="BC289" s="16">
        <f t="shared" si="59"/>
        <v>0</v>
      </c>
      <c r="BD289" s="16">
        <f t="shared" si="60"/>
        <v>0</v>
      </c>
      <c r="BE289" s="16">
        <f t="shared" si="61"/>
        <v>318</v>
      </c>
    </row>
    <row r="290" spans="46:57" ht="16.5" x14ac:dyDescent="0.2">
      <c r="AT290" s="15">
        <v>286</v>
      </c>
      <c r="AU290" s="16">
        <f t="shared" si="51"/>
        <v>39</v>
      </c>
      <c r="AV290" s="16">
        <f t="shared" si="52"/>
        <v>1</v>
      </c>
      <c r="AW290" s="16">
        <f t="shared" si="53"/>
        <v>6</v>
      </c>
      <c r="AX290" s="16">
        <f t="shared" si="54"/>
        <v>2043016</v>
      </c>
      <c r="AY290" s="16">
        <f t="shared" si="55"/>
        <v>3</v>
      </c>
      <c r="AZ290" s="16">
        <f t="shared" si="56"/>
        <v>4</v>
      </c>
      <c r="BA290" s="16">
        <f t="shared" si="57"/>
        <v>1</v>
      </c>
      <c r="BB290" s="15" t="str">
        <f t="shared" si="58"/>
        <v>80级寄灵人紫色-护手</v>
      </c>
      <c r="BC290" s="16">
        <f t="shared" si="59"/>
        <v>0</v>
      </c>
      <c r="BD290" s="16">
        <f t="shared" si="60"/>
        <v>0</v>
      </c>
      <c r="BE290" s="16">
        <f t="shared" si="61"/>
        <v>318</v>
      </c>
    </row>
    <row r="291" spans="46:57" ht="16.5" x14ac:dyDescent="0.2">
      <c r="AT291" s="15">
        <v>287</v>
      </c>
      <c r="AU291" s="16">
        <f t="shared" si="51"/>
        <v>39</v>
      </c>
      <c r="AV291" s="16">
        <f t="shared" si="52"/>
        <v>1</v>
      </c>
      <c r="AW291" s="16">
        <f t="shared" si="53"/>
        <v>7</v>
      </c>
      <c r="AX291" s="16">
        <f t="shared" si="54"/>
        <v>2043017</v>
      </c>
      <c r="AY291" s="16">
        <f t="shared" si="55"/>
        <v>3</v>
      </c>
      <c r="AZ291" s="16">
        <f t="shared" si="56"/>
        <v>4</v>
      </c>
      <c r="BA291" s="16">
        <f t="shared" si="57"/>
        <v>1</v>
      </c>
      <c r="BB291" s="15" t="str">
        <f t="shared" si="58"/>
        <v>80级寄灵人紫色-项链</v>
      </c>
      <c r="BC291" s="16">
        <f t="shared" si="59"/>
        <v>70</v>
      </c>
      <c r="BD291" s="16">
        <f t="shared" si="60"/>
        <v>42</v>
      </c>
      <c r="BE291" s="16">
        <f t="shared" si="61"/>
        <v>0</v>
      </c>
    </row>
    <row r="292" spans="46:57" ht="16.5" x14ac:dyDescent="0.2">
      <c r="AT292" s="15">
        <v>288</v>
      </c>
      <c r="AU292" s="16">
        <f t="shared" si="51"/>
        <v>39</v>
      </c>
      <c r="AV292" s="16">
        <f t="shared" si="52"/>
        <v>1</v>
      </c>
      <c r="AW292" s="16">
        <f t="shared" si="53"/>
        <v>8</v>
      </c>
      <c r="AX292" s="16">
        <f t="shared" si="54"/>
        <v>2043018</v>
      </c>
      <c r="AY292" s="16">
        <f t="shared" si="55"/>
        <v>3</v>
      </c>
      <c r="AZ292" s="16">
        <f t="shared" si="56"/>
        <v>4</v>
      </c>
      <c r="BA292" s="16">
        <f t="shared" si="57"/>
        <v>1</v>
      </c>
      <c r="BB292" s="15" t="str">
        <f t="shared" si="58"/>
        <v>80级寄灵人紫色-戒指</v>
      </c>
      <c r="BC292" s="16">
        <f t="shared" si="59"/>
        <v>70</v>
      </c>
      <c r="BD292" s="16">
        <f t="shared" si="60"/>
        <v>0</v>
      </c>
      <c r="BE292" s="16">
        <f t="shared" si="61"/>
        <v>265</v>
      </c>
    </row>
    <row r="293" spans="46:57" ht="16.5" x14ac:dyDescent="0.2">
      <c r="AT293" s="15">
        <v>289</v>
      </c>
      <c r="AU293" s="16">
        <f t="shared" si="51"/>
        <v>40</v>
      </c>
      <c r="AV293" s="16">
        <f t="shared" si="52"/>
        <v>2</v>
      </c>
      <c r="AW293" s="16">
        <f t="shared" si="53"/>
        <v>1</v>
      </c>
      <c r="AX293" s="16">
        <f t="shared" si="54"/>
        <v>2043021</v>
      </c>
      <c r="AY293" s="16">
        <f t="shared" si="55"/>
        <v>3</v>
      </c>
      <c r="AZ293" s="16">
        <f t="shared" si="56"/>
        <v>4</v>
      </c>
      <c r="BA293" s="16">
        <f t="shared" si="57"/>
        <v>2</v>
      </c>
      <c r="BB293" s="15" t="str">
        <f t="shared" si="58"/>
        <v>80级守护灵紫色-武器</v>
      </c>
      <c r="BC293" s="16">
        <f t="shared" si="59"/>
        <v>212</v>
      </c>
      <c r="BD293" s="16">
        <f t="shared" si="60"/>
        <v>0</v>
      </c>
      <c r="BE293" s="16">
        <f t="shared" si="61"/>
        <v>0</v>
      </c>
    </row>
    <row r="294" spans="46:57" ht="16.5" x14ac:dyDescent="0.2">
      <c r="AT294" s="15">
        <v>290</v>
      </c>
      <c r="AU294" s="16">
        <f t="shared" si="51"/>
        <v>40</v>
      </c>
      <c r="AV294" s="16">
        <f t="shared" si="52"/>
        <v>2</v>
      </c>
      <c r="AW294" s="16">
        <f t="shared" si="53"/>
        <v>2</v>
      </c>
      <c r="AX294" s="16">
        <f t="shared" si="54"/>
        <v>2043022</v>
      </c>
      <c r="AY294" s="16">
        <f t="shared" si="55"/>
        <v>3</v>
      </c>
      <c r="AZ294" s="16">
        <f t="shared" si="56"/>
        <v>4</v>
      </c>
      <c r="BA294" s="16">
        <f t="shared" si="57"/>
        <v>2</v>
      </c>
      <c r="BB294" s="15" t="str">
        <f t="shared" si="58"/>
        <v>80级守护灵紫色-头盔</v>
      </c>
      <c r="BC294" s="16">
        <f t="shared" si="59"/>
        <v>0</v>
      </c>
      <c r="BD294" s="16">
        <f t="shared" si="60"/>
        <v>54</v>
      </c>
      <c r="BE294" s="16">
        <f t="shared" si="61"/>
        <v>0</v>
      </c>
    </row>
    <row r="295" spans="46:57" ht="16.5" x14ac:dyDescent="0.2">
      <c r="AT295" s="15">
        <v>291</v>
      </c>
      <c r="AU295" s="16">
        <f t="shared" si="51"/>
        <v>40</v>
      </c>
      <c r="AV295" s="16">
        <f t="shared" si="52"/>
        <v>2</v>
      </c>
      <c r="AW295" s="16">
        <f t="shared" si="53"/>
        <v>3</v>
      </c>
      <c r="AX295" s="16">
        <f t="shared" si="54"/>
        <v>2043023</v>
      </c>
      <c r="AY295" s="16">
        <f t="shared" si="55"/>
        <v>3</v>
      </c>
      <c r="AZ295" s="16">
        <f t="shared" si="56"/>
        <v>4</v>
      </c>
      <c r="BA295" s="16">
        <f t="shared" si="57"/>
        <v>2</v>
      </c>
      <c r="BB295" s="15" t="str">
        <f t="shared" si="58"/>
        <v>80级守护灵紫色-肩甲</v>
      </c>
      <c r="BC295" s="16">
        <f t="shared" si="59"/>
        <v>0</v>
      </c>
      <c r="BD295" s="16">
        <f t="shared" si="60"/>
        <v>27</v>
      </c>
      <c r="BE295" s="16">
        <f t="shared" si="61"/>
        <v>283</v>
      </c>
    </row>
    <row r="296" spans="46:57" ht="16.5" x14ac:dyDescent="0.2">
      <c r="AT296" s="15">
        <v>292</v>
      </c>
      <c r="AU296" s="16">
        <f t="shared" si="51"/>
        <v>40</v>
      </c>
      <c r="AV296" s="16">
        <f t="shared" si="52"/>
        <v>2</v>
      </c>
      <c r="AW296" s="16">
        <f t="shared" si="53"/>
        <v>4</v>
      </c>
      <c r="AX296" s="16">
        <f t="shared" si="54"/>
        <v>2043024</v>
      </c>
      <c r="AY296" s="16">
        <f t="shared" si="55"/>
        <v>3</v>
      </c>
      <c r="AZ296" s="16">
        <f t="shared" si="56"/>
        <v>4</v>
      </c>
      <c r="BA296" s="16">
        <f t="shared" si="57"/>
        <v>2</v>
      </c>
      <c r="BB296" s="15" t="str">
        <f t="shared" si="58"/>
        <v>80级守护灵紫色-衣服</v>
      </c>
      <c r="BC296" s="16">
        <f t="shared" si="59"/>
        <v>0</v>
      </c>
      <c r="BD296" s="16">
        <f t="shared" si="60"/>
        <v>54</v>
      </c>
      <c r="BE296" s="16">
        <f t="shared" si="61"/>
        <v>0</v>
      </c>
    </row>
    <row r="297" spans="46:57" ht="16.5" x14ac:dyDescent="0.2">
      <c r="AT297" s="15">
        <v>293</v>
      </c>
      <c r="AU297" s="16">
        <f t="shared" si="51"/>
        <v>40</v>
      </c>
      <c r="AV297" s="16">
        <f t="shared" si="52"/>
        <v>2</v>
      </c>
      <c r="AW297" s="16">
        <f t="shared" si="53"/>
        <v>5</v>
      </c>
      <c r="AX297" s="16">
        <f t="shared" si="54"/>
        <v>2043025</v>
      </c>
      <c r="AY297" s="16">
        <f t="shared" si="55"/>
        <v>3</v>
      </c>
      <c r="AZ297" s="16">
        <f t="shared" si="56"/>
        <v>4</v>
      </c>
      <c r="BA297" s="16">
        <f t="shared" si="57"/>
        <v>2</v>
      </c>
      <c r="BB297" s="15" t="str">
        <f t="shared" si="58"/>
        <v>80级守护灵紫色-鞋子</v>
      </c>
      <c r="BC297" s="16">
        <f t="shared" si="59"/>
        <v>0</v>
      </c>
      <c r="BD297" s="16">
        <f t="shared" si="60"/>
        <v>0</v>
      </c>
      <c r="BE297" s="16">
        <f t="shared" si="61"/>
        <v>567</v>
      </c>
    </row>
    <row r="298" spans="46:57" ht="16.5" x14ac:dyDescent="0.2">
      <c r="AT298" s="15">
        <v>294</v>
      </c>
      <c r="AU298" s="16">
        <f t="shared" si="51"/>
        <v>40</v>
      </c>
      <c r="AV298" s="16">
        <f t="shared" si="52"/>
        <v>2</v>
      </c>
      <c r="AW298" s="16">
        <f t="shared" si="53"/>
        <v>6</v>
      </c>
      <c r="AX298" s="16">
        <f t="shared" si="54"/>
        <v>2043026</v>
      </c>
      <c r="AY298" s="16">
        <f t="shared" si="55"/>
        <v>3</v>
      </c>
      <c r="AZ298" s="16">
        <f t="shared" si="56"/>
        <v>4</v>
      </c>
      <c r="BA298" s="16">
        <f t="shared" si="57"/>
        <v>2</v>
      </c>
      <c r="BB298" s="15" t="str">
        <f t="shared" si="58"/>
        <v>80级守护灵紫色-护手</v>
      </c>
      <c r="BC298" s="16">
        <f t="shared" si="59"/>
        <v>0</v>
      </c>
      <c r="BD298" s="16">
        <f t="shared" si="60"/>
        <v>0</v>
      </c>
      <c r="BE298" s="16">
        <f t="shared" si="61"/>
        <v>567</v>
      </c>
    </row>
    <row r="299" spans="46:57" ht="16.5" x14ac:dyDescent="0.2">
      <c r="AT299" s="15">
        <v>295</v>
      </c>
      <c r="AU299" s="16">
        <f t="shared" si="51"/>
        <v>40</v>
      </c>
      <c r="AV299" s="16">
        <f t="shared" si="52"/>
        <v>2</v>
      </c>
      <c r="AW299" s="16">
        <f t="shared" si="53"/>
        <v>7</v>
      </c>
      <c r="AX299" s="16">
        <f t="shared" si="54"/>
        <v>2043027</v>
      </c>
      <c r="AY299" s="16">
        <f t="shared" si="55"/>
        <v>3</v>
      </c>
      <c r="AZ299" s="16">
        <f t="shared" si="56"/>
        <v>4</v>
      </c>
      <c r="BA299" s="16">
        <f t="shared" si="57"/>
        <v>2</v>
      </c>
      <c r="BB299" s="15" t="str">
        <f t="shared" si="58"/>
        <v>80级守护灵紫色-项链</v>
      </c>
      <c r="BC299" s="16">
        <f t="shared" si="59"/>
        <v>71</v>
      </c>
      <c r="BD299" s="16">
        <f t="shared" si="60"/>
        <v>45</v>
      </c>
      <c r="BE299" s="16">
        <f t="shared" si="61"/>
        <v>0</v>
      </c>
    </row>
    <row r="300" spans="46:57" ht="16.5" x14ac:dyDescent="0.2">
      <c r="AT300" s="15">
        <v>296</v>
      </c>
      <c r="AU300" s="16">
        <f t="shared" si="51"/>
        <v>40</v>
      </c>
      <c r="AV300" s="16">
        <f t="shared" si="52"/>
        <v>2</v>
      </c>
      <c r="AW300" s="16">
        <f t="shared" si="53"/>
        <v>8</v>
      </c>
      <c r="AX300" s="16">
        <f t="shared" si="54"/>
        <v>2043028</v>
      </c>
      <c r="AY300" s="16">
        <f t="shared" si="55"/>
        <v>3</v>
      </c>
      <c r="AZ300" s="16">
        <f t="shared" si="56"/>
        <v>4</v>
      </c>
      <c r="BA300" s="16">
        <f t="shared" si="57"/>
        <v>2</v>
      </c>
      <c r="BB300" s="15" t="str">
        <f t="shared" si="58"/>
        <v>80级守护灵紫色-戒指</v>
      </c>
      <c r="BC300" s="16">
        <f t="shared" si="59"/>
        <v>71</v>
      </c>
      <c r="BD300" s="16">
        <f t="shared" si="60"/>
        <v>0</v>
      </c>
      <c r="BE300" s="16">
        <f t="shared" si="61"/>
        <v>472</v>
      </c>
    </row>
    <row r="301" spans="46:57" ht="16.5" x14ac:dyDescent="0.2">
      <c r="AT301" s="15">
        <v>297</v>
      </c>
      <c r="AU301" s="16">
        <f t="shared" si="51"/>
        <v>41</v>
      </c>
      <c r="AV301" s="16">
        <f t="shared" si="52"/>
        <v>1</v>
      </c>
      <c r="AW301" s="16">
        <f t="shared" si="53"/>
        <v>1</v>
      </c>
      <c r="AX301" s="16">
        <f t="shared" si="54"/>
        <v>2044011</v>
      </c>
      <c r="AY301" s="16">
        <f t="shared" si="55"/>
        <v>4</v>
      </c>
      <c r="AZ301" s="16">
        <f t="shared" si="56"/>
        <v>4</v>
      </c>
      <c r="BA301" s="16">
        <f t="shared" si="57"/>
        <v>1</v>
      </c>
      <c r="BB301" s="15" t="str">
        <f t="shared" si="58"/>
        <v>80级寄灵人橙色-武器</v>
      </c>
      <c r="BC301" s="16">
        <f t="shared" si="59"/>
        <v>261</v>
      </c>
      <c r="BD301" s="16">
        <f t="shared" si="60"/>
        <v>0</v>
      </c>
      <c r="BE301" s="16">
        <f t="shared" si="61"/>
        <v>0</v>
      </c>
    </row>
    <row r="302" spans="46:57" ht="16.5" x14ac:dyDescent="0.2">
      <c r="AT302" s="15">
        <v>298</v>
      </c>
      <c r="AU302" s="16">
        <f t="shared" si="51"/>
        <v>41</v>
      </c>
      <c r="AV302" s="16">
        <f t="shared" si="52"/>
        <v>1</v>
      </c>
      <c r="AW302" s="16">
        <f t="shared" si="53"/>
        <v>2</v>
      </c>
      <c r="AX302" s="16">
        <f t="shared" si="54"/>
        <v>2044012</v>
      </c>
      <c r="AY302" s="16">
        <f t="shared" si="55"/>
        <v>4</v>
      </c>
      <c r="AZ302" s="16">
        <f t="shared" si="56"/>
        <v>4</v>
      </c>
      <c r="BA302" s="16">
        <f t="shared" si="57"/>
        <v>1</v>
      </c>
      <c r="BB302" s="15" t="str">
        <f t="shared" si="58"/>
        <v>80级寄灵人橙色-头盔</v>
      </c>
      <c r="BC302" s="16">
        <f t="shared" si="59"/>
        <v>0</v>
      </c>
      <c r="BD302" s="16">
        <f t="shared" si="60"/>
        <v>63</v>
      </c>
      <c r="BE302" s="16">
        <f t="shared" si="61"/>
        <v>0</v>
      </c>
    </row>
    <row r="303" spans="46:57" ht="16.5" x14ac:dyDescent="0.2">
      <c r="AT303" s="15">
        <v>299</v>
      </c>
      <c r="AU303" s="16">
        <f t="shared" si="51"/>
        <v>41</v>
      </c>
      <c r="AV303" s="16">
        <f t="shared" si="52"/>
        <v>1</v>
      </c>
      <c r="AW303" s="16">
        <f t="shared" si="53"/>
        <v>3</v>
      </c>
      <c r="AX303" s="16">
        <f t="shared" si="54"/>
        <v>2044013</v>
      </c>
      <c r="AY303" s="16">
        <f t="shared" si="55"/>
        <v>4</v>
      </c>
      <c r="AZ303" s="16">
        <f t="shared" si="56"/>
        <v>4</v>
      </c>
      <c r="BA303" s="16">
        <f t="shared" si="57"/>
        <v>1</v>
      </c>
      <c r="BB303" s="15" t="str">
        <f t="shared" si="58"/>
        <v>80级寄灵人橙色-肩甲</v>
      </c>
      <c r="BC303" s="16">
        <f t="shared" si="59"/>
        <v>0</v>
      </c>
      <c r="BD303" s="16">
        <f t="shared" si="60"/>
        <v>32</v>
      </c>
      <c r="BE303" s="16">
        <f t="shared" si="61"/>
        <v>199</v>
      </c>
    </row>
    <row r="304" spans="46:57" ht="16.5" x14ac:dyDescent="0.2">
      <c r="AT304" s="15">
        <v>300</v>
      </c>
      <c r="AU304" s="16">
        <f t="shared" si="51"/>
        <v>41</v>
      </c>
      <c r="AV304" s="16">
        <f t="shared" si="52"/>
        <v>1</v>
      </c>
      <c r="AW304" s="16">
        <f t="shared" si="53"/>
        <v>4</v>
      </c>
      <c r="AX304" s="16">
        <f t="shared" si="54"/>
        <v>2044014</v>
      </c>
      <c r="AY304" s="16">
        <f t="shared" si="55"/>
        <v>4</v>
      </c>
      <c r="AZ304" s="16">
        <f t="shared" si="56"/>
        <v>4</v>
      </c>
      <c r="BA304" s="16">
        <f t="shared" si="57"/>
        <v>1</v>
      </c>
      <c r="BB304" s="15" t="str">
        <f t="shared" si="58"/>
        <v>80级寄灵人橙色-衣服</v>
      </c>
      <c r="BC304" s="16">
        <f t="shared" si="59"/>
        <v>0</v>
      </c>
      <c r="BD304" s="16">
        <f t="shared" si="60"/>
        <v>63</v>
      </c>
      <c r="BE304" s="16">
        <f t="shared" si="61"/>
        <v>0</v>
      </c>
    </row>
    <row r="305" spans="46:57" ht="16.5" x14ac:dyDescent="0.2">
      <c r="AT305" s="15">
        <v>301</v>
      </c>
      <c r="AU305" s="16">
        <f t="shared" si="51"/>
        <v>41</v>
      </c>
      <c r="AV305" s="16">
        <f t="shared" si="52"/>
        <v>1</v>
      </c>
      <c r="AW305" s="16">
        <f t="shared" si="53"/>
        <v>5</v>
      </c>
      <c r="AX305" s="16">
        <f t="shared" si="54"/>
        <v>2044015</v>
      </c>
      <c r="AY305" s="16">
        <f t="shared" si="55"/>
        <v>4</v>
      </c>
      <c r="AZ305" s="16">
        <f t="shared" si="56"/>
        <v>4</v>
      </c>
      <c r="BA305" s="16">
        <f t="shared" si="57"/>
        <v>1</v>
      </c>
      <c r="BB305" s="15" t="str">
        <f t="shared" si="58"/>
        <v>80级寄灵人橙色-鞋子</v>
      </c>
      <c r="BC305" s="16">
        <f t="shared" si="59"/>
        <v>0</v>
      </c>
      <c r="BD305" s="16">
        <f t="shared" si="60"/>
        <v>0</v>
      </c>
      <c r="BE305" s="16">
        <f t="shared" si="61"/>
        <v>398</v>
      </c>
    </row>
    <row r="306" spans="46:57" ht="16.5" x14ac:dyDescent="0.2">
      <c r="AT306" s="15">
        <v>302</v>
      </c>
      <c r="AU306" s="16">
        <f t="shared" si="51"/>
        <v>41</v>
      </c>
      <c r="AV306" s="16">
        <f t="shared" si="52"/>
        <v>1</v>
      </c>
      <c r="AW306" s="16">
        <f t="shared" si="53"/>
        <v>6</v>
      </c>
      <c r="AX306" s="16">
        <f t="shared" si="54"/>
        <v>2044016</v>
      </c>
      <c r="AY306" s="16">
        <f t="shared" si="55"/>
        <v>4</v>
      </c>
      <c r="AZ306" s="16">
        <f t="shared" si="56"/>
        <v>4</v>
      </c>
      <c r="BA306" s="16">
        <f t="shared" si="57"/>
        <v>1</v>
      </c>
      <c r="BB306" s="15" t="str">
        <f t="shared" si="58"/>
        <v>80级寄灵人橙色-护手</v>
      </c>
      <c r="BC306" s="16">
        <f t="shared" si="59"/>
        <v>0</v>
      </c>
      <c r="BD306" s="16">
        <f t="shared" si="60"/>
        <v>0</v>
      </c>
      <c r="BE306" s="16">
        <f t="shared" si="61"/>
        <v>398</v>
      </c>
    </row>
    <row r="307" spans="46:57" ht="16.5" x14ac:dyDescent="0.2">
      <c r="AT307" s="15">
        <v>303</v>
      </c>
      <c r="AU307" s="16">
        <f t="shared" si="51"/>
        <v>41</v>
      </c>
      <c r="AV307" s="16">
        <f t="shared" si="52"/>
        <v>1</v>
      </c>
      <c r="AW307" s="16">
        <f t="shared" si="53"/>
        <v>7</v>
      </c>
      <c r="AX307" s="16">
        <f t="shared" si="54"/>
        <v>2044017</v>
      </c>
      <c r="AY307" s="16">
        <f t="shared" si="55"/>
        <v>4</v>
      </c>
      <c r="AZ307" s="16">
        <f t="shared" si="56"/>
        <v>4</v>
      </c>
      <c r="BA307" s="16">
        <f t="shared" si="57"/>
        <v>1</v>
      </c>
      <c r="BB307" s="15" t="str">
        <f t="shared" si="58"/>
        <v>80级寄灵人橙色-项链</v>
      </c>
      <c r="BC307" s="16">
        <f t="shared" si="59"/>
        <v>87</v>
      </c>
      <c r="BD307" s="16">
        <f t="shared" si="60"/>
        <v>53</v>
      </c>
      <c r="BE307" s="16">
        <f t="shared" si="61"/>
        <v>0</v>
      </c>
    </row>
    <row r="308" spans="46:57" ht="16.5" x14ac:dyDescent="0.2">
      <c r="AT308" s="15">
        <v>304</v>
      </c>
      <c r="AU308" s="16">
        <f t="shared" si="51"/>
        <v>41</v>
      </c>
      <c r="AV308" s="16">
        <f t="shared" si="52"/>
        <v>1</v>
      </c>
      <c r="AW308" s="16">
        <f t="shared" si="53"/>
        <v>8</v>
      </c>
      <c r="AX308" s="16">
        <f t="shared" si="54"/>
        <v>2044018</v>
      </c>
      <c r="AY308" s="16">
        <f t="shared" si="55"/>
        <v>4</v>
      </c>
      <c r="AZ308" s="16">
        <f t="shared" si="56"/>
        <v>4</v>
      </c>
      <c r="BA308" s="16">
        <f t="shared" si="57"/>
        <v>1</v>
      </c>
      <c r="BB308" s="15" t="str">
        <f t="shared" si="58"/>
        <v>80级寄灵人橙色-戒指</v>
      </c>
      <c r="BC308" s="16">
        <f t="shared" si="59"/>
        <v>87</v>
      </c>
      <c r="BD308" s="16">
        <f t="shared" si="60"/>
        <v>0</v>
      </c>
      <c r="BE308" s="16">
        <f t="shared" si="61"/>
        <v>331</v>
      </c>
    </row>
    <row r="309" spans="46:57" ht="16.5" x14ac:dyDescent="0.2">
      <c r="AT309" s="15">
        <v>305</v>
      </c>
      <c r="AU309" s="16">
        <f t="shared" si="51"/>
        <v>42</v>
      </c>
      <c r="AV309" s="16">
        <f t="shared" si="52"/>
        <v>2</v>
      </c>
      <c r="AW309" s="16">
        <f t="shared" si="53"/>
        <v>1</v>
      </c>
      <c r="AX309" s="16">
        <f t="shared" si="54"/>
        <v>2044021</v>
      </c>
      <c r="AY309" s="16">
        <f t="shared" si="55"/>
        <v>4</v>
      </c>
      <c r="AZ309" s="16">
        <f t="shared" si="56"/>
        <v>4</v>
      </c>
      <c r="BA309" s="16">
        <f t="shared" si="57"/>
        <v>2</v>
      </c>
      <c r="BB309" s="15" t="str">
        <f t="shared" si="58"/>
        <v>80级守护灵橙色-武器</v>
      </c>
      <c r="BC309" s="16">
        <f t="shared" si="59"/>
        <v>265</v>
      </c>
      <c r="BD309" s="16">
        <f t="shared" si="60"/>
        <v>0</v>
      </c>
      <c r="BE309" s="16">
        <f t="shared" si="61"/>
        <v>0</v>
      </c>
    </row>
    <row r="310" spans="46:57" ht="16.5" x14ac:dyDescent="0.2">
      <c r="AT310" s="15">
        <v>306</v>
      </c>
      <c r="AU310" s="16">
        <f t="shared" si="51"/>
        <v>42</v>
      </c>
      <c r="AV310" s="16">
        <f t="shared" si="52"/>
        <v>2</v>
      </c>
      <c r="AW310" s="16">
        <f t="shared" si="53"/>
        <v>2</v>
      </c>
      <c r="AX310" s="16">
        <f t="shared" si="54"/>
        <v>2044022</v>
      </c>
      <c r="AY310" s="16">
        <f t="shared" si="55"/>
        <v>4</v>
      </c>
      <c r="AZ310" s="16">
        <f t="shared" si="56"/>
        <v>4</v>
      </c>
      <c r="BA310" s="16">
        <f t="shared" si="57"/>
        <v>2</v>
      </c>
      <c r="BB310" s="15" t="str">
        <f t="shared" si="58"/>
        <v>80级守护灵橙色-头盔</v>
      </c>
      <c r="BC310" s="16">
        <f t="shared" si="59"/>
        <v>0</v>
      </c>
      <c r="BD310" s="16">
        <f t="shared" si="60"/>
        <v>67</v>
      </c>
      <c r="BE310" s="16">
        <f t="shared" si="61"/>
        <v>0</v>
      </c>
    </row>
    <row r="311" spans="46:57" ht="16.5" x14ac:dyDescent="0.2">
      <c r="AT311" s="15">
        <v>307</v>
      </c>
      <c r="AU311" s="16">
        <f t="shared" si="51"/>
        <v>42</v>
      </c>
      <c r="AV311" s="16">
        <f t="shared" si="52"/>
        <v>2</v>
      </c>
      <c r="AW311" s="16">
        <f t="shared" si="53"/>
        <v>3</v>
      </c>
      <c r="AX311" s="16">
        <f t="shared" si="54"/>
        <v>2044023</v>
      </c>
      <c r="AY311" s="16">
        <f t="shared" si="55"/>
        <v>4</v>
      </c>
      <c r="AZ311" s="16">
        <f t="shared" si="56"/>
        <v>4</v>
      </c>
      <c r="BA311" s="16">
        <f t="shared" si="57"/>
        <v>2</v>
      </c>
      <c r="BB311" s="15" t="str">
        <f t="shared" si="58"/>
        <v>80级守护灵橙色-肩甲</v>
      </c>
      <c r="BC311" s="16">
        <f t="shared" si="59"/>
        <v>0</v>
      </c>
      <c r="BD311" s="16">
        <f t="shared" si="60"/>
        <v>34</v>
      </c>
      <c r="BE311" s="16">
        <f t="shared" si="61"/>
        <v>354</v>
      </c>
    </row>
    <row r="312" spans="46:57" ht="16.5" x14ac:dyDescent="0.2">
      <c r="AT312" s="15">
        <v>308</v>
      </c>
      <c r="AU312" s="16">
        <f t="shared" si="51"/>
        <v>42</v>
      </c>
      <c r="AV312" s="16">
        <f t="shared" si="52"/>
        <v>2</v>
      </c>
      <c r="AW312" s="16">
        <f t="shared" si="53"/>
        <v>4</v>
      </c>
      <c r="AX312" s="16">
        <f t="shared" si="54"/>
        <v>2044024</v>
      </c>
      <c r="AY312" s="16">
        <f t="shared" si="55"/>
        <v>4</v>
      </c>
      <c r="AZ312" s="16">
        <f t="shared" si="56"/>
        <v>4</v>
      </c>
      <c r="BA312" s="16">
        <f t="shared" si="57"/>
        <v>2</v>
      </c>
      <c r="BB312" s="15" t="str">
        <f t="shared" si="58"/>
        <v>80级守护灵橙色-衣服</v>
      </c>
      <c r="BC312" s="16">
        <f t="shared" si="59"/>
        <v>0</v>
      </c>
      <c r="BD312" s="16">
        <f t="shared" si="60"/>
        <v>67</v>
      </c>
      <c r="BE312" s="16">
        <f t="shared" si="61"/>
        <v>0</v>
      </c>
    </row>
    <row r="313" spans="46:57" ht="16.5" x14ac:dyDescent="0.2">
      <c r="AT313" s="15">
        <v>309</v>
      </c>
      <c r="AU313" s="16">
        <f t="shared" si="51"/>
        <v>42</v>
      </c>
      <c r="AV313" s="16">
        <f t="shared" si="52"/>
        <v>2</v>
      </c>
      <c r="AW313" s="16">
        <f t="shared" si="53"/>
        <v>5</v>
      </c>
      <c r="AX313" s="16">
        <f t="shared" si="54"/>
        <v>2044025</v>
      </c>
      <c r="AY313" s="16">
        <f t="shared" si="55"/>
        <v>4</v>
      </c>
      <c r="AZ313" s="16">
        <f t="shared" si="56"/>
        <v>4</v>
      </c>
      <c r="BA313" s="16">
        <f t="shared" si="57"/>
        <v>2</v>
      </c>
      <c r="BB313" s="15" t="str">
        <f t="shared" si="58"/>
        <v>80级守护灵橙色-鞋子</v>
      </c>
      <c r="BC313" s="16">
        <f t="shared" si="59"/>
        <v>0</v>
      </c>
      <c r="BD313" s="16">
        <f t="shared" si="60"/>
        <v>0</v>
      </c>
      <c r="BE313" s="16">
        <f t="shared" si="61"/>
        <v>709</v>
      </c>
    </row>
    <row r="314" spans="46:57" ht="16.5" x14ac:dyDescent="0.2">
      <c r="AT314" s="15">
        <v>310</v>
      </c>
      <c r="AU314" s="16">
        <f t="shared" si="51"/>
        <v>42</v>
      </c>
      <c r="AV314" s="16">
        <f t="shared" si="52"/>
        <v>2</v>
      </c>
      <c r="AW314" s="16">
        <f t="shared" si="53"/>
        <v>6</v>
      </c>
      <c r="AX314" s="16">
        <f t="shared" si="54"/>
        <v>2044026</v>
      </c>
      <c r="AY314" s="16">
        <f t="shared" si="55"/>
        <v>4</v>
      </c>
      <c r="AZ314" s="16">
        <f t="shared" si="56"/>
        <v>4</v>
      </c>
      <c r="BA314" s="16">
        <f t="shared" si="57"/>
        <v>2</v>
      </c>
      <c r="BB314" s="15" t="str">
        <f t="shared" si="58"/>
        <v>80级守护灵橙色-护手</v>
      </c>
      <c r="BC314" s="16">
        <f t="shared" si="59"/>
        <v>0</v>
      </c>
      <c r="BD314" s="16">
        <f t="shared" si="60"/>
        <v>0</v>
      </c>
      <c r="BE314" s="16">
        <f t="shared" si="61"/>
        <v>709</v>
      </c>
    </row>
    <row r="315" spans="46:57" ht="16.5" x14ac:dyDescent="0.2">
      <c r="AT315" s="15">
        <v>311</v>
      </c>
      <c r="AU315" s="16">
        <f t="shared" si="51"/>
        <v>42</v>
      </c>
      <c r="AV315" s="16">
        <f t="shared" si="52"/>
        <v>2</v>
      </c>
      <c r="AW315" s="16">
        <f t="shared" si="53"/>
        <v>7</v>
      </c>
      <c r="AX315" s="16">
        <f t="shared" si="54"/>
        <v>2044027</v>
      </c>
      <c r="AY315" s="16">
        <f t="shared" si="55"/>
        <v>4</v>
      </c>
      <c r="AZ315" s="16">
        <f t="shared" si="56"/>
        <v>4</v>
      </c>
      <c r="BA315" s="16">
        <f t="shared" si="57"/>
        <v>2</v>
      </c>
      <c r="BB315" s="15" t="str">
        <f t="shared" si="58"/>
        <v>80级守护灵橙色-项链</v>
      </c>
      <c r="BC315" s="16">
        <f t="shared" si="59"/>
        <v>88</v>
      </c>
      <c r="BD315" s="16">
        <f t="shared" si="60"/>
        <v>56</v>
      </c>
      <c r="BE315" s="16">
        <f t="shared" si="61"/>
        <v>0</v>
      </c>
    </row>
    <row r="316" spans="46:57" ht="16.5" x14ac:dyDescent="0.2">
      <c r="AT316" s="15">
        <v>312</v>
      </c>
      <c r="AU316" s="16">
        <f t="shared" si="51"/>
        <v>42</v>
      </c>
      <c r="AV316" s="16">
        <f t="shared" si="52"/>
        <v>2</v>
      </c>
      <c r="AW316" s="16">
        <f t="shared" si="53"/>
        <v>8</v>
      </c>
      <c r="AX316" s="16">
        <f t="shared" si="54"/>
        <v>2044028</v>
      </c>
      <c r="AY316" s="16">
        <f t="shared" si="55"/>
        <v>4</v>
      </c>
      <c r="AZ316" s="16">
        <f t="shared" si="56"/>
        <v>4</v>
      </c>
      <c r="BA316" s="16">
        <f t="shared" si="57"/>
        <v>2</v>
      </c>
      <c r="BB316" s="15" t="str">
        <f t="shared" si="58"/>
        <v>80级守护灵橙色-戒指</v>
      </c>
      <c r="BC316" s="16">
        <f t="shared" si="59"/>
        <v>88</v>
      </c>
      <c r="BD316" s="16">
        <f t="shared" si="60"/>
        <v>0</v>
      </c>
      <c r="BE316" s="16">
        <f t="shared" si="61"/>
        <v>591</v>
      </c>
    </row>
    <row r="317" spans="46:57" ht="16.5" x14ac:dyDescent="0.2">
      <c r="AT317" s="15">
        <v>313</v>
      </c>
      <c r="AU317" s="16">
        <f t="shared" si="51"/>
        <v>43</v>
      </c>
      <c r="AV317" s="16">
        <f t="shared" si="52"/>
        <v>3</v>
      </c>
      <c r="AW317" s="16">
        <f t="shared" si="53"/>
        <v>1</v>
      </c>
      <c r="AX317" s="16">
        <f t="shared" si="54"/>
        <v>2044031</v>
      </c>
      <c r="AY317" s="16">
        <f t="shared" si="55"/>
        <v>4</v>
      </c>
      <c r="AZ317" s="16">
        <f t="shared" si="56"/>
        <v>4</v>
      </c>
      <c r="BA317" s="16">
        <f t="shared" si="57"/>
        <v>1</v>
      </c>
      <c r="BB317" s="15" t="str">
        <f t="shared" si="58"/>
        <v>80级寄灵人橙色套1-武器</v>
      </c>
      <c r="BC317" s="16">
        <f t="shared" si="59"/>
        <v>261</v>
      </c>
      <c r="BD317" s="16">
        <f t="shared" si="60"/>
        <v>0</v>
      </c>
      <c r="BE317" s="16">
        <f t="shared" si="61"/>
        <v>0</v>
      </c>
    </row>
    <row r="318" spans="46:57" ht="16.5" x14ac:dyDescent="0.2">
      <c r="AT318" s="15">
        <v>314</v>
      </c>
      <c r="AU318" s="16">
        <f t="shared" si="51"/>
        <v>43</v>
      </c>
      <c r="AV318" s="16">
        <f t="shared" si="52"/>
        <v>3</v>
      </c>
      <c r="AW318" s="16">
        <f t="shared" si="53"/>
        <v>2</v>
      </c>
      <c r="AX318" s="16">
        <f t="shared" si="54"/>
        <v>2044032</v>
      </c>
      <c r="AY318" s="16">
        <f t="shared" si="55"/>
        <v>4</v>
      </c>
      <c r="AZ318" s="16">
        <f t="shared" si="56"/>
        <v>4</v>
      </c>
      <c r="BA318" s="16">
        <f t="shared" si="57"/>
        <v>1</v>
      </c>
      <c r="BB318" s="15" t="str">
        <f t="shared" si="58"/>
        <v>80级寄灵人橙色套1-头盔</v>
      </c>
      <c r="BC318" s="16">
        <f t="shared" si="59"/>
        <v>0</v>
      </c>
      <c r="BD318" s="16">
        <f t="shared" si="60"/>
        <v>63</v>
      </c>
      <c r="BE318" s="16">
        <f t="shared" si="61"/>
        <v>0</v>
      </c>
    </row>
    <row r="319" spans="46:57" ht="16.5" x14ac:dyDescent="0.2">
      <c r="AT319" s="15">
        <v>315</v>
      </c>
      <c r="AU319" s="16">
        <f t="shared" si="51"/>
        <v>43</v>
      </c>
      <c r="AV319" s="16">
        <f t="shared" si="52"/>
        <v>3</v>
      </c>
      <c r="AW319" s="16">
        <f t="shared" si="53"/>
        <v>3</v>
      </c>
      <c r="AX319" s="16">
        <f t="shared" si="54"/>
        <v>2044033</v>
      </c>
      <c r="AY319" s="16">
        <f t="shared" si="55"/>
        <v>4</v>
      </c>
      <c r="AZ319" s="16">
        <f t="shared" si="56"/>
        <v>4</v>
      </c>
      <c r="BA319" s="16">
        <f t="shared" si="57"/>
        <v>1</v>
      </c>
      <c r="BB319" s="15" t="str">
        <f t="shared" si="58"/>
        <v>80级寄灵人橙色套1-肩甲</v>
      </c>
      <c r="BC319" s="16">
        <f t="shared" si="59"/>
        <v>0</v>
      </c>
      <c r="BD319" s="16">
        <f t="shared" si="60"/>
        <v>32</v>
      </c>
      <c r="BE319" s="16">
        <f t="shared" si="61"/>
        <v>199</v>
      </c>
    </row>
    <row r="320" spans="46:57" ht="16.5" x14ac:dyDescent="0.2">
      <c r="AT320" s="15">
        <v>316</v>
      </c>
      <c r="AU320" s="16">
        <f t="shared" si="51"/>
        <v>43</v>
      </c>
      <c r="AV320" s="16">
        <f t="shared" si="52"/>
        <v>3</v>
      </c>
      <c r="AW320" s="16">
        <f t="shared" si="53"/>
        <v>4</v>
      </c>
      <c r="AX320" s="16">
        <f t="shared" si="54"/>
        <v>2044034</v>
      </c>
      <c r="AY320" s="16">
        <f t="shared" si="55"/>
        <v>4</v>
      </c>
      <c r="AZ320" s="16">
        <f t="shared" si="56"/>
        <v>4</v>
      </c>
      <c r="BA320" s="16">
        <f t="shared" si="57"/>
        <v>1</v>
      </c>
      <c r="BB320" s="15" t="str">
        <f t="shared" si="58"/>
        <v>80级寄灵人橙色套1-衣服</v>
      </c>
      <c r="BC320" s="16">
        <f t="shared" si="59"/>
        <v>0</v>
      </c>
      <c r="BD320" s="16">
        <f t="shared" si="60"/>
        <v>63</v>
      </c>
      <c r="BE320" s="16">
        <f t="shared" si="61"/>
        <v>0</v>
      </c>
    </row>
    <row r="321" spans="46:57" ht="16.5" x14ac:dyDescent="0.2">
      <c r="AT321" s="15">
        <v>317</v>
      </c>
      <c r="AU321" s="16">
        <f t="shared" si="51"/>
        <v>43</v>
      </c>
      <c r="AV321" s="16">
        <f t="shared" si="52"/>
        <v>3</v>
      </c>
      <c r="AW321" s="16">
        <f t="shared" si="53"/>
        <v>5</v>
      </c>
      <c r="AX321" s="16">
        <f t="shared" si="54"/>
        <v>2044035</v>
      </c>
      <c r="AY321" s="16">
        <f t="shared" si="55"/>
        <v>4</v>
      </c>
      <c r="AZ321" s="16">
        <f t="shared" si="56"/>
        <v>4</v>
      </c>
      <c r="BA321" s="16">
        <f t="shared" si="57"/>
        <v>1</v>
      </c>
      <c r="BB321" s="15" t="str">
        <f t="shared" si="58"/>
        <v>80级寄灵人橙色套1-鞋子</v>
      </c>
      <c r="BC321" s="16">
        <f t="shared" si="59"/>
        <v>0</v>
      </c>
      <c r="BD321" s="16">
        <f t="shared" si="60"/>
        <v>0</v>
      </c>
      <c r="BE321" s="16">
        <f t="shared" si="61"/>
        <v>398</v>
      </c>
    </row>
    <row r="322" spans="46:57" ht="16.5" x14ac:dyDescent="0.2">
      <c r="AT322" s="15">
        <v>318</v>
      </c>
      <c r="AU322" s="16">
        <f t="shared" si="51"/>
        <v>44</v>
      </c>
      <c r="AV322" s="16">
        <f t="shared" si="52"/>
        <v>4</v>
      </c>
      <c r="AW322" s="16">
        <f t="shared" si="53"/>
        <v>1</v>
      </c>
      <c r="AX322" s="16">
        <f t="shared" si="54"/>
        <v>2044041</v>
      </c>
      <c r="AY322" s="16">
        <f t="shared" si="55"/>
        <v>4</v>
      </c>
      <c r="AZ322" s="16">
        <f t="shared" si="56"/>
        <v>4</v>
      </c>
      <c r="BA322" s="16">
        <f t="shared" si="57"/>
        <v>2</v>
      </c>
      <c r="BB322" s="15" t="str">
        <f t="shared" si="58"/>
        <v>80级守护灵橙色套1-武器</v>
      </c>
      <c r="BC322" s="16">
        <f t="shared" si="59"/>
        <v>265</v>
      </c>
      <c r="BD322" s="16">
        <f t="shared" si="60"/>
        <v>0</v>
      </c>
      <c r="BE322" s="16">
        <f t="shared" si="61"/>
        <v>0</v>
      </c>
    </row>
    <row r="323" spans="46:57" ht="16.5" x14ac:dyDescent="0.2">
      <c r="AT323" s="15">
        <v>319</v>
      </c>
      <c r="AU323" s="16">
        <f t="shared" si="51"/>
        <v>44</v>
      </c>
      <c r="AV323" s="16">
        <f t="shared" si="52"/>
        <v>4</v>
      </c>
      <c r="AW323" s="16">
        <f t="shared" si="53"/>
        <v>2</v>
      </c>
      <c r="AX323" s="16">
        <f t="shared" si="54"/>
        <v>2044042</v>
      </c>
      <c r="AY323" s="16">
        <f t="shared" si="55"/>
        <v>4</v>
      </c>
      <c r="AZ323" s="16">
        <f t="shared" si="56"/>
        <v>4</v>
      </c>
      <c r="BA323" s="16">
        <f t="shared" si="57"/>
        <v>2</v>
      </c>
      <c r="BB323" s="15" t="str">
        <f t="shared" si="58"/>
        <v>80级守护灵橙色套1-头盔</v>
      </c>
      <c r="BC323" s="16">
        <f t="shared" si="59"/>
        <v>0</v>
      </c>
      <c r="BD323" s="16">
        <f t="shared" si="60"/>
        <v>67</v>
      </c>
      <c r="BE323" s="16">
        <f t="shared" si="61"/>
        <v>0</v>
      </c>
    </row>
    <row r="324" spans="46:57" ht="16.5" x14ac:dyDescent="0.2">
      <c r="AT324" s="15">
        <v>320</v>
      </c>
      <c r="AU324" s="16">
        <f t="shared" si="51"/>
        <v>44</v>
      </c>
      <c r="AV324" s="16">
        <f t="shared" si="52"/>
        <v>4</v>
      </c>
      <c r="AW324" s="16">
        <f t="shared" si="53"/>
        <v>3</v>
      </c>
      <c r="AX324" s="16">
        <f t="shared" si="54"/>
        <v>2044043</v>
      </c>
      <c r="AY324" s="16">
        <f t="shared" si="55"/>
        <v>4</v>
      </c>
      <c r="AZ324" s="16">
        <f t="shared" si="56"/>
        <v>4</v>
      </c>
      <c r="BA324" s="16">
        <f t="shared" si="57"/>
        <v>2</v>
      </c>
      <c r="BB324" s="15" t="str">
        <f t="shared" si="58"/>
        <v>80级守护灵橙色套1-肩甲</v>
      </c>
      <c r="BC324" s="16">
        <f t="shared" si="59"/>
        <v>0</v>
      </c>
      <c r="BD324" s="16">
        <f t="shared" si="60"/>
        <v>34</v>
      </c>
      <c r="BE324" s="16">
        <f t="shared" si="61"/>
        <v>354</v>
      </c>
    </row>
    <row r="325" spans="46:57" ht="16.5" x14ac:dyDescent="0.2">
      <c r="AT325" s="15">
        <v>321</v>
      </c>
      <c r="AU325" s="16">
        <f t="shared" si="51"/>
        <v>44</v>
      </c>
      <c r="AV325" s="16">
        <f t="shared" si="52"/>
        <v>4</v>
      </c>
      <c r="AW325" s="16">
        <f t="shared" si="53"/>
        <v>4</v>
      </c>
      <c r="AX325" s="16">
        <f t="shared" si="54"/>
        <v>2044044</v>
      </c>
      <c r="AY325" s="16">
        <f t="shared" si="55"/>
        <v>4</v>
      </c>
      <c r="AZ325" s="16">
        <f t="shared" si="56"/>
        <v>4</v>
      </c>
      <c r="BA325" s="16">
        <f t="shared" si="57"/>
        <v>2</v>
      </c>
      <c r="BB325" s="15" t="str">
        <f t="shared" si="58"/>
        <v>80级守护灵橙色套1-衣服</v>
      </c>
      <c r="BC325" s="16">
        <f t="shared" si="59"/>
        <v>0</v>
      </c>
      <c r="BD325" s="16">
        <f t="shared" si="60"/>
        <v>67</v>
      </c>
      <c r="BE325" s="16">
        <f t="shared" si="61"/>
        <v>0</v>
      </c>
    </row>
    <row r="326" spans="46:57" ht="16.5" x14ac:dyDescent="0.2">
      <c r="AT326" s="15">
        <v>322</v>
      </c>
      <c r="AU326" s="16">
        <f t="shared" ref="AU326:AU389" si="62">MATCH(AT326-1,$AI$5:$AI$81,1)</f>
        <v>44</v>
      </c>
      <c r="AV326" s="16">
        <f t="shared" ref="AV326:AV389" si="63">INDEX($AD$6:$AD$81,AU326)</f>
        <v>4</v>
      </c>
      <c r="AW326" s="16">
        <f t="shared" ref="AW326:AW389" si="64">AT326-INDEX($AI$5:$AI$81,AU326)</f>
        <v>5</v>
      </c>
      <c r="AX326" s="16">
        <f t="shared" ref="AX326:AX389" si="65">INDEX($AE$6:$AE$81,AU326)+AW326</f>
        <v>2044045</v>
      </c>
      <c r="AY326" s="16">
        <f t="shared" ref="AY326:AY389" si="66">INDEX($AB$6:$AB$81,AU326)</f>
        <v>4</v>
      </c>
      <c r="AZ326" s="16">
        <f t="shared" ref="AZ326:AZ389" si="67">INDEX($Z$6:$Z$81,AU326)</f>
        <v>4</v>
      </c>
      <c r="BA326" s="16">
        <f t="shared" ref="BA326:BA389" si="68">INDEX($AC$6:$AC$81,AU326)</f>
        <v>2</v>
      </c>
      <c r="BB326" s="15" t="str">
        <f t="shared" ref="BB326:BB389" si="69">INDEX($AF$6:$AF$81,AU326)&amp;"-"&amp;INDEX($AJ$3:$AQ$3,AW326)</f>
        <v>80级守护灵橙色套1-鞋子</v>
      </c>
      <c r="BC326" s="16">
        <f t="shared" ref="BC326:BC389" si="70">ROUND(INDEX(I$5:I$16,($BA326-1)*6+$AZ326)*INDEX(O$5:O$12,$AW326)*INDEX($U$5:$U$8,$AY326),0)</f>
        <v>0</v>
      </c>
      <c r="BD326" s="16">
        <f t="shared" ref="BD326:BD389" si="71">ROUND(INDEX(J$5:J$16,($BA326-1)*6+$AZ326)*INDEX(P$5:P$12,$AW326)*INDEX($U$5:$U$8,$AY326),0)</f>
        <v>0</v>
      </c>
      <c r="BE326" s="16">
        <f t="shared" ref="BE326:BE389" si="72">ROUND(INDEX(K$5:K$16,($BA326-1)*6+$AZ326)*INDEX(Q$5:Q$12,$AW326)*INDEX($U$5:$U$8,$AY326),0)</f>
        <v>709</v>
      </c>
    </row>
    <row r="327" spans="46:57" ht="16.5" x14ac:dyDescent="0.2">
      <c r="AT327" s="15">
        <v>323</v>
      </c>
      <c r="AU327" s="16">
        <f t="shared" si="62"/>
        <v>45</v>
      </c>
      <c r="AV327" s="16">
        <f t="shared" si="63"/>
        <v>5</v>
      </c>
      <c r="AW327" s="16">
        <f t="shared" si="64"/>
        <v>1</v>
      </c>
      <c r="AX327" s="16">
        <f t="shared" si="65"/>
        <v>2044051</v>
      </c>
      <c r="AY327" s="16">
        <f t="shared" si="66"/>
        <v>4</v>
      </c>
      <c r="AZ327" s="16">
        <f t="shared" si="67"/>
        <v>4</v>
      </c>
      <c r="BA327" s="16">
        <f t="shared" si="68"/>
        <v>1</v>
      </c>
      <c r="BB327" s="15" t="str">
        <f t="shared" si="69"/>
        <v>80级寄灵人橙色套2-武器</v>
      </c>
      <c r="BC327" s="16">
        <f t="shared" si="70"/>
        <v>261</v>
      </c>
      <c r="BD327" s="16">
        <f t="shared" si="71"/>
        <v>0</v>
      </c>
      <c r="BE327" s="16">
        <f t="shared" si="72"/>
        <v>0</v>
      </c>
    </row>
    <row r="328" spans="46:57" ht="16.5" x14ac:dyDescent="0.2">
      <c r="AT328" s="15">
        <v>324</v>
      </c>
      <c r="AU328" s="16">
        <f t="shared" si="62"/>
        <v>45</v>
      </c>
      <c r="AV328" s="16">
        <f t="shared" si="63"/>
        <v>5</v>
      </c>
      <c r="AW328" s="16">
        <f t="shared" si="64"/>
        <v>2</v>
      </c>
      <c r="AX328" s="16">
        <f t="shared" si="65"/>
        <v>2044052</v>
      </c>
      <c r="AY328" s="16">
        <f t="shared" si="66"/>
        <v>4</v>
      </c>
      <c r="AZ328" s="16">
        <f t="shared" si="67"/>
        <v>4</v>
      </c>
      <c r="BA328" s="16">
        <f t="shared" si="68"/>
        <v>1</v>
      </c>
      <c r="BB328" s="15" t="str">
        <f t="shared" si="69"/>
        <v>80级寄灵人橙色套2-头盔</v>
      </c>
      <c r="BC328" s="16">
        <f t="shared" si="70"/>
        <v>0</v>
      </c>
      <c r="BD328" s="16">
        <f t="shared" si="71"/>
        <v>63</v>
      </c>
      <c r="BE328" s="16">
        <f t="shared" si="72"/>
        <v>0</v>
      </c>
    </row>
    <row r="329" spans="46:57" ht="16.5" x14ac:dyDescent="0.2">
      <c r="AT329" s="15">
        <v>325</v>
      </c>
      <c r="AU329" s="16">
        <f t="shared" si="62"/>
        <v>45</v>
      </c>
      <c r="AV329" s="16">
        <f t="shared" si="63"/>
        <v>5</v>
      </c>
      <c r="AW329" s="16">
        <f t="shared" si="64"/>
        <v>3</v>
      </c>
      <c r="AX329" s="16">
        <f t="shared" si="65"/>
        <v>2044053</v>
      </c>
      <c r="AY329" s="16">
        <f t="shared" si="66"/>
        <v>4</v>
      </c>
      <c r="AZ329" s="16">
        <f t="shared" si="67"/>
        <v>4</v>
      </c>
      <c r="BA329" s="16">
        <f t="shared" si="68"/>
        <v>1</v>
      </c>
      <c r="BB329" s="15" t="str">
        <f t="shared" si="69"/>
        <v>80级寄灵人橙色套2-肩甲</v>
      </c>
      <c r="BC329" s="16">
        <f t="shared" si="70"/>
        <v>0</v>
      </c>
      <c r="BD329" s="16">
        <f t="shared" si="71"/>
        <v>32</v>
      </c>
      <c r="BE329" s="16">
        <f t="shared" si="72"/>
        <v>199</v>
      </c>
    </row>
    <row r="330" spans="46:57" ht="16.5" x14ac:dyDescent="0.2">
      <c r="AT330" s="15">
        <v>326</v>
      </c>
      <c r="AU330" s="16">
        <f t="shared" si="62"/>
        <v>45</v>
      </c>
      <c r="AV330" s="16">
        <f t="shared" si="63"/>
        <v>5</v>
      </c>
      <c r="AW330" s="16">
        <f t="shared" si="64"/>
        <v>4</v>
      </c>
      <c r="AX330" s="16">
        <f t="shared" si="65"/>
        <v>2044054</v>
      </c>
      <c r="AY330" s="16">
        <f t="shared" si="66"/>
        <v>4</v>
      </c>
      <c r="AZ330" s="16">
        <f t="shared" si="67"/>
        <v>4</v>
      </c>
      <c r="BA330" s="16">
        <f t="shared" si="68"/>
        <v>1</v>
      </c>
      <c r="BB330" s="15" t="str">
        <f t="shared" si="69"/>
        <v>80级寄灵人橙色套2-衣服</v>
      </c>
      <c r="BC330" s="16">
        <f t="shared" si="70"/>
        <v>0</v>
      </c>
      <c r="BD330" s="16">
        <f t="shared" si="71"/>
        <v>63</v>
      </c>
      <c r="BE330" s="16">
        <f t="shared" si="72"/>
        <v>0</v>
      </c>
    </row>
    <row r="331" spans="46:57" ht="16.5" x14ac:dyDescent="0.2">
      <c r="AT331" s="15">
        <v>327</v>
      </c>
      <c r="AU331" s="16">
        <f t="shared" si="62"/>
        <v>45</v>
      </c>
      <c r="AV331" s="16">
        <f t="shared" si="63"/>
        <v>5</v>
      </c>
      <c r="AW331" s="16">
        <f t="shared" si="64"/>
        <v>5</v>
      </c>
      <c r="AX331" s="16">
        <f t="shared" si="65"/>
        <v>2044055</v>
      </c>
      <c r="AY331" s="16">
        <f t="shared" si="66"/>
        <v>4</v>
      </c>
      <c r="AZ331" s="16">
        <f t="shared" si="67"/>
        <v>4</v>
      </c>
      <c r="BA331" s="16">
        <f t="shared" si="68"/>
        <v>1</v>
      </c>
      <c r="BB331" s="15" t="str">
        <f t="shared" si="69"/>
        <v>80级寄灵人橙色套2-鞋子</v>
      </c>
      <c r="BC331" s="16">
        <f t="shared" si="70"/>
        <v>0</v>
      </c>
      <c r="BD331" s="16">
        <f t="shared" si="71"/>
        <v>0</v>
      </c>
      <c r="BE331" s="16">
        <f t="shared" si="72"/>
        <v>398</v>
      </c>
    </row>
    <row r="332" spans="46:57" ht="16.5" x14ac:dyDescent="0.2">
      <c r="AT332" s="15">
        <v>328</v>
      </c>
      <c r="AU332" s="16">
        <f t="shared" si="62"/>
        <v>45</v>
      </c>
      <c r="AV332" s="16">
        <f t="shared" si="63"/>
        <v>5</v>
      </c>
      <c r="AW332" s="16">
        <f t="shared" si="64"/>
        <v>6</v>
      </c>
      <c r="AX332" s="16">
        <f t="shared" si="65"/>
        <v>2044056</v>
      </c>
      <c r="AY332" s="16">
        <f t="shared" si="66"/>
        <v>4</v>
      </c>
      <c r="AZ332" s="16">
        <f t="shared" si="67"/>
        <v>4</v>
      </c>
      <c r="BA332" s="16">
        <f t="shared" si="68"/>
        <v>1</v>
      </c>
      <c r="BB332" s="15" t="str">
        <f t="shared" si="69"/>
        <v>80级寄灵人橙色套2-护手</v>
      </c>
      <c r="BC332" s="16">
        <f t="shared" si="70"/>
        <v>0</v>
      </c>
      <c r="BD332" s="16">
        <f t="shared" si="71"/>
        <v>0</v>
      </c>
      <c r="BE332" s="16">
        <f t="shared" si="72"/>
        <v>398</v>
      </c>
    </row>
    <row r="333" spans="46:57" ht="16.5" x14ac:dyDescent="0.2">
      <c r="AT333" s="15">
        <v>329</v>
      </c>
      <c r="AU333" s="16">
        <f t="shared" si="62"/>
        <v>46</v>
      </c>
      <c r="AV333" s="16">
        <f t="shared" si="63"/>
        <v>6</v>
      </c>
      <c r="AW333" s="16">
        <f t="shared" si="64"/>
        <v>1</v>
      </c>
      <c r="AX333" s="16">
        <f t="shared" si="65"/>
        <v>2044061</v>
      </c>
      <c r="AY333" s="16">
        <f t="shared" si="66"/>
        <v>4</v>
      </c>
      <c r="AZ333" s="16">
        <f t="shared" si="67"/>
        <v>4</v>
      </c>
      <c r="BA333" s="16">
        <f t="shared" si="68"/>
        <v>2</v>
      </c>
      <c r="BB333" s="15" t="str">
        <f t="shared" si="69"/>
        <v>80级守护灵橙色套2-武器</v>
      </c>
      <c r="BC333" s="16">
        <f t="shared" si="70"/>
        <v>265</v>
      </c>
      <c r="BD333" s="16">
        <f t="shared" si="71"/>
        <v>0</v>
      </c>
      <c r="BE333" s="16">
        <f t="shared" si="72"/>
        <v>0</v>
      </c>
    </row>
    <row r="334" spans="46:57" ht="16.5" x14ac:dyDescent="0.2">
      <c r="AT334" s="15">
        <v>330</v>
      </c>
      <c r="AU334" s="16">
        <f t="shared" si="62"/>
        <v>46</v>
      </c>
      <c r="AV334" s="16">
        <f t="shared" si="63"/>
        <v>6</v>
      </c>
      <c r="AW334" s="16">
        <f t="shared" si="64"/>
        <v>2</v>
      </c>
      <c r="AX334" s="16">
        <f t="shared" si="65"/>
        <v>2044062</v>
      </c>
      <c r="AY334" s="16">
        <f t="shared" si="66"/>
        <v>4</v>
      </c>
      <c r="AZ334" s="16">
        <f t="shared" si="67"/>
        <v>4</v>
      </c>
      <c r="BA334" s="16">
        <f t="shared" si="68"/>
        <v>2</v>
      </c>
      <c r="BB334" s="15" t="str">
        <f t="shared" si="69"/>
        <v>80级守护灵橙色套2-头盔</v>
      </c>
      <c r="BC334" s="16">
        <f t="shared" si="70"/>
        <v>0</v>
      </c>
      <c r="BD334" s="16">
        <f t="shared" si="71"/>
        <v>67</v>
      </c>
      <c r="BE334" s="16">
        <f t="shared" si="72"/>
        <v>0</v>
      </c>
    </row>
    <row r="335" spans="46:57" ht="16.5" x14ac:dyDescent="0.2">
      <c r="AT335" s="15">
        <v>331</v>
      </c>
      <c r="AU335" s="16">
        <f t="shared" si="62"/>
        <v>46</v>
      </c>
      <c r="AV335" s="16">
        <f t="shared" si="63"/>
        <v>6</v>
      </c>
      <c r="AW335" s="16">
        <f t="shared" si="64"/>
        <v>3</v>
      </c>
      <c r="AX335" s="16">
        <f t="shared" si="65"/>
        <v>2044063</v>
      </c>
      <c r="AY335" s="16">
        <f t="shared" si="66"/>
        <v>4</v>
      </c>
      <c r="AZ335" s="16">
        <f t="shared" si="67"/>
        <v>4</v>
      </c>
      <c r="BA335" s="16">
        <f t="shared" si="68"/>
        <v>2</v>
      </c>
      <c r="BB335" s="15" t="str">
        <f t="shared" si="69"/>
        <v>80级守护灵橙色套2-肩甲</v>
      </c>
      <c r="BC335" s="16">
        <f t="shared" si="70"/>
        <v>0</v>
      </c>
      <c r="BD335" s="16">
        <f t="shared" si="71"/>
        <v>34</v>
      </c>
      <c r="BE335" s="16">
        <f t="shared" si="72"/>
        <v>354</v>
      </c>
    </row>
    <row r="336" spans="46:57" ht="16.5" x14ac:dyDescent="0.2">
      <c r="AT336" s="15">
        <v>332</v>
      </c>
      <c r="AU336" s="16">
        <f t="shared" si="62"/>
        <v>46</v>
      </c>
      <c r="AV336" s="16">
        <f t="shared" si="63"/>
        <v>6</v>
      </c>
      <c r="AW336" s="16">
        <f t="shared" si="64"/>
        <v>4</v>
      </c>
      <c r="AX336" s="16">
        <f t="shared" si="65"/>
        <v>2044064</v>
      </c>
      <c r="AY336" s="16">
        <f t="shared" si="66"/>
        <v>4</v>
      </c>
      <c r="AZ336" s="16">
        <f t="shared" si="67"/>
        <v>4</v>
      </c>
      <c r="BA336" s="16">
        <f t="shared" si="68"/>
        <v>2</v>
      </c>
      <c r="BB336" s="15" t="str">
        <f t="shared" si="69"/>
        <v>80级守护灵橙色套2-衣服</v>
      </c>
      <c r="BC336" s="16">
        <f t="shared" si="70"/>
        <v>0</v>
      </c>
      <c r="BD336" s="16">
        <f t="shared" si="71"/>
        <v>67</v>
      </c>
      <c r="BE336" s="16">
        <f t="shared" si="72"/>
        <v>0</v>
      </c>
    </row>
    <row r="337" spans="46:57" ht="16.5" x14ac:dyDescent="0.2">
      <c r="AT337" s="15">
        <v>333</v>
      </c>
      <c r="AU337" s="16">
        <f t="shared" si="62"/>
        <v>46</v>
      </c>
      <c r="AV337" s="16">
        <f t="shared" si="63"/>
        <v>6</v>
      </c>
      <c r="AW337" s="16">
        <f t="shared" si="64"/>
        <v>5</v>
      </c>
      <c r="AX337" s="16">
        <f t="shared" si="65"/>
        <v>2044065</v>
      </c>
      <c r="AY337" s="16">
        <f t="shared" si="66"/>
        <v>4</v>
      </c>
      <c r="AZ337" s="16">
        <f t="shared" si="67"/>
        <v>4</v>
      </c>
      <c r="BA337" s="16">
        <f t="shared" si="68"/>
        <v>2</v>
      </c>
      <c r="BB337" s="15" t="str">
        <f t="shared" si="69"/>
        <v>80级守护灵橙色套2-鞋子</v>
      </c>
      <c r="BC337" s="16">
        <f t="shared" si="70"/>
        <v>0</v>
      </c>
      <c r="BD337" s="16">
        <f t="shared" si="71"/>
        <v>0</v>
      </c>
      <c r="BE337" s="16">
        <f t="shared" si="72"/>
        <v>709</v>
      </c>
    </row>
    <row r="338" spans="46:57" ht="16.5" x14ac:dyDescent="0.2">
      <c r="AT338" s="15">
        <v>334</v>
      </c>
      <c r="AU338" s="16">
        <f t="shared" si="62"/>
        <v>46</v>
      </c>
      <c r="AV338" s="16">
        <f t="shared" si="63"/>
        <v>6</v>
      </c>
      <c r="AW338" s="16">
        <f t="shared" si="64"/>
        <v>6</v>
      </c>
      <c r="AX338" s="16">
        <f t="shared" si="65"/>
        <v>2044066</v>
      </c>
      <c r="AY338" s="16">
        <f t="shared" si="66"/>
        <v>4</v>
      </c>
      <c r="AZ338" s="16">
        <f t="shared" si="67"/>
        <v>4</v>
      </c>
      <c r="BA338" s="16">
        <f t="shared" si="68"/>
        <v>2</v>
      </c>
      <c r="BB338" s="15" t="str">
        <f t="shared" si="69"/>
        <v>80级守护灵橙色套2-护手</v>
      </c>
      <c r="BC338" s="16">
        <f t="shared" si="70"/>
        <v>0</v>
      </c>
      <c r="BD338" s="16">
        <f t="shared" si="71"/>
        <v>0</v>
      </c>
      <c r="BE338" s="16">
        <f t="shared" si="72"/>
        <v>709</v>
      </c>
    </row>
    <row r="339" spans="46:57" ht="16.5" x14ac:dyDescent="0.2">
      <c r="AT339" s="15">
        <v>335</v>
      </c>
      <c r="AU339" s="16">
        <f t="shared" si="62"/>
        <v>47</v>
      </c>
      <c r="AV339" s="16">
        <f t="shared" si="63"/>
        <v>7</v>
      </c>
      <c r="AW339" s="16">
        <f t="shared" si="64"/>
        <v>1</v>
      </c>
      <c r="AX339" s="16">
        <f t="shared" si="65"/>
        <v>2044071</v>
      </c>
      <c r="AY339" s="16">
        <f t="shared" si="66"/>
        <v>4</v>
      </c>
      <c r="AZ339" s="16">
        <f t="shared" si="67"/>
        <v>4</v>
      </c>
      <c r="BA339" s="16">
        <f t="shared" si="68"/>
        <v>1</v>
      </c>
      <c r="BB339" s="15" t="str">
        <f t="shared" si="69"/>
        <v>80级寄灵人橙色套3-武器</v>
      </c>
      <c r="BC339" s="16">
        <f t="shared" si="70"/>
        <v>261</v>
      </c>
      <c r="BD339" s="16">
        <f t="shared" si="71"/>
        <v>0</v>
      </c>
      <c r="BE339" s="16">
        <f t="shared" si="72"/>
        <v>0</v>
      </c>
    </row>
    <row r="340" spans="46:57" ht="16.5" x14ac:dyDescent="0.2">
      <c r="AT340" s="15">
        <v>336</v>
      </c>
      <c r="AU340" s="16">
        <f t="shared" si="62"/>
        <v>47</v>
      </c>
      <c r="AV340" s="16">
        <f t="shared" si="63"/>
        <v>7</v>
      </c>
      <c r="AW340" s="16">
        <f t="shared" si="64"/>
        <v>2</v>
      </c>
      <c r="AX340" s="16">
        <f t="shared" si="65"/>
        <v>2044072</v>
      </c>
      <c r="AY340" s="16">
        <f t="shared" si="66"/>
        <v>4</v>
      </c>
      <c r="AZ340" s="16">
        <f t="shared" si="67"/>
        <v>4</v>
      </c>
      <c r="BA340" s="16">
        <f t="shared" si="68"/>
        <v>1</v>
      </c>
      <c r="BB340" s="15" t="str">
        <f t="shared" si="69"/>
        <v>80级寄灵人橙色套3-头盔</v>
      </c>
      <c r="BC340" s="16">
        <f t="shared" si="70"/>
        <v>0</v>
      </c>
      <c r="BD340" s="16">
        <f t="shared" si="71"/>
        <v>63</v>
      </c>
      <c r="BE340" s="16">
        <f t="shared" si="72"/>
        <v>0</v>
      </c>
    </row>
    <row r="341" spans="46:57" ht="16.5" x14ac:dyDescent="0.2">
      <c r="AT341" s="15">
        <v>337</v>
      </c>
      <c r="AU341" s="16">
        <f t="shared" si="62"/>
        <v>47</v>
      </c>
      <c r="AV341" s="16">
        <f t="shared" si="63"/>
        <v>7</v>
      </c>
      <c r="AW341" s="16">
        <f t="shared" si="64"/>
        <v>3</v>
      </c>
      <c r="AX341" s="16">
        <f t="shared" si="65"/>
        <v>2044073</v>
      </c>
      <c r="AY341" s="16">
        <f t="shared" si="66"/>
        <v>4</v>
      </c>
      <c r="AZ341" s="16">
        <f t="shared" si="67"/>
        <v>4</v>
      </c>
      <c r="BA341" s="16">
        <f t="shared" si="68"/>
        <v>1</v>
      </c>
      <c r="BB341" s="15" t="str">
        <f t="shared" si="69"/>
        <v>80级寄灵人橙色套3-肩甲</v>
      </c>
      <c r="BC341" s="16">
        <f t="shared" si="70"/>
        <v>0</v>
      </c>
      <c r="BD341" s="16">
        <f t="shared" si="71"/>
        <v>32</v>
      </c>
      <c r="BE341" s="16">
        <f t="shared" si="72"/>
        <v>199</v>
      </c>
    </row>
    <row r="342" spans="46:57" ht="16.5" x14ac:dyDescent="0.2">
      <c r="AT342" s="15">
        <v>338</v>
      </c>
      <c r="AU342" s="16">
        <f t="shared" si="62"/>
        <v>47</v>
      </c>
      <c r="AV342" s="16">
        <f t="shared" si="63"/>
        <v>7</v>
      </c>
      <c r="AW342" s="16">
        <f t="shared" si="64"/>
        <v>4</v>
      </c>
      <c r="AX342" s="16">
        <f t="shared" si="65"/>
        <v>2044074</v>
      </c>
      <c r="AY342" s="16">
        <f t="shared" si="66"/>
        <v>4</v>
      </c>
      <c r="AZ342" s="16">
        <f t="shared" si="67"/>
        <v>4</v>
      </c>
      <c r="BA342" s="16">
        <f t="shared" si="68"/>
        <v>1</v>
      </c>
      <c r="BB342" s="15" t="str">
        <f t="shared" si="69"/>
        <v>80级寄灵人橙色套3-衣服</v>
      </c>
      <c r="BC342" s="16">
        <f t="shared" si="70"/>
        <v>0</v>
      </c>
      <c r="BD342" s="16">
        <f t="shared" si="71"/>
        <v>63</v>
      </c>
      <c r="BE342" s="16">
        <f t="shared" si="72"/>
        <v>0</v>
      </c>
    </row>
    <row r="343" spans="46:57" ht="16.5" x14ac:dyDescent="0.2">
      <c r="AT343" s="15">
        <v>339</v>
      </c>
      <c r="AU343" s="16">
        <f t="shared" si="62"/>
        <v>47</v>
      </c>
      <c r="AV343" s="16">
        <f t="shared" si="63"/>
        <v>7</v>
      </c>
      <c r="AW343" s="16">
        <f t="shared" si="64"/>
        <v>5</v>
      </c>
      <c r="AX343" s="16">
        <f t="shared" si="65"/>
        <v>2044075</v>
      </c>
      <c r="AY343" s="16">
        <f t="shared" si="66"/>
        <v>4</v>
      </c>
      <c r="AZ343" s="16">
        <f t="shared" si="67"/>
        <v>4</v>
      </c>
      <c r="BA343" s="16">
        <f t="shared" si="68"/>
        <v>1</v>
      </c>
      <c r="BB343" s="15" t="str">
        <f t="shared" si="69"/>
        <v>80级寄灵人橙色套3-鞋子</v>
      </c>
      <c r="BC343" s="16">
        <f t="shared" si="70"/>
        <v>0</v>
      </c>
      <c r="BD343" s="16">
        <f t="shared" si="71"/>
        <v>0</v>
      </c>
      <c r="BE343" s="16">
        <f t="shared" si="72"/>
        <v>398</v>
      </c>
    </row>
    <row r="344" spans="46:57" ht="16.5" x14ac:dyDescent="0.2">
      <c r="AT344" s="15">
        <v>340</v>
      </c>
      <c r="AU344" s="16">
        <f t="shared" si="62"/>
        <v>47</v>
      </c>
      <c r="AV344" s="16">
        <f t="shared" si="63"/>
        <v>7</v>
      </c>
      <c r="AW344" s="16">
        <f t="shared" si="64"/>
        <v>6</v>
      </c>
      <c r="AX344" s="16">
        <f t="shared" si="65"/>
        <v>2044076</v>
      </c>
      <c r="AY344" s="16">
        <f t="shared" si="66"/>
        <v>4</v>
      </c>
      <c r="AZ344" s="16">
        <f t="shared" si="67"/>
        <v>4</v>
      </c>
      <c r="BA344" s="16">
        <f t="shared" si="68"/>
        <v>1</v>
      </c>
      <c r="BB344" s="15" t="str">
        <f t="shared" si="69"/>
        <v>80级寄灵人橙色套3-护手</v>
      </c>
      <c r="BC344" s="16">
        <f t="shared" si="70"/>
        <v>0</v>
      </c>
      <c r="BD344" s="16">
        <f t="shared" si="71"/>
        <v>0</v>
      </c>
      <c r="BE344" s="16">
        <f t="shared" si="72"/>
        <v>398</v>
      </c>
    </row>
    <row r="345" spans="46:57" ht="16.5" x14ac:dyDescent="0.2">
      <c r="AT345" s="15">
        <v>341</v>
      </c>
      <c r="AU345" s="16">
        <f t="shared" si="62"/>
        <v>48</v>
      </c>
      <c r="AV345" s="16">
        <f t="shared" si="63"/>
        <v>8</v>
      </c>
      <c r="AW345" s="16">
        <f t="shared" si="64"/>
        <v>1</v>
      </c>
      <c r="AX345" s="16">
        <f t="shared" si="65"/>
        <v>2044081</v>
      </c>
      <c r="AY345" s="16">
        <f t="shared" si="66"/>
        <v>4</v>
      </c>
      <c r="AZ345" s="16">
        <f t="shared" si="67"/>
        <v>4</v>
      </c>
      <c r="BA345" s="16">
        <f t="shared" si="68"/>
        <v>2</v>
      </c>
      <c r="BB345" s="15" t="str">
        <f t="shared" si="69"/>
        <v>80级守护灵橙色套3-武器</v>
      </c>
      <c r="BC345" s="16">
        <f t="shared" si="70"/>
        <v>265</v>
      </c>
      <c r="BD345" s="16">
        <f t="shared" si="71"/>
        <v>0</v>
      </c>
      <c r="BE345" s="16">
        <f t="shared" si="72"/>
        <v>0</v>
      </c>
    </row>
    <row r="346" spans="46:57" ht="16.5" x14ac:dyDescent="0.2">
      <c r="AT346" s="15">
        <v>342</v>
      </c>
      <c r="AU346" s="16">
        <f t="shared" si="62"/>
        <v>48</v>
      </c>
      <c r="AV346" s="16">
        <f t="shared" si="63"/>
        <v>8</v>
      </c>
      <c r="AW346" s="16">
        <f t="shared" si="64"/>
        <v>2</v>
      </c>
      <c r="AX346" s="16">
        <f t="shared" si="65"/>
        <v>2044082</v>
      </c>
      <c r="AY346" s="16">
        <f t="shared" si="66"/>
        <v>4</v>
      </c>
      <c r="AZ346" s="16">
        <f t="shared" si="67"/>
        <v>4</v>
      </c>
      <c r="BA346" s="16">
        <f t="shared" si="68"/>
        <v>2</v>
      </c>
      <c r="BB346" s="15" t="str">
        <f t="shared" si="69"/>
        <v>80级守护灵橙色套3-头盔</v>
      </c>
      <c r="BC346" s="16">
        <f t="shared" si="70"/>
        <v>0</v>
      </c>
      <c r="BD346" s="16">
        <f t="shared" si="71"/>
        <v>67</v>
      </c>
      <c r="BE346" s="16">
        <f t="shared" si="72"/>
        <v>0</v>
      </c>
    </row>
    <row r="347" spans="46:57" ht="16.5" x14ac:dyDescent="0.2">
      <c r="AT347" s="15">
        <v>343</v>
      </c>
      <c r="AU347" s="16">
        <f t="shared" si="62"/>
        <v>48</v>
      </c>
      <c r="AV347" s="16">
        <f t="shared" si="63"/>
        <v>8</v>
      </c>
      <c r="AW347" s="16">
        <f t="shared" si="64"/>
        <v>3</v>
      </c>
      <c r="AX347" s="16">
        <f t="shared" si="65"/>
        <v>2044083</v>
      </c>
      <c r="AY347" s="16">
        <f t="shared" si="66"/>
        <v>4</v>
      </c>
      <c r="AZ347" s="16">
        <f t="shared" si="67"/>
        <v>4</v>
      </c>
      <c r="BA347" s="16">
        <f t="shared" si="68"/>
        <v>2</v>
      </c>
      <c r="BB347" s="15" t="str">
        <f t="shared" si="69"/>
        <v>80级守护灵橙色套3-肩甲</v>
      </c>
      <c r="BC347" s="16">
        <f t="shared" si="70"/>
        <v>0</v>
      </c>
      <c r="BD347" s="16">
        <f t="shared" si="71"/>
        <v>34</v>
      </c>
      <c r="BE347" s="16">
        <f t="shared" si="72"/>
        <v>354</v>
      </c>
    </row>
    <row r="348" spans="46:57" ht="16.5" x14ac:dyDescent="0.2">
      <c r="AT348" s="15">
        <v>344</v>
      </c>
      <c r="AU348" s="16">
        <f t="shared" si="62"/>
        <v>48</v>
      </c>
      <c r="AV348" s="16">
        <f t="shared" si="63"/>
        <v>8</v>
      </c>
      <c r="AW348" s="16">
        <f t="shared" si="64"/>
        <v>4</v>
      </c>
      <c r="AX348" s="16">
        <f t="shared" si="65"/>
        <v>2044084</v>
      </c>
      <c r="AY348" s="16">
        <f t="shared" si="66"/>
        <v>4</v>
      </c>
      <c r="AZ348" s="16">
        <f t="shared" si="67"/>
        <v>4</v>
      </c>
      <c r="BA348" s="16">
        <f t="shared" si="68"/>
        <v>2</v>
      </c>
      <c r="BB348" s="15" t="str">
        <f t="shared" si="69"/>
        <v>80级守护灵橙色套3-衣服</v>
      </c>
      <c r="BC348" s="16">
        <f t="shared" si="70"/>
        <v>0</v>
      </c>
      <c r="BD348" s="16">
        <f t="shared" si="71"/>
        <v>67</v>
      </c>
      <c r="BE348" s="16">
        <f t="shared" si="72"/>
        <v>0</v>
      </c>
    </row>
    <row r="349" spans="46:57" ht="16.5" x14ac:dyDescent="0.2">
      <c r="AT349" s="15">
        <v>345</v>
      </c>
      <c r="AU349" s="16">
        <f t="shared" si="62"/>
        <v>48</v>
      </c>
      <c r="AV349" s="16">
        <f t="shared" si="63"/>
        <v>8</v>
      </c>
      <c r="AW349" s="16">
        <f t="shared" si="64"/>
        <v>5</v>
      </c>
      <c r="AX349" s="16">
        <f t="shared" si="65"/>
        <v>2044085</v>
      </c>
      <c r="AY349" s="16">
        <f t="shared" si="66"/>
        <v>4</v>
      </c>
      <c r="AZ349" s="16">
        <f t="shared" si="67"/>
        <v>4</v>
      </c>
      <c r="BA349" s="16">
        <f t="shared" si="68"/>
        <v>2</v>
      </c>
      <c r="BB349" s="15" t="str">
        <f t="shared" si="69"/>
        <v>80级守护灵橙色套3-鞋子</v>
      </c>
      <c r="BC349" s="16">
        <f t="shared" si="70"/>
        <v>0</v>
      </c>
      <c r="BD349" s="16">
        <f t="shared" si="71"/>
        <v>0</v>
      </c>
      <c r="BE349" s="16">
        <f t="shared" si="72"/>
        <v>709</v>
      </c>
    </row>
    <row r="350" spans="46:57" ht="16.5" x14ac:dyDescent="0.2">
      <c r="AT350" s="15">
        <v>346</v>
      </c>
      <c r="AU350" s="16">
        <f t="shared" si="62"/>
        <v>48</v>
      </c>
      <c r="AV350" s="16">
        <f t="shared" si="63"/>
        <v>8</v>
      </c>
      <c r="AW350" s="16">
        <f t="shared" si="64"/>
        <v>6</v>
      </c>
      <c r="AX350" s="16">
        <f t="shared" si="65"/>
        <v>2044086</v>
      </c>
      <c r="AY350" s="16">
        <f t="shared" si="66"/>
        <v>4</v>
      </c>
      <c r="AZ350" s="16">
        <f t="shared" si="67"/>
        <v>4</v>
      </c>
      <c r="BA350" s="16">
        <f t="shared" si="68"/>
        <v>2</v>
      </c>
      <c r="BB350" s="15" t="str">
        <f t="shared" si="69"/>
        <v>80级守护灵橙色套3-护手</v>
      </c>
      <c r="BC350" s="16">
        <f t="shared" si="70"/>
        <v>0</v>
      </c>
      <c r="BD350" s="16">
        <f t="shared" si="71"/>
        <v>0</v>
      </c>
      <c r="BE350" s="16">
        <f t="shared" si="72"/>
        <v>709</v>
      </c>
    </row>
    <row r="351" spans="46:57" ht="16.5" x14ac:dyDescent="0.2">
      <c r="AT351" s="15">
        <v>347</v>
      </c>
      <c r="AU351" s="16">
        <f t="shared" si="62"/>
        <v>49</v>
      </c>
      <c r="AV351" s="16">
        <f t="shared" si="63"/>
        <v>1</v>
      </c>
      <c r="AW351" s="16">
        <f t="shared" si="64"/>
        <v>1</v>
      </c>
      <c r="AX351" s="16">
        <f t="shared" si="65"/>
        <v>2051011</v>
      </c>
      <c r="AY351" s="16">
        <f t="shared" si="66"/>
        <v>1</v>
      </c>
      <c r="AZ351" s="16">
        <f t="shared" si="67"/>
        <v>5</v>
      </c>
      <c r="BA351" s="16">
        <f t="shared" si="68"/>
        <v>1</v>
      </c>
      <c r="BB351" s="15" t="str">
        <f t="shared" si="69"/>
        <v>100级寄灵人绿色-武器</v>
      </c>
      <c r="BC351" s="16">
        <f t="shared" si="70"/>
        <v>187</v>
      </c>
      <c r="BD351" s="16">
        <f t="shared" si="71"/>
        <v>0</v>
      </c>
      <c r="BE351" s="16">
        <f t="shared" si="72"/>
        <v>0</v>
      </c>
    </row>
    <row r="352" spans="46:57" ht="16.5" x14ac:dyDescent="0.2">
      <c r="AT352" s="15">
        <v>348</v>
      </c>
      <c r="AU352" s="16">
        <f t="shared" si="62"/>
        <v>49</v>
      </c>
      <c r="AV352" s="16">
        <f t="shared" si="63"/>
        <v>1</v>
      </c>
      <c r="AW352" s="16">
        <f t="shared" si="64"/>
        <v>2</v>
      </c>
      <c r="AX352" s="16">
        <f t="shared" si="65"/>
        <v>2051012</v>
      </c>
      <c r="AY352" s="16">
        <f t="shared" si="66"/>
        <v>1</v>
      </c>
      <c r="AZ352" s="16">
        <f t="shared" si="67"/>
        <v>5</v>
      </c>
      <c r="BA352" s="16">
        <f t="shared" si="68"/>
        <v>1</v>
      </c>
      <c r="BB352" s="15" t="str">
        <f t="shared" si="69"/>
        <v>100级寄灵人绿色-头盔</v>
      </c>
      <c r="BC352" s="16">
        <f t="shared" si="70"/>
        <v>0</v>
      </c>
      <c r="BD352" s="16">
        <f t="shared" si="71"/>
        <v>46</v>
      </c>
      <c r="BE352" s="16">
        <f t="shared" si="72"/>
        <v>0</v>
      </c>
    </row>
    <row r="353" spans="46:57" ht="16.5" x14ac:dyDescent="0.2">
      <c r="AT353" s="15">
        <v>349</v>
      </c>
      <c r="AU353" s="16">
        <f t="shared" si="62"/>
        <v>49</v>
      </c>
      <c r="AV353" s="16">
        <f t="shared" si="63"/>
        <v>1</v>
      </c>
      <c r="AW353" s="16">
        <f t="shared" si="64"/>
        <v>3</v>
      </c>
      <c r="AX353" s="16">
        <f t="shared" si="65"/>
        <v>2051013</v>
      </c>
      <c r="AY353" s="16">
        <f t="shared" si="66"/>
        <v>1</v>
      </c>
      <c r="AZ353" s="16">
        <f t="shared" si="67"/>
        <v>5</v>
      </c>
      <c r="BA353" s="16">
        <f t="shared" si="68"/>
        <v>1</v>
      </c>
      <c r="BB353" s="15" t="str">
        <f t="shared" si="69"/>
        <v>100级寄灵人绿色-肩甲</v>
      </c>
      <c r="BC353" s="16">
        <f t="shared" si="70"/>
        <v>0</v>
      </c>
      <c r="BD353" s="16">
        <f t="shared" si="71"/>
        <v>23</v>
      </c>
      <c r="BE353" s="16">
        <f t="shared" si="72"/>
        <v>142</v>
      </c>
    </row>
    <row r="354" spans="46:57" ht="16.5" x14ac:dyDescent="0.2">
      <c r="AT354" s="15">
        <v>350</v>
      </c>
      <c r="AU354" s="16">
        <f t="shared" si="62"/>
        <v>49</v>
      </c>
      <c r="AV354" s="16">
        <f t="shared" si="63"/>
        <v>1</v>
      </c>
      <c r="AW354" s="16">
        <f t="shared" si="64"/>
        <v>4</v>
      </c>
      <c r="AX354" s="16">
        <f t="shared" si="65"/>
        <v>2051014</v>
      </c>
      <c r="AY354" s="16">
        <f t="shared" si="66"/>
        <v>1</v>
      </c>
      <c r="AZ354" s="16">
        <f t="shared" si="67"/>
        <v>5</v>
      </c>
      <c r="BA354" s="16">
        <f t="shared" si="68"/>
        <v>1</v>
      </c>
      <c r="BB354" s="15" t="str">
        <f t="shared" si="69"/>
        <v>100级寄灵人绿色-衣服</v>
      </c>
      <c r="BC354" s="16">
        <f t="shared" si="70"/>
        <v>0</v>
      </c>
      <c r="BD354" s="16">
        <f t="shared" si="71"/>
        <v>46</v>
      </c>
      <c r="BE354" s="16">
        <f t="shared" si="72"/>
        <v>0</v>
      </c>
    </row>
    <row r="355" spans="46:57" ht="16.5" x14ac:dyDescent="0.2">
      <c r="AT355" s="15">
        <v>351</v>
      </c>
      <c r="AU355" s="16">
        <f t="shared" si="62"/>
        <v>49</v>
      </c>
      <c r="AV355" s="16">
        <f t="shared" si="63"/>
        <v>1</v>
      </c>
      <c r="AW355" s="16">
        <f t="shared" si="64"/>
        <v>5</v>
      </c>
      <c r="AX355" s="16">
        <f t="shared" si="65"/>
        <v>2051015</v>
      </c>
      <c r="AY355" s="16">
        <f t="shared" si="66"/>
        <v>1</v>
      </c>
      <c r="AZ355" s="16">
        <f t="shared" si="67"/>
        <v>5</v>
      </c>
      <c r="BA355" s="16">
        <f t="shared" si="68"/>
        <v>1</v>
      </c>
      <c r="BB355" s="15" t="str">
        <f t="shared" si="69"/>
        <v>100级寄灵人绿色-鞋子</v>
      </c>
      <c r="BC355" s="16">
        <f t="shared" si="70"/>
        <v>0</v>
      </c>
      <c r="BD355" s="16">
        <f t="shared" si="71"/>
        <v>0</v>
      </c>
      <c r="BE355" s="16">
        <f t="shared" si="72"/>
        <v>283</v>
      </c>
    </row>
    <row r="356" spans="46:57" ht="16.5" x14ac:dyDescent="0.2">
      <c r="AT356" s="15">
        <v>352</v>
      </c>
      <c r="AU356" s="16">
        <f t="shared" si="62"/>
        <v>49</v>
      </c>
      <c r="AV356" s="16">
        <f t="shared" si="63"/>
        <v>1</v>
      </c>
      <c r="AW356" s="16">
        <f t="shared" si="64"/>
        <v>6</v>
      </c>
      <c r="AX356" s="16">
        <f t="shared" si="65"/>
        <v>2051016</v>
      </c>
      <c r="AY356" s="16">
        <f t="shared" si="66"/>
        <v>1</v>
      </c>
      <c r="AZ356" s="16">
        <f t="shared" si="67"/>
        <v>5</v>
      </c>
      <c r="BA356" s="16">
        <f t="shared" si="68"/>
        <v>1</v>
      </c>
      <c r="BB356" s="15" t="str">
        <f t="shared" si="69"/>
        <v>100级寄灵人绿色-护手</v>
      </c>
      <c r="BC356" s="16">
        <f t="shared" si="70"/>
        <v>0</v>
      </c>
      <c r="BD356" s="16">
        <f t="shared" si="71"/>
        <v>0</v>
      </c>
      <c r="BE356" s="16">
        <f t="shared" si="72"/>
        <v>283</v>
      </c>
    </row>
    <row r="357" spans="46:57" ht="16.5" x14ac:dyDescent="0.2">
      <c r="AT357" s="15">
        <v>353</v>
      </c>
      <c r="AU357" s="16">
        <f t="shared" si="62"/>
        <v>49</v>
      </c>
      <c r="AV357" s="16">
        <f t="shared" si="63"/>
        <v>1</v>
      </c>
      <c r="AW357" s="16">
        <f t="shared" si="64"/>
        <v>7</v>
      </c>
      <c r="AX357" s="16">
        <f t="shared" si="65"/>
        <v>2051017</v>
      </c>
      <c r="AY357" s="16">
        <f t="shared" si="66"/>
        <v>1</v>
      </c>
      <c r="AZ357" s="16">
        <f t="shared" si="67"/>
        <v>5</v>
      </c>
      <c r="BA357" s="16">
        <f t="shared" si="68"/>
        <v>1</v>
      </c>
      <c r="BB357" s="15" t="str">
        <f t="shared" si="69"/>
        <v>100级寄灵人绿色-项链</v>
      </c>
      <c r="BC357" s="16">
        <f t="shared" si="70"/>
        <v>62</v>
      </c>
      <c r="BD357" s="16">
        <f t="shared" si="71"/>
        <v>38</v>
      </c>
      <c r="BE357" s="16">
        <f t="shared" si="72"/>
        <v>0</v>
      </c>
    </row>
    <row r="358" spans="46:57" ht="16.5" x14ac:dyDescent="0.2">
      <c r="AT358" s="15">
        <v>354</v>
      </c>
      <c r="AU358" s="16">
        <f t="shared" si="62"/>
        <v>49</v>
      </c>
      <c r="AV358" s="16">
        <f t="shared" si="63"/>
        <v>1</v>
      </c>
      <c r="AW358" s="16">
        <f t="shared" si="64"/>
        <v>8</v>
      </c>
      <c r="AX358" s="16">
        <f t="shared" si="65"/>
        <v>2051018</v>
      </c>
      <c r="AY358" s="16">
        <f t="shared" si="66"/>
        <v>1</v>
      </c>
      <c r="AZ358" s="16">
        <f t="shared" si="67"/>
        <v>5</v>
      </c>
      <c r="BA358" s="16">
        <f t="shared" si="68"/>
        <v>1</v>
      </c>
      <c r="BB358" s="15" t="str">
        <f t="shared" si="69"/>
        <v>100级寄灵人绿色-戒指</v>
      </c>
      <c r="BC358" s="16">
        <f t="shared" si="70"/>
        <v>62</v>
      </c>
      <c r="BD358" s="16">
        <f t="shared" si="71"/>
        <v>0</v>
      </c>
      <c r="BE358" s="16">
        <f t="shared" si="72"/>
        <v>236</v>
      </c>
    </row>
    <row r="359" spans="46:57" ht="16.5" x14ac:dyDescent="0.2">
      <c r="AT359" s="15">
        <v>355</v>
      </c>
      <c r="AU359" s="16">
        <f t="shared" si="62"/>
        <v>50</v>
      </c>
      <c r="AV359" s="16">
        <f t="shared" si="63"/>
        <v>2</v>
      </c>
      <c r="AW359" s="16">
        <f t="shared" si="64"/>
        <v>1</v>
      </c>
      <c r="AX359" s="16">
        <f t="shared" si="65"/>
        <v>2051021</v>
      </c>
      <c r="AY359" s="16">
        <f t="shared" si="66"/>
        <v>1</v>
      </c>
      <c r="AZ359" s="16">
        <f t="shared" si="67"/>
        <v>5</v>
      </c>
      <c r="BA359" s="16">
        <f t="shared" si="68"/>
        <v>2</v>
      </c>
      <c r="BB359" s="15" t="str">
        <f t="shared" si="69"/>
        <v>100级守护灵绿色-武器</v>
      </c>
      <c r="BC359" s="16">
        <f t="shared" si="70"/>
        <v>189</v>
      </c>
      <c r="BD359" s="16">
        <f t="shared" si="71"/>
        <v>0</v>
      </c>
      <c r="BE359" s="16">
        <f t="shared" si="72"/>
        <v>0</v>
      </c>
    </row>
    <row r="360" spans="46:57" ht="16.5" x14ac:dyDescent="0.2">
      <c r="AT360" s="15">
        <v>356</v>
      </c>
      <c r="AU360" s="16">
        <f t="shared" si="62"/>
        <v>50</v>
      </c>
      <c r="AV360" s="16">
        <f t="shared" si="63"/>
        <v>2</v>
      </c>
      <c r="AW360" s="16">
        <f t="shared" si="64"/>
        <v>2</v>
      </c>
      <c r="AX360" s="16">
        <f t="shared" si="65"/>
        <v>2051022</v>
      </c>
      <c r="AY360" s="16">
        <f t="shared" si="66"/>
        <v>1</v>
      </c>
      <c r="AZ360" s="16">
        <f t="shared" si="67"/>
        <v>5</v>
      </c>
      <c r="BA360" s="16">
        <f t="shared" si="68"/>
        <v>2</v>
      </c>
      <c r="BB360" s="15" t="str">
        <f t="shared" si="69"/>
        <v>100级守护灵绿色-头盔</v>
      </c>
      <c r="BC360" s="16">
        <f t="shared" si="70"/>
        <v>0</v>
      </c>
      <c r="BD360" s="16">
        <f t="shared" si="71"/>
        <v>48</v>
      </c>
      <c r="BE360" s="16">
        <f t="shared" si="72"/>
        <v>0</v>
      </c>
    </row>
    <row r="361" spans="46:57" ht="16.5" x14ac:dyDescent="0.2">
      <c r="AT361" s="15">
        <v>357</v>
      </c>
      <c r="AU361" s="16">
        <f t="shared" si="62"/>
        <v>50</v>
      </c>
      <c r="AV361" s="16">
        <f t="shared" si="63"/>
        <v>2</v>
      </c>
      <c r="AW361" s="16">
        <f t="shared" si="64"/>
        <v>3</v>
      </c>
      <c r="AX361" s="16">
        <f t="shared" si="65"/>
        <v>2051023</v>
      </c>
      <c r="AY361" s="16">
        <f t="shared" si="66"/>
        <v>1</v>
      </c>
      <c r="AZ361" s="16">
        <f t="shared" si="67"/>
        <v>5</v>
      </c>
      <c r="BA361" s="16">
        <f t="shared" si="68"/>
        <v>2</v>
      </c>
      <c r="BB361" s="15" t="str">
        <f t="shared" si="69"/>
        <v>100级守护灵绿色-肩甲</v>
      </c>
      <c r="BC361" s="16">
        <f t="shared" si="70"/>
        <v>0</v>
      </c>
      <c r="BD361" s="16">
        <f t="shared" si="71"/>
        <v>24</v>
      </c>
      <c r="BE361" s="16">
        <f t="shared" si="72"/>
        <v>253</v>
      </c>
    </row>
    <row r="362" spans="46:57" ht="16.5" x14ac:dyDescent="0.2">
      <c r="AT362" s="15">
        <v>358</v>
      </c>
      <c r="AU362" s="16">
        <f t="shared" si="62"/>
        <v>50</v>
      </c>
      <c r="AV362" s="16">
        <f t="shared" si="63"/>
        <v>2</v>
      </c>
      <c r="AW362" s="16">
        <f t="shared" si="64"/>
        <v>4</v>
      </c>
      <c r="AX362" s="16">
        <f t="shared" si="65"/>
        <v>2051024</v>
      </c>
      <c r="AY362" s="16">
        <f t="shared" si="66"/>
        <v>1</v>
      </c>
      <c r="AZ362" s="16">
        <f t="shared" si="67"/>
        <v>5</v>
      </c>
      <c r="BA362" s="16">
        <f t="shared" si="68"/>
        <v>2</v>
      </c>
      <c r="BB362" s="15" t="str">
        <f t="shared" si="69"/>
        <v>100级守护灵绿色-衣服</v>
      </c>
      <c r="BC362" s="16">
        <f t="shared" si="70"/>
        <v>0</v>
      </c>
      <c r="BD362" s="16">
        <f t="shared" si="71"/>
        <v>48</v>
      </c>
      <c r="BE362" s="16">
        <f t="shared" si="72"/>
        <v>0</v>
      </c>
    </row>
    <row r="363" spans="46:57" ht="16.5" x14ac:dyDescent="0.2">
      <c r="AT363" s="15">
        <v>359</v>
      </c>
      <c r="AU363" s="16">
        <f t="shared" si="62"/>
        <v>50</v>
      </c>
      <c r="AV363" s="16">
        <f t="shared" si="63"/>
        <v>2</v>
      </c>
      <c r="AW363" s="16">
        <f t="shared" si="64"/>
        <v>5</v>
      </c>
      <c r="AX363" s="16">
        <f t="shared" si="65"/>
        <v>2051025</v>
      </c>
      <c r="AY363" s="16">
        <f t="shared" si="66"/>
        <v>1</v>
      </c>
      <c r="AZ363" s="16">
        <f t="shared" si="67"/>
        <v>5</v>
      </c>
      <c r="BA363" s="16">
        <f t="shared" si="68"/>
        <v>2</v>
      </c>
      <c r="BB363" s="15" t="str">
        <f t="shared" si="69"/>
        <v>100级守护灵绿色-鞋子</v>
      </c>
      <c r="BC363" s="16">
        <f t="shared" si="70"/>
        <v>0</v>
      </c>
      <c r="BD363" s="16">
        <f t="shared" si="71"/>
        <v>0</v>
      </c>
      <c r="BE363" s="16">
        <f t="shared" si="72"/>
        <v>507</v>
      </c>
    </row>
    <row r="364" spans="46:57" ht="16.5" x14ac:dyDescent="0.2">
      <c r="AT364" s="15">
        <v>360</v>
      </c>
      <c r="AU364" s="16">
        <f t="shared" si="62"/>
        <v>50</v>
      </c>
      <c r="AV364" s="16">
        <f t="shared" si="63"/>
        <v>2</v>
      </c>
      <c r="AW364" s="16">
        <f t="shared" si="64"/>
        <v>6</v>
      </c>
      <c r="AX364" s="16">
        <f t="shared" si="65"/>
        <v>2051026</v>
      </c>
      <c r="AY364" s="16">
        <f t="shared" si="66"/>
        <v>1</v>
      </c>
      <c r="AZ364" s="16">
        <f t="shared" si="67"/>
        <v>5</v>
      </c>
      <c r="BA364" s="16">
        <f t="shared" si="68"/>
        <v>2</v>
      </c>
      <c r="BB364" s="15" t="str">
        <f t="shared" si="69"/>
        <v>100级守护灵绿色-护手</v>
      </c>
      <c r="BC364" s="16">
        <f t="shared" si="70"/>
        <v>0</v>
      </c>
      <c r="BD364" s="16">
        <f t="shared" si="71"/>
        <v>0</v>
      </c>
      <c r="BE364" s="16">
        <f t="shared" si="72"/>
        <v>507</v>
      </c>
    </row>
    <row r="365" spans="46:57" ht="16.5" x14ac:dyDescent="0.2">
      <c r="AT365" s="15">
        <v>361</v>
      </c>
      <c r="AU365" s="16">
        <f t="shared" si="62"/>
        <v>50</v>
      </c>
      <c r="AV365" s="16">
        <f t="shared" si="63"/>
        <v>2</v>
      </c>
      <c r="AW365" s="16">
        <f t="shared" si="64"/>
        <v>7</v>
      </c>
      <c r="AX365" s="16">
        <f t="shared" si="65"/>
        <v>2051027</v>
      </c>
      <c r="AY365" s="16">
        <f t="shared" si="66"/>
        <v>1</v>
      </c>
      <c r="AZ365" s="16">
        <f t="shared" si="67"/>
        <v>5</v>
      </c>
      <c r="BA365" s="16">
        <f t="shared" si="68"/>
        <v>2</v>
      </c>
      <c r="BB365" s="15" t="str">
        <f t="shared" si="69"/>
        <v>100级守护灵绿色-项链</v>
      </c>
      <c r="BC365" s="16">
        <f t="shared" si="70"/>
        <v>63</v>
      </c>
      <c r="BD365" s="16">
        <f t="shared" si="71"/>
        <v>40</v>
      </c>
      <c r="BE365" s="16">
        <f t="shared" si="72"/>
        <v>0</v>
      </c>
    </row>
    <row r="366" spans="46:57" ht="16.5" x14ac:dyDescent="0.2">
      <c r="AT366" s="15">
        <v>362</v>
      </c>
      <c r="AU366" s="16">
        <f t="shared" si="62"/>
        <v>50</v>
      </c>
      <c r="AV366" s="16">
        <f t="shared" si="63"/>
        <v>2</v>
      </c>
      <c r="AW366" s="16">
        <f t="shared" si="64"/>
        <v>8</v>
      </c>
      <c r="AX366" s="16">
        <f t="shared" si="65"/>
        <v>2051028</v>
      </c>
      <c r="AY366" s="16">
        <f t="shared" si="66"/>
        <v>1</v>
      </c>
      <c r="AZ366" s="16">
        <f t="shared" si="67"/>
        <v>5</v>
      </c>
      <c r="BA366" s="16">
        <f t="shared" si="68"/>
        <v>2</v>
      </c>
      <c r="BB366" s="15" t="str">
        <f t="shared" si="69"/>
        <v>100级守护灵绿色-戒指</v>
      </c>
      <c r="BC366" s="16">
        <f t="shared" si="70"/>
        <v>63</v>
      </c>
      <c r="BD366" s="16">
        <f t="shared" si="71"/>
        <v>0</v>
      </c>
      <c r="BE366" s="16">
        <f t="shared" si="72"/>
        <v>422</v>
      </c>
    </row>
    <row r="367" spans="46:57" ht="16.5" x14ac:dyDescent="0.2">
      <c r="AT367" s="15">
        <v>363</v>
      </c>
      <c r="AU367" s="16">
        <f t="shared" si="62"/>
        <v>51</v>
      </c>
      <c r="AV367" s="16">
        <f t="shared" si="63"/>
        <v>1</v>
      </c>
      <c r="AW367" s="16">
        <f t="shared" si="64"/>
        <v>1</v>
      </c>
      <c r="AX367" s="16">
        <f t="shared" si="65"/>
        <v>2052011</v>
      </c>
      <c r="AY367" s="16">
        <f t="shared" si="66"/>
        <v>2</v>
      </c>
      <c r="AZ367" s="16">
        <f t="shared" si="67"/>
        <v>5</v>
      </c>
      <c r="BA367" s="16">
        <f t="shared" si="68"/>
        <v>1</v>
      </c>
      <c r="BB367" s="15" t="str">
        <f t="shared" si="69"/>
        <v>100级寄灵人蓝色-武器</v>
      </c>
      <c r="BC367" s="16">
        <f t="shared" si="70"/>
        <v>281</v>
      </c>
      <c r="BD367" s="16">
        <f t="shared" si="71"/>
        <v>0</v>
      </c>
      <c r="BE367" s="16">
        <f t="shared" si="72"/>
        <v>0</v>
      </c>
    </row>
    <row r="368" spans="46:57" ht="16.5" x14ac:dyDescent="0.2">
      <c r="AT368" s="15">
        <v>364</v>
      </c>
      <c r="AU368" s="16">
        <f t="shared" si="62"/>
        <v>51</v>
      </c>
      <c r="AV368" s="16">
        <f t="shared" si="63"/>
        <v>1</v>
      </c>
      <c r="AW368" s="16">
        <f t="shared" si="64"/>
        <v>2</v>
      </c>
      <c r="AX368" s="16">
        <f t="shared" si="65"/>
        <v>2052012</v>
      </c>
      <c r="AY368" s="16">
        <f t="shared" si="66"/>
        <v>2</v>
      </c>
      <c r="AZ368" s="16">
        <f t="shared" si="67"/>
        <v>5</v>
      </c>
      <c r="BA368" s="16">
        <f t="shared" si="68"/>
        <v>1</v>
      </c>
      <c r="BB368" s="15" t="str">
        <f t="shared" si="69"/>
        <v>100级寄灵人蓝色-头盔</v>
      </c>
      <c r="BC368" s="16">
        <f t="shared" si="70"/>
        <v>0</v>
      </c>
      <c r="BD368" s="16">
        <f t="shared" si="71"/>
        <v>69</v>
      </c>
      <c r="BE368" s="16">
        <f t="shared" si="72"/>
        <v>0</v>
      </c>
    </row>
    <row r="369" spans="46:57" ht="16.5" x14ac:dyDescent="0.2">
      <c r="AT369" s="15">
        <v>365</v>
      </c>
      <c r="AU369" s="16">
        <f t="shared" si="62"/>
        <v>51</v>
      </c>
      <c r="AV369" s="16">
        <f t="shared" si="63"/>
        <v>1</v>
      </c>
      <c r="AW369" s="16">
        <f t="shared" si="64"/>
        <v>3</v>
      </c>
      <c r="AX369" s="16">
        <f t="shared" si="65"/>
        <v>2052013</v>
      </c>
      <c r="AY369" s="16">
        <f t="shared" si="66"/>
        <v>2</v>
      </c>
      <c r="AZ369" s="16">
        <f t="shared" si="67"/>
        <v>5</v>
      </c>
      <c r="BA369" s="16">
        <f t="shared" si="68"/>
        <v>1</v>
      </c>
      <c r="BB369" s="15" t="str">
        <f t="shared" si="69"/>
        <v>100级寄灵人蓝色-肩甲</v>
      </c>
      <c r="BC369" s="16">
        <f t="shared" si="70"/>
        <v>0</v>
      </c>
      <c r="BD369" s="16">
        <f t="shared" si="71"/>
        <v>34</v>
      </c>
      <c r="BE369" s="16">
        <f t="shared" si="72"/>
        <v>212</v>
      </c>
    </row>
    <row r="370" spans="46:57" ht="16.5" x14ac:dyDescent="0.2">
      <c r="AT370" s="15">
        <v>366</v>
      </c>
      <c r="AU370" s="16">
        <f t="shared" si="62"/>
        <v>51</v>
      </c>
      <c r="AV370" s="16">
        <f t="shared" si="63"/>
        <v>1</v>
      </c>
      <c r="AW370" s="16">
        <f t="shared" si="64"/>
        <v>4</v>
      </c>
      <c r="AX370" s="16">
        <f t="shared" si="65"/>
        <v>2052014</v>
      </c>
      <c r="AY370" s="16">
        <f t="shared" si="66"/>
        <v>2</v>
      </c>
      <c r="AZ370" s="16">
        <f t="shared" si="67"/>
        <v>5</v>
      </c>
      <c r="BA370" s="16">
        <f t="shared" si="68"/>
        <v>1</v>
      </c>
      <c r="BB370" s="15" t="str">
        <f t="shared" si="69"/>
        <v>100级寄灵人蓝色-衣服</v>
      </c>
      <c r="BC370" s="16">
        <f t="shared" si="70"/>
        <v>0</v>
      </c>
      <c r="BD370" s="16">
        <f t="shared" si="71"/>
        <v>69</v>
      </c>
      <c r="BE370" s="16">
        <f t="shared" si="72"/>
        <v>0</v>
      </c>
    </row>
    <row r="371" spans="46:57" ht="16.5" x14ac:dyDescent="0.2">
      <c r="AT371" s="15">
        <v>367</v>
      </c>
      <c r="AU371" s="16">
        <f t="shared" si="62"/>
        <v>51</v>
      </c>
      <c r="AV371" s="16">
        <f t="shared" si="63"/>
        <v>1</v>
      </c>
      <c r="AW371" s="16">
        <f t="shared" si="64"/>
        <v>5</v>
      </c>
      <c r="AX371" s="16">
        <f t="shared" si="65"/>
        <v>2052015</v>
      </c>
      <c r="AY371" s="16">
        <f t="shared" si="66"/>
        <v>2</v>
      </c>
      <c r="AZ371" s="16">
        <f t="shared" si="67"/>
        <v>5</v>
      </c>
      <c r="BA371" s="16">
        <f t="shared" si="68"/>
        <v>1</v>
      </c>
      <c r="BB371" s="15" t="str">
        <f t="shared" si="69"/>
        <v>100级寄灵人蓝色-鞋子</v>
      </c>
      <c r="BC371" s="16">
        <f t="shared" si="70"/>
        <v>0</v>
      </c>
      <c r="BD371" s="16">
        <f t="shared" si="71"/>
        <v>0</v>
      </c>
      <c r="BE371" s="16">
        <f t="shared" si="72"/>
        <v>425</v>
      </c>
    </row>
    <row r="372" spans="46:57" ht="16.5" x14ac:dyDescent="0.2">
      <c r="AT372" s="15">
        <v>368</v>
      </c>
      <c r="AU372" s="16">
        <f t="shared" si="62"/>
        <v>51</v>
      </c>
      <c r="AV372" s="16">
        <f t="shared" si="63"/>
        <v>1</v>
      </c>
      <c r="AW372" s="16">
        <f t="shared" si="64"/>
        <v>6</v>
      </c>
      <c r="AX372" s="16">
        <f t="shared" si="65"/>
        <v>2052016</v>
      </c>
      <c r="AY372" s="16">
        <f t="shared" si="66"/>
        <v>2</v>
      </c>
      <c r="AZ372" s="16">
        <f t="shared" si="67"/>
        <v>5</v>
      </c>
      <c r="BA372" s="16">
        <f t="shared" si="68"/>
        <v>1</v>
      </c>
      <c r="BB372" s="15" t="str">
        <f t="shared" si="69"/>
        <v>100级寄灵人蓝色-护手</v>
      </c>
      <c r="BC372" s="16">
        <f t="shared" si="70"/>
        <v>0</v>
      </c>
      <c r="BD372" s="16">
        <f t="shared" si="71"/>
        <v>0</v>
      </c>
      <c r="BE372" s="16">
        <f t="shared" si="72"/>
        <v>425</v>
      </c>
    </row>
    <row r="373" spans="46:57" ht="16.5" x14ac:dyDescent="0.2">
      <c r="AT373" s="15">
        <v>369</v>
      </c>
      <c r="AU373" s="16">
        <f t="shared" si="62"/>
        <v>51</v>
      </c>
      <c r="AV373" s="16">
        <f t="shared" si="63"/>
        <v>1</v>
      </c>
      <c r="AW373" s="16">
        <f t="shared" si="64"/>
        <v>7</v>
      </c>
      <c r="AX373" s="16">
        <f t="shared" si="65"/>
        <v>2052017</v>
      </c>
      <c r="AY373" s="16">
        <f t="shared" si="66"/>
        <v>2</v>
      </c>
      <c r="AZ373" s="16">
        <f t="shared" si="67"/>
        <v>5</v>
      </c>
      <c r="BA373" s="16">
        <f t="shared" si="68"/>
        <v>1</v>
      </c>
      <c r="BB373" s="15" t="str">
        <f t="shared" si="69"/>
        <v>100级寄灵人蓝色-项链</v>
      </c>
      <c r="BC373" s="16">
        <f t="shared" si="70"/>
        <v>94</v>
      </c>
      <c r="BD373" s="16">
        <f t="shared" si="71"/>
        <v>57</v>
      </c>
      <c r="BE373" s="16">
        <f t="shared" si="72"/>
        <v>0</v>
      </c>
    </row>
    <row r="374" spans="46:57" ht="16.5" x14ac:dyDescent="0.2">
      <c r="AT374" s="15">
        <v>370</v>
      </c>
      <c r="AU374" s="16">
        <f t="shared" si="62"/>
        <v>51</v>
      </c>
      <c r="AV374" s="16">
        <f t="shared" si="63"/>
        <v>1</v>
      </c>
      <c r="AW374" s="16">
        <f t="shared" si="64"/>
        <v>8</v>
      </c>
      <c r="AX374" s="16">
        <f t="shared" si="65"/>
        <v>2052018</v>
      </c>
      <c r="AY374" s="16">
        <f t="shared" si="66"/>
        <v>2</v>
      </c>
      <c r="AZ374" s="16">
        <f t="shared" si="67"/>
        <v>5</v>
      </c>
      <c r="BA374" s="16">
        <f t="shared" si="68"/>
        <v>1</v>
      </c>
      <c r="BB374" s="15" t="str">
        <f t="shared" si="69"/>
        <v>100级寄灵人蓝色-戒指</v>
      </c>
      <c r="BC374" s="16">
        <f t="shared" si="70"/>
        <v>94</v>
      </c>
      <c r="BD374" s="16">
        <f t="shared" si="71"/>
        <v>0</v>
      </c>
      <c r="BE374" s="16">
        <f t="shared" si="72"/>
        <v>354</v>
      </c>
    </row>
    <row r="375" spans="46:57" ht="16.5" x14ac:dyDescent="0.2">
      <c r="AT375" s="15">
        <v>371</v>
      </c>
      <c r="AU375" s="16">
        <f t="shared" si="62"/>
        <v>52</v>
      </c>
      <c r="AV375" s="16">
        <f t="shared" si="63"/>
        <v>2</v>
      </c>
      <c r="AW375" s="16">
        <f t="shared" si="64"/>
        <v>1</v>
      </c>
      <c r="AX375" s="16">
        <f t="shared" si="65"/>
        <v>2052021</v>
      </c>
      <c r="AY375" s="16">
        <f t="shared" si="66"/>
        <v>2</v>
      </c>
      <c r="AZ375" s="16">
        <f t="shared" si="67"/>
        <v>5</v>
      </c>
      <c r="BA375" s="16">
        <f t="shared" si="68"/>
        <v>2</v>
      </c>
      <c r="BB375" s="15" t="str">
        <f t="shared" si="69"/>
        <v>100级守护灵蓝色-武器</v>
      </c>
      <c r="BC375" s="16">
        <f t="shared" si="70"/>
        <v>283</v>
      </c>
      <c r="BD375" s="16">
        <f t="shared" si="71"/>
        <v>0</v>
      </c>
      <c r="BE375" s="16">
        <f t="shared" si="72"/>
        <v>0</v>
      </c>
    </row>
    <row r="376" spans="46:57" ht="16.5" x14ac:dyDescent="0.2">
      <c r="AT376" s="15">
        <v>372</v>
      </c>
      <c r="AU376" s="16">
        <f t="shared" si="62"/>
        <v>52</v>
      </c>
      <c r="AV376" s="16">
        <f t="shared" si="63"/>
        <v>2</v>
      </c>
      <c r="AW376" s="16">
        <f t="shared" si="64"/>
        <v>2</v>
      </c>
      <c r="AX376" s="16">
        <f t="shared" si="65"/>
        <v>2052022</v>
      </c>
      <c r="AY376" s="16">
        <f t="shared" si="66"/>
        <v>2</v>
      </c>
      <c r="AZ376" s="16">
        <f t="shared" si="67"/>
        <v>5</v>
      </c>
      <c r="BA376" s="16">
        <f t="shared" si="68"/>
        <v>2</v>
      </c>
      <c r="BB376" s="15" t="str">
        <f t="shared" si="69"/>
        <v>100级守护灵蓝色-头盔</v>
      </c>
      <c r="BC376" s="16">
        <f t="shared" si="70"/>
        <v>0</v>
      </c>
      <c r="BD376" s="16">
        <f t="shared" si="71"/>
        <v>71</v>
      </c>
      <c r="BE376" s="16">
        <f t="shared" si="72"/>
        <v>0</v>
      </c>
    </row>
    <row r="377" spans="46:57" ht="16.5" x14ac:dyDescent="0.2">
      <c r="AT377" s="15">
        <v>373</v>
      </c>
      <c r="AU377" s="16">
        <f t="shared" si="62"/>
        <v>52</v>
      </c>
      <c r="AV377" s="16">
        <f t="shared" si="63"/>
        <v>2</v>
      </c>
      <c r="AW377" s="16">
        <f t="shared" si="64"/>
        <v>3</v>
      </c>
      <c r="AX377" s="16">
        <f t="shared" si="65"/>
        <v>2052023</v>
      </c>
      <c r="AY377" s="16">
        <f t="shared" si="66"/>
        <v>2</v>
      </c>
      <c r="AZ377" s="16">
        <f t="shared" si="67"/>
        <v>5</v>
      </c>
      <c r="BA377" s="16">
        <f t="shared" si="68"/>
        <v>2</v>
      </c>
      <c r="BB377" s="15" t="str">
        <f t="shared" si="69"/>
        <v>100级守护灵蓝色-肩甲</v>
      </c>
      <c r="BC377" s="16">
        <f t="shared" si="70"/>
        <v>0</v>
      </c>
      <c r="BD377" s="16">
        <f t="shared" si="71"/>
        <v>36</v>
      </c>
      <c r="BE377" s="16">
        <f t="shared" si="72"/>
        <v>380</v>
      </c>
    </row>
    <row r="378" spans="46:57" ht="16.5" x14ac:dyDescent="0.2">
      <c r="AT378" s="15">
        <v>374</v>
      </c>
      <c r="AU378" s="16">
        <f t="shared" si="62"/>
        <v>52</v>
      </c>
      <c r="AV378" s="16">
        <f t="shared" si="63"/>
        <v>2</v>
      </c>
      <c r="AW378" s="16">
        <f t="shared" si="64"/>
        <v>4</v>
      </c>
      <c r="AX378" s="16">
        <f t="shared" si="65"/>
        <v>2052024</v>
      </c>
      <c r="AY378" s="16">
        <f t="shared" si="66"/>
        <v>2</v>
      </c>
      <c r="AZ378" s="16">
        <f t="shared" si="67"/>
        <v>5</v>
      </c>
      <c r="BA378" s="16">
        <f t="shared" si="68"/>
        <v>2</v>
      </c>
      <c r="BB378" s="15" t="str">
        <f t="shared" si="69"/>
        <v>100级守护灵蓝色-衣服</v>
      </c>
      <c r="BC378" s="16">
        <f t="shared" si="70"/>
        <v>0</v>
      </c>
      <c r="BD378" s="16">
        <f t="shared" si="71"/>
        <v>71</v>
      </c>
      <c r="BE378" s="16">
        <f t="shared" si="72"/>
        <v>0</v>
      </c>
    </row>
    <row r="379" spans="46:57" ht="16.5" x14ac:dyDescent="0.2">
      <c r="AT379" s="15">
        <v>375</v>
      </c>
      <c r="AU379" s="16">
        <f t="shared" si="62"/>
        <v>52</v>
      </c>
      <c r="AV379" s="16">
        <f t="shared" si="63"/>
        <v>2</v>
      </c>
      <c r="AW379" s="16">
        <f t="shared" si="64"/>
        <v>5</v>
      </c>
      <c r="AX379" s="16">
        <f t="shared" si="65"/>
        <v>2052025</v>
      </c>
      <c r="AY379" s="16">
        <f t="shared" si="66"/>
        <v>2</v>
      </c>
      <c r="AZ379" s="16">
        <f t="shared" si="67"/>
        <v>5</v>
      </c>
      <c r="BA379" s="16">
        <f t="shared" si="68"/>
        <v>2</v>
      </c>
      <c r="BB379" s="15" t="str">
        <f t="shared" si="69"/>
        <v>100级守护灵蓝色-鞋子</v>
      </c>
      <c r="BC379" s="16">
        <f t="shared" si="70"/>
        <v>0</v>
      </c>
      <c r="BD379" s="16">
        <f t="shared" si="71"/>
        <v>0</v>
      </c>
      <c r="BE379" s="16">
        <f t="shared" si="72"/>
        <v>760</v>
      </c>
    </row>
    <row r="380" spans="46:57" ht="16.5" x14ac:dyDescent="0.2">
      <c r="AT380" s="15">
        <v>376</v>
      </c>
      <c r="AU380" s="16">
        <f t="shared" si="62"/>
        <v>52</v>
      </c>
      <c r="AV380" s="16">
        <f t="shared" si="63"/>
        <v>2</v>
      </c>
      <c r="AW380" s="16">
        <f t="shared" si="64"/>
        <v>6</v>
      </c>
      <c r="AX380" s="16">
        <f t="shared" si="65"/>
        <v>2052026</v>
      </c>
      <c r="AY380" s="16">
        <f t="shared" si="66"/>
        <v>2</v>
      </c>
      <c r="AZ380" s="16">
        <f t="shared" si="67"/>
        <v>5</v>
      </c>
      <c r="BA380" s="16">
        <f t="shared" si="68"/>
        <v>2</v>
      </c>
      <c r="BB380" s="15" t="str">
        <f t="shared" si="69"/>
        <v>100级守护灵蓝色-护手</v>
      </c>
      <c r="BC380" s="16">
        <f t="shared" si="70"/>
        <v>0</v>
      </c>
      <c r="BD380" s="16">
        <f t="shared" si="71"/>
        <v>0</v>
      </c>
      <c r="BE380" s="16">
        <f t="shared" si="72"/>
        <v>760</v>
      </c>
    </row>
    <row r="381" spans="46:57" ht="16.5" x14ac:dyDescent="0.2">
      <c r="AT381" s="15">
        <v>377</v>
      </c>
      <c r="AU381" s="16">
        <f t="shared" si="62"/>
        <v>52</v>
      </c>
      <c r="AV381" s="16">
        <f t="shared" si="63"/>
        <v>2</v>
      </c>
      <c r="AW381" s="16">
        <f t="shared" si="64"/>
        <v>7</v>
      </c>
      <c r="AX381" s="16">
        <f t="shared" si="65"/>
        <v>2052027</v>
      </c>
      <c r="AY381" s="16">
        <f t="shared" si="66"/>
        <v>2</v>
      </c>
      <c r="AZ381" s="16">
        <f t="shared" si="67"/>
        <v>5</v>
      </c>
      <c r="BA381" s="16">
        <f t="shared" si="68"/>
        <v>2</v>
      </c>
      <c r="BB381" s="15" t="str">
        <f t="shared" si="69"/>
        <v>100级守护灵蓝色-项链</v>
      </c>
      <c r="BC381" s="16">
        <f t="shared" si="70"/>
        <v>94</v>
      </c>
      <c r="BD381" s="16">
        <f t="shared" si="71"/>
        <v>59</v>
      </c>
      <c r="BE381" s="16">
        <f t="shared" si="72"/>
        <v>0</v>
      </c>
    </row>
    <row r="382" spans="46:57" ht="16.5" x14ac:dyDescent="0.2">
      <c r="AT382" s="15">
        <v>378</v>
      </c>
      <c r="AU382" s="16">
        <f t="shared" si="62"/>
        <v>52</v>
      </c>
      <c r="AV382" s="16">
        <f t="shared" si="63"/>
        <v>2</v>
      </c>
      <c r="AW382" s="16">
        <f t="shared" si="64"/>
        <v>8</v>
      </c>
      <c r="AX382" s="16">
        <f t="shared" si="65"/>
        <v>2052028</v>
      </c>
      <c r="AY382" s="16">
        <f t="shared" si="66"/>
        <v>2</v>
      </c>
      <c r="AZ382" s="16">
        <f t="shared" si="67"/>
        <v>5</v>
      </c>
      <c r="BA382" s="16">
        <f t="shared" si="68"/>
        <v>2</v>
      </c>
      <c r="BB382" s="15" t="str">
        <f t="shared" si="69"/>
        <v>100级守护灵蓝色-戒指</v>
      </c>
      <c r="BC382" s="16">
        <f t="shared" si="70"/>
        <v>94</v>
      </c>
      <c r="BD382" s="16">
        <f t="shared" si="71"/>
        <v>0</v>
      </c>
      <c r="BE382" s="16">
        <f t="shared" si="72"/>
        <v>633</v>
      </c>
    </row>
    <row r="383" spans="46:57" ht="16.5" x14ac:dyDescent="0.2">
      <c r="AT383" s="15">
        <v>379</v>
      </c>
      <c r="AU383" s="16">
        <f t="shared" si="62"/>
        <v>53</v>
      </c>
      <c r="AV383" s="16">
        <f t="shared" si="63"/>
        <v>1</v>
      </c>
      <c r="AW383" s="16">
        <f t="shared" si="64"/>
        <v>1</v>
      </c>
      <c r="AX383" s="16">
        <f t="shared" si="65"/>
        <v>2053011</v>
      </c>
      <c r="AY383" s="16">
        <f t="shared" si="66"/>
        <v>3</v>
      </c>
      <c r="AZ383" s="16">
        <f t="shared" si="67"/>
        <v>5</v>
      </c>
      <c r="BA383" s="16">
        <f t="shared" si="68"/>
        <v>1</v>
      </c>
      <c r="BB383" s="15" t="str">
        <f t="shared" si="69"/>
        <v>100级寄灵人紫色-武器</v>
      </c>
      <c r="BC383" s="16">
        <f t="shared" si="70"/>
        <v>300</v>
      </c>
      <c r="BD383" s="16">
        <f t="shared" si="71"/>
        <v>0</v>
      </c>
      <c r="BE383" s="16">
        <f t="shared" si="72"/>
        <v>0</v>
      </c>
    </row>
    <row r="384" spans="46:57" ht="16.5" x14ac:dyDescent="0.2">
      <c r="AT384" s="15">
        <v>380</v>
      </c>
      <c r="AU384" s="16">
        <f t="shared" si="62"/>
        <v>53</v>
      </c>
      <c r="AV384" s="16">
        <f t="shared" si="63"/>
        <v>1</v>
      </c>
      <c r="AW384" s="16">
        <f t="shared" si="64"/>
        <v>2</v>
      </c>
      <c r="AX384" s="16">
        <f t="shared" si="65"/>
        <v>2053012</v>
      </c>
      <c r="AY384" s="16">
        <f t="shared" si="66"/>
        <v>3</v>
      </c>
      <c r="AZ384" s="16">
        <f t="shared" si="67"/>
        <v>5</v>
      </c>
      <c r="BA384" s="16">
        <f t="shared" si="68"/>
        <v>1</v>
      </c>
      <c r="BB384" s="15" t="str">
        <f t="shared" si="69"/>
        <v>100级寄灵人紫色-头盔</v>
      </c>
      <c r="BC384" s="16">
        <f t="shared" si="70"/>
        <v>0</v>
      </c>
      <c r="BD384" s="16">
        <f t="shared" si="71"/>
        <v>74</v>
      </c>
      <c r="BE384" s="16">
        <f t="shared" si="72"/>
        <v>0</v>
      </c>
    </row>
    <row r="385" spans="46:57" ht="16.5" x14ac:dyDescent="0.2">
      <c r="AT385" s="15">
        <v>381</v>
      </c>
      <c r="AU385" s="16">
        <f t="shared" si="62"/>
        <v>53</v>
      </c>
      <c r="AV385" s="16">
        <f t="shared" si="63"/>
        <v>1</v>
      </c>
      <c r="AW385" s="16">
        <f t="shared" si="64"/>
        <v>3</v>
      </c>
      <c r="AX385" s="16">
        <f t="shared" si="65"/>
        <v>2053013</v>
      </c>
      <c r="AY385" s="16">
        <f t="shared" si="66"/>
        <v>3</v>
      </c>
      <c r="AZ385" s="16">
        <f t="shared" si="67"/>
        <v>5</v>
      </c>
      <c r="BA385" s="16">
        <f t="shared" si="68"/>
        <v>1</v>
      </c>
      <c r="BB385" s="15" t="str">
        <f t="shared" si="69"/>
        <v>100级寄灵人紫色-肩甲</v>
      </c>
      <c r="BC385" s="16">
        <f t="shared" si="70"/>
        <v>0</v>
      </c>
      <c r="BD385" s="16">
        <f t="shared" si="71"/>
        <v>37</v>
      </c>
      <c r="BE385" s="16">
        <f t="shared" si="72"/>
        <v>227</v>
      </c>
    </row>
    <row r="386" spans="46:57" ht="16.5" x14ac:dyDescent="0.2">
      <c r="AT386" s="15">
        <v>382</v>
      </c>
      <c r="AU386" s="16">
        <f t="shared" si="62"/>
        <v>53</v>
      </c>
      <c r="AV386" s="16">
        <f t="shared" si="63"/>
        <v>1</v>
      </c>
      <c r="AW386" s="16">
        <f t="shared" si="64"/>
        <v>4</v>
      </c>
      <c r="AX386" s="16">
        <f t="shared" si="65"/>
        <v>2053014</v>
      </c>
      <c r="AY386" s="16">
        <f t="shared" si="66"/>
        <v>3</v>
      </c>
      <c r="AZ386" s="16">
        <f t="shared" si="67"/>
        <v>5</v>
      </c>
      <c r="BA386" s="16">
        <f t="shared" si="68"/>
        <v>1</v>
      </c>
      <c r="BB386" s="15" t="str">
        <f t="shared" si="69"/>
        <v>100级寄灵人紫色-衣服</v>
      </c>
      <c r="BC386" s="16">
        <f t="shared" si="70"/>
        <v>0</v>
      </c>
      <c r="BD386" s="16">
        <f t="shared" si="71"/>
        <v>74</v>
      </c>
      <c r="BE386" s="16">
        <f t="shared" si="72"/>
        <v>0</v>
      </c>
    </row>
    <row r="387" spans="46:57" ht="16.5" x14ac:dyDescent="0.2">
      <c r="AT387" s="15">
        <v>383</v>
      </c>
      <c r="AU387" s="16">
        <f t="shared" si="62"/>
        <v>53</v>
      </c>
      <c r="AV387" s="16">
        <f t="shared" si="63"/>
        <v>1</v>
      </c>
      <c r="AW387" s="16">
        <f t="shared" si="64"/>
        <v>5</v>
      </c>
      <c r="AX387" s="16">
        <f t="shared" si="65"/>
        <v>2053015</v>
      </c>
      <c r="AY387" s="16">
        <f t="shared" si="66"/>
        <v>3</v>
      </c>
      <c r="AZ387" s="16">
        <f t="shared" si="67"/>
        <v>5</v>
      </c>
      <c r="BA387" s="16">
        <f t="shared" si="68"/>
        <v>1</v>
      </c>
      <c r="BB387" s="15" t="str">
        <f t="shared" si="69"/>
        <v>100级寄灵人紫色-鞋子</v>
      </c>
      <c r="BC387" s="16">
        <f t="shared" si="70"/>
        <v>0</v>
      </c>
      <c r="BD387" s="16">
        <f t="shared" si="71"/>
        <v>0</v>
      </c>
      <c r="BE387" s="16">
        <f t="shared" si="72"/>
        <v>453</v>
      </c>
    </row>
    <row r="388" spans="46:57" ht="16.5" x14ac:dyDescent="0.2">
      <c r="AT388" s="15">
        <v>384</v>
      </c>
      <c r="AU388" s="16">
        <f t="shared" si="62"/>
        <v>53</v>
      </c>
      <c r="AV388" s="16">
        <f t="shared" si="63"/>
        <v>1</v>
      </c>
      <c r="AW388" s="16">
        <f t="shared" si="64"/>
        <v>6</v>
      </c>
      <c r="AX388" s="16">
        <f t="shared" si="65"/>
        <v>2053016</v>
      </c>
      <c r="AY388" s="16">
        <f t="shared" si="66"/>
        <v>3</v>
      </c>
      <c r="AZ388" s="16">
        <f t="shared" si="67"/>
        <v>5</v>
      </c>
      <c r="BA388" s="16">
        <f t="shared" si="68"/>
        <v>1</v>
      </c>
      <c r="BB388" s="15" t="str">
        <f t="shared" si="69"/>
        <v>100级寄灵人紫色-护手</v>
      </c>
      <c r="BC388" s="16">
        <f t="shared" si="70"/>
        <v>0</v>
      </c>
      <c r="BD388" s="16">
        <f t="shared" si="71"/>
        <v>0</v>
      </c>
      <c r="BE388" s="16">
        <f t="shared" si="72"/>
        <v>453</v>
      </c>
    </row>
    <row r="389" spans="46:57" ht="16.5" x14ac:dyDescent="0.2">
      <c r="AT389" s="15">
        <v>385</v>
      </c>
      <c r="AU389" s="16">
        <f t="shared" si="62"/>
        <v>53</v>
      </c>
      <c r="AV389" s="16">
        <f t="shared" si="63"/>
        <v>1</v>
      </c>
      <c r="AW389" s="16">
        <f t="shared" si="64"/>
        <v>7</v>
      </c>
      <c r="AX389" s="16">
        <f t="shared" si="65"/>
        <v>2053017</v>
      </c>
      <c r="AY389" s="16">
        <f t="shared" si="66"/>
        <v>3</v>
      </c>
      <c r="AZ389" s="16">
        <f t="shared" si="67"/>
        <v>5</v>
      </c>
      <c r="BA389" s="16">
        <f t="shared" si="68"/>
        <v>1</v>
      </c>
      <c r="BB389" s="15" t="str">
        <f t="shared" si="69"/>
        <v>100级寄灵人紫色-项链</v>
      </c>
      <c r="BC389" s="16">
        <f t="shared" si="70"/>
        <v>100</v>
      </c>
      <c r="BD389" s="16">
        <f t="shared" si="71"/>
        <v>61</v>
      </c>
      <c r="BE389" s="16">
        <f t="shared" si="72"/>
        <v>0</v>
      </c>
    </row>
    <row r="390" spans="46:57" ht="16.5" x14ac:dyDescent="0.2">
      <c r="AT390" s="15">
        <v>386</v>
      </c>
      <c r="AU390" s="16">
        <f t="shared" ref="AU390:AU453" si="73">MATCH(AT390-1,$AI$5:$AI$81,1)</f>
        <v>53</v>
      </c>
      <c r="AV390" s="16">
        <f t="shared" ref="AV390:AV453" si="74">INDEX($AD$6:$AD$81,AU390)</f>
        <v>1</v>
      </c>
      <c r="AW390" s="16">
        <f t="shared" ref="AW390:AW453" si="75">AT390-INDEX($AI$5:$AI$81,AU390)</f>
        <v>8</v>
      </c>
      <c r="AX390" s="16">
        <f t="shared" ref="AX390:AX453" si="76">INDEX($AE$6:$AE$81,AU390)+AW390</f>
        <v>2053018</v>
      </c>
      <c r="AY390" s="16">
        <f t="shared" ref="AY390:AY453" si="77">INDEX($AB$6:$AB$81,AU390)</f>
        <v>3</v>
      </c>
      <c r="AZ390" s="16">
        <f t="shared" ref="AZ390:AZ453" si="78">INDEX($Z$6:$Z$81,AU390)</f>
        <v>5</v>
      </c>
      <c r="BA390" s="16">
        <f t="shared" ref="BA390:BA453" si="79">INDEX($AC$6:$AC$81,AU390)</f>
        <v>1</v>
      </c>
      <c r="BB390" s="15" t="str">
        <f t="shared" ref="BB390:BB453" si="80">INDEX($AF$6:$AF$81,AU390)&amp;"-"&amp;INDEX($AJ$3:$AQ$3,AW390)</f>
        <v>100级寄灵人紫色-戒指</v>
      </c>
      <c r="BC390" s="16">
        <f t="shared" ref="BC390:BC453" si="81">ROUND(INDEX(I$5:I$16,($BA390-1)*6+$AZ390)*INDEX(O$5:O$12,$AW390)*INDEX($U$5:$U$8,$AY390),0)</f>
        <v>100</v>
      </c>
      <c r="BD390" s="16">
        <f t="shared" ref="BD390:BD453" si="82">ROUND(INDEX(J$5:J$16,($BA390-1)*6+$AZ390)*INDEX(P$5:P$12,$AW390)*INDEX($U$5:$U$8,$AY390),0)</f>
        <v>0</v>
      </c>
      <c r="BE390" s="16">
        <f t="shared" ref="BE390:BE453" si="83">ROUND(INDEX(K$5:K$16,($BA390-1)*6+$AZ390)*INDEX(Q$5:Q$12,$AW390)*INDEX($U$5:$U$8,$AY390),0)</f>
        <v>378</v>
      </c>
    </row>
    <row r="391" spans="46:57" ht="16.5" x14ac:dyDescent="0.2">
      <c r="AT391" s="15">
        <v>387</v>
      </c>
      <c r="AU391" s="16">
        <f t="shared" si="73"/>
        <v>54</v>
      </c>
      <c r="AV391" s="16">
        <f t="shared" si="74"/>
        <v>2</v>
      </c>
      <c r="AW391" s="16">
        <f t="shared" si="75"/>
        <v>1</v>
      </c>
      <c r="AX391" s="16">
        <f t="shared" si="76"/>
        <v>2053021</v>
      </c>
      <c r="AY391" s="16">
        <f t="shared" si="77"/>
        <v>3</v>
      </c>
      <c r="AZ391" s="16">
        <f t="shared" si="78"/>
        <v>5</v>
      </c>
      <c r="BA391" s="16">
        <f t="shared" si="79"/>
        <v>2</v>
      </c>
      <c r="BB391" s="15" t="str">
        <f t="shared" si="80"/>
        <v>100级守护灵紫色-武器</v>
      </c>
      <c r="BC391" s="16">
        <f t="shared" si="81"/>
        <v>302</v>
      </c>
      <c r="BD391" s="16">
        <f t="shared" si="82"/>
        <v>0</v>
      </c>
      <c r="BE391" s="16">
        <f t="shared" si="83"/>
        <v>0</v>
      </c>
    </row>
    <row r="392" spans="46:57" ht="16.5" x14ac:dyDescent="0.2">
      <c r="AT392" s="15">
        <v>388</v>
      </c>
      <c r="AU392" s="16">
        <f t="shared" si="73"/>
        <v>54</v>
      </c>
      <c r="AV392" s="16">
        <f t="shared" si="74"/>
        <v>2</v>
      </c>
      <c r="AW392" s="16">
        <f t="shared" si="75"/>
        <v>2</v>
      </c>
      <c r="AX392" s="16">
        <f t="shared" si="76"/>
        <v>2053022</v>
      </c>
      <c r="AY392" s="16">
        <f t="shared" si="77"/>
        <v>3</v>
      </c>
      <c r="AZ392" s="16">
        <f t="shared" si="78"/>
        <v>5</v>
      </c>
      <c r="BA392" s="16">
        <f t="shared" si="79"/>
        <v>2</v>
      </c>
      <c r="BB392" s="15" t="str">
        <f t="shared" si="80"/>
        <v>100级守护灵紫色-头盔</v>
      </c>
      <c r="BC392" s="16">
        <f t="shared" si="81"/>
        <v>0</v>
      </c>
      <c r="BD392" s="16">
        <f t="shared" si="82"/>
        <v>76</v>
      </c>
      <c r="BE392" s="16">
        <f t="shared" si="83"/>
        <v>0</v>
      </c>
    </row>
    <row r="393" spans="46:57" ht="16.5" x14ac:dyDescent="0.2">
      <c r="AT393" s="15">
        <v>389</v>
      </c>
      <c r="AU393" s="16">
        <f t="shared" si="73"/>
        <v>54</v>
      </c>
      <c r="AV393" s="16">
        <f t="shared" si="74"/>
        <v>2</v>
      </c>
      <c r="AW393" s="16">
        <f t="shared" si="75"/>
        <v>3</v>
      </c>
      <c r="AX393" s="16">
        <f t="shared" si="76"/>
        <v>2053023</v>
      </c>
      <c r="AY393" s="16">
        <f t="shared" si="77"/>
        <v>3</v>
      </c>
      <c r="AZ393" s="16">
        <f t="shared" si="78"/>
        <v>5</v>
      </c>
      <c r="BA393" s="16">
        <f t="shared" si="79"/>
        <v>2</v>
      </c>
      <c r="BB393" s="15" t="str">
        <f t="shared" si="80"/>
        <v>100级守护灵紫色-肩甲</v>
      </c>
      <c r="BC393" s="16">
        <f t="shared" si="81"/>
        <v>0</v>
      </c>
      <c r="BD393" s="16">
        <f t="shared" si="82"/>
        <v>38</v>
      </c>
      <c r="BE393" s="16">
        <f t="shared" si="83"/>
        <v>405</v>
      </c>
    </row>
    <row r="394" spans="46:57" ht="16.5" x14ac:dyDescent="0.2">
      <c r="AT394" s="15">
        <v>390</v>
      </c>
      <c r="AU394" s="16">
        <f t="shared" si="73"/>
        <v>54</v>
      </c>
      <c r="AV394" s="16">
        <f t="shared" si="74"/>
        <v>2</v>
      </c>
      <c r="AW394" s="16">
        <f t="shared" si="75"/>
        <v>4</v>
      </c>
      <c r="AX394" s="16">
        <f t="shared" si="76"/>
        <v>2053024</v>
      </c>
      <c r="AY394" s="16">
        <f t="shared" si="77"/>
        <v>3</v>
      </c>
      <c r="AZ394" s="16">
        <f t="shared" si="78"/>
        <v>5</v>
      </c>
      <c r="BA394" s="16">
        <f t="shared" si="79"/>
        <v>2</v>
      </c>
      <c r="BB394" s="15" t="str">
        <f t="shared" si="80"/>
        <v>100级守护灵紫色-衣服</v>
      </c>
      <c r="BC394" s="16">
        <f t="shared" si="81"/>
        <v>0</v>
      </c>
      <c r="BD394" s="16">
        <f t="shared" si="82"/>
        <v>76</v>
      </c>
      <c r="BE394" s="16">
        <f t="shared" si="83"/>
        <v>0</v>
      </c>
    </row>
    <row r="395" spans="46:57" ht="16.5" x14ac:dyDescent="0.2">
      <c r="AT395" s="15">
        <v>391</v>
      </c>
      <c r="AU395" s="16">
        <f t="shared" si="73"/>
        <v>54</v>
      </c>
      <c r="AV395" s="16">
        <f t="shared" si="74"/>
        <v>2</v>
      </c>
      <c r="AW395" s="16">
        <f t="shared" si="75"/>
        <v>5</v>
      </c>
      <c r="AX395" s="16">
        <f t="shared" si="76"/>
        <v>2053025</v>
      </c>
      <c r="AY395" s="16">
        <f t="shared" si="77"/>
        <v>3</v>
      </c>
      <c r="AZ395" s="16">
        <f t="shared" si="78"/>
        <v>5</v>
      </c>
      <c r="BA395" s="16">
        <f t="shared" si="79"/>
        <v>2</v>
      </c>
      <c r="BB395" s="15" t="str">
        <f t="shared" si="80"/>
        <v>100级守护灵紫色-鞋子</v>
      </c>
      <c r="BC395" s="16">
        <f t="shared" si="81"/>
        <v>0</v>
      </c>
      <c r="BD395" s="16">
        <f t="shared" si="82"/>
        <v>0</v>
      </c>
      <c r="BE395" s="16">
        <f t="shared" si="83"/>
        <v>811</v>
      </c>
    </row>
    <row r="396" spans="46:57" ht="16.5" x14ac:dyDescent="0.2">
      <c r="AT396" s="15">
        <v>392</v>
      </c>
      <c r="AU396" s="16">
        <f t="shared" si="73"/>
        <v>54</v>
      </c>
      <c r="AV396" s="16">
        <f t="shared" si="74"/>
        <v>2</v>
      </c>
      <c r="AW396" s="16">
        <f t="shared" si="75"/>
        <v>6</v>
      </c>
      <c r="AX396" s="16">
        <f t="shared" si="76"/>
        <v>2053026</v>
      </c>
      <c r="AY396" s="16">
        <f t="shared" si="77"/>
        <v>3</v>
      </c>
      <c r="AZ396" s="16">
        <f t="shared" si="78"/>
        <v>5</v>
      </c>
      <c r="BA396" s="16">
        <f t="shared" si="79"/>
        <v>2</v>
      </c>
      <c r="BB396" s="15" t="str">
        <f t="shared" si="80"/>
        <v>100级守护灵紫色-护手</v>
      </c>
      <c r="BC396" s="16">
        <f t="shared" si="81"/>
        <v>0</v>
      </c>
      <c r="BD396" s="16">
        <f t="shared" si="82"/>
        <v>0</v>
      </c>
      <c r="BE396" s="16">
        <f t="shared" si="83"/>
        <v>811</v>
      </c>
    </row>
    <row r="397" spans="46:57" ht="16.5" x14ac:dyDescent="0.2">
      <c r="AT397" s="15">
        <v>393</v>
      </c>
      <c r="AU397" s="16">
        <f t="shared" si="73"/>
        <v>54</v>
      </c>
      <c r="AV397" s="16">
        <f t="shared" si="74"/>
        <v>2</v>
      </c>
      <c r="AW397" s="16">
        <f t="shared" si="75"/>
        <v>7</v>
      </c>
      <c r="AX397" s="16">
        <f t="shared" si="76"/>
        <v>2053027</v>
      </c>
      <c r="AY397" s="16">
        <f t="shared" si="77"/>
        <v>3</v>
      </c>
      <c r="AZ397" s="16">
        <f t="shared" si="78"/>
        <v>5</v>
      </c>
      <c r="BA397" s="16">
        <f t="shared" si="79"/>
        <v>2</v>
      </c>
      <c r="BB397" s="15" t="str">
        <f t="shared" si="80"/>
        <v>100级守护灵紫色-项链</v>
      </c>
      <c r="BC397" s="16">
        <f t="shared" si="81"/>
        <v>101</v>
      </c>
      <c r="BD397" s="16">
        <f t="shared" si="82"/>
        <v>63</v>
      </c>
      <c r="BE397" s="16">
        <f t="shared" si="83"/>
        <v>0</v>
      </c>
    </row>
    <row r="398" spans="46:57" ht="16.5" x14ac:dyDescent="0.2">
      <c r="AT398" s="15">
        <v>394</v>
      </c>
      <c r="AU398" s="16">
        <f t="shared" si="73"/>
        <v>54</v>
      </c>
      <c r="AV398" s="16">
        <f t="shared" si="74"/>
        <v>2</v>
      </c>
      <c r="AW398" s="16">
        <f t="shared" si="75"/>
        <v>8</v>
      </c>
      <c r="AX398" s="16">
        <f t="shared" si="76"/>
        <v>2053028</v>
      </c>
      <c r="AY398" s="16">
        <f t="shared" si="77"/>
        <v>3</v>
      </c>
      <c r="AZ398" s="16">
        <f t="shared" si="78"/>
        <v>5</v>
      </c>
      <c r="BA398" s="16">
        <f t="shared" si="79"/>
        <v>2</v>
      </c>
      <c r="BB398" s="15" t="str">
        <f t="shared" si="80"/>
        <v>100级守护灵紫色-戒指</v>
      </c>
      <c r="BC398" s="16">
        <f t="shared" si="81"/>
        <v>101</v>
      </c>
      <c r="BD398" s="16">
        <f t="shared" si="82"/>
        <v>0</v>
      </c>
      <c r="BE398" s="16">
        <f t="shared" si="83"/>
        <v>675</v>
      </c>
    </row>
    <row r="399" spans="46:57" ht="16.5" x14ac:dyDescent="0.2">
      <c r="AT399" s="15">
        <v>395</v>
      </c>
      <c r="AU399" s="16">
        <f t="shared" si="73"/>
        <v>55</v>
      </c>
      <c r="AV399" s="16">
        <f t="shared" si="74"/>
        <v>1</v>
      </c>
      <c r="AW399" s="16">
        <f t="shared" si="75"/>
        <v>1</v>
      </c>
      <c r="AX399" s="16">
        <f t="shared" si="76"/>
        <v>2054011</v>
      </c>
      <c r="AY399" s="16">
        <f t="shared" si="77"/>
        <v>4</v>
      </c>
      <c r="AZ399" s="16">
        <f t="shared" si="78"/>
        <v>5</v>
      </c>
      <c r="BA399" s="16">
        <f t="shared" si="79"/>
        <v>1</v>
      </c>
      <c r="BB399" s="15" t="str">
        <f t="shared" si="80"/>
        <v>100级寄灵人橙色-武器</v>
      </c>
      <c r="BC399" s="16">
        <f t="shared" si="81"/>
        <v>375</v>
      </c>
      <c r="BD399" s="16">
        <f t="shared" si="82"/>
        <v>0</v>
      </c>
      <c r="BE399" s="16">
        <f t="shared" si="83"/>
        <v>0</v>
      </c>
    </row>
    <row r="400" spans="46:57" ht="16.5" x14ac:dyDescent="0.2">
      <c r="AT400" s="15">
        <v>396</v>
      </c>
      <c r="AU400" s="16">
        <f t="shared" si="73"/>
        <v>55</v>
      </c>
      <c r="AV400" s="16">
        <f t="shared" si="74"/>
        <v>1</v>
      </c>
      <c r="AW400" s="16">
        <f t="shared" si="75"/>
        <v>2</v>
      </c>
      <c r="AX400" s="16">
        <f t="shared" si="76"/>
        <v>2054012</v>
      </c>
      <c r="AY400" s="16">
        <f t="shared" si="77"/>
        <v>4</v>
      </c>
      <c r="AZ400" s="16">
        <f t="shared" si="78"/>
        <v>5</v>
      </c>
      <c r="BA400" s="16">
        <f t="shared" si="79"/>
        <v>1</v>
      </c>
      <c r="BB400" s="15" t="str">
        <f t="shared" si="80"/>
        <v>100级寄灵人橙色-头盔</v>
      </c>
      <c r="BC400" s="16">
        <f t="shared" si="81"/>
        <v>0</v>
      </c>
      <c r="BD400" s="16">
        <f t="shared" si="82"/>
        <v>92</v>
      </c>
      <c r="BE400" s="16">
        <f t="shared" si="83"/>
        <v>0</v>
      </c>
    </row>
    <row r="401" spans="46:57" ht="16.5" x14ac:dyDescent="0.2">
      <c r="AT401" s="15">
        <v>397</v>
      </c>
      <c r="AU401" s="16">
        <f t="shared" si="73"/>
        <v>55</v>
      </c>
      <c r="AV401" s="16">
        <f t="shared" si="74"/>
        <v>1</v>
      </c>
      <c r="AW401" s="16">
        <f t="shared" si="75"/>
        <v>3</v>
      </c>
      <c r="AX401" s="16">
        <f t="shared" si="76"/>
        <v>2054013</v>
      </c>
      <c r="AY401" s="16">
        <f t="shared" si="77"/>
        <v>4</v>
      </c>
      <c r="AZ401" s="16">
        <f t="shared" si="78"/>
        <v>5</v>
      </c>
      <c r="BA401" s="16">
        <f t="shared" si="79"/>
        <v>1</v>
      </c>
      <c r="BB401" s="15" t="str">
        <f t="shared" si="80"/>
        <v>100级寄灵人橙色-肩甲</v>
      </c>
      <c r="BC401" s="16">
        <f t="shared" si="81"/>
        <v>0</v>
      </c>
      <c r="BD401" s="16">
        <f t="shared" si="82"/>
        <v>46</v>
      </c>
      <c r="BE401" s="16">
        <f t="shared" si="83"/>
        <v>283</v>
      </c>
    </row>
    <row r="402" spans="46:57" ht="16.5" x14ac:dyDescent="0.2">
      <c r="AT402" s="15">
        <v>398</v>
      </c>
      <c r="AU402" s="16">
        <f t="shared" si="73"/>
        <v>55</v>
      </c>
      <c r="AV402" s="16">
        <f t="shared" si="74"/>
        <v>1</v>
      </c>
      <c r="AW402" s="16">
        <f t="shared" si="75"/>
        <v>4</v>
      </c>
      <c r="AX402" s="16">
        <f t="shared" si="76"/>
        <v>2054014</v>
      </c>
      <c r="AY402" s="16">
        <f t="shared" si="77"/>
        <v>4</v>
      </c>
      <c r="AZ402" s="16">
        <f t="shared" si="78"/>
        <v>5</v>
      </c>
      <c r="BA402" s="16">
        <f t="shared" si="79"/>
        <v>1</v>
      </c>
      <c r="BB402" s="15" t="str">
        <f t="shared" si="80"/>
        <v>100级寄灵人橙色-衣服</v>
      </c>
      <c r="BC402" s="16">
        <f t="shared" si="81"/>
        <v>0</v>
      </c>
      <c r="BD402" s="16">
        <f t="shared" si="82"/>
        <v>92</v>
      </c>
      <c r="BE402" s="16">
        <f t="shared" si="83"/>
        <v>0</v>
      </c>
    </row>
    <row r="403" spans="46:57" ht="16.5" x14ac:dyDescent="0.2">
      <c r="AT403" s="15">
        <v>399</v>
      </c>
      <c r="AU403" s="16">
        <f t="shared" si="73"/>
        <v>55</v>
      </c>
      <c r="AV403" s="16">
        <f t="shared" si="74"/>
        <v>1</v>
      </c>
      <c r="AW403" s="16">
        <f t="shared" si="75"/>
        <v>5</v>
      </c>
      <c r="AX403" s="16">
        <f t="shared" si="76"/>
        <v>2054015</v>
      </c>
      <c r="AY403" s="16">
        <f t="shared" si="77"/>
        <v>4</v>
      </c>
      <c r="AZ403" s="16">
        <f t="shared" si="78"/>
        <v>5</v>
      </c>
      <c r="BA403" s="16">
        <f t="shared" si="79"/>
        <v>1</v>
      </c>
      <c r="BB403" s="15" t="str">
        <f t="shared" si="80"/>
        <v>100级寄灵人橙色-鞋子</v>
      </c>
      <c r="BC403" s="16">
        <f t="shared" si="81"/>
        <v>0</v>
      </c>
      <c r="BD403" s="16">
        <f t="shared" si="82"/>
        <v>0</v>
      </c>
      <c r="BE403" s="16">
        <f t="shared" si="83"/>
        <v>567</v>
      </c>
    </row>
    <row r="404" spans="46:57" ht="16.5" x14ac:dyDescent="0.2">
      <c r="AT404" s="15">
        <v>400</v>
      </c>
      <c r="AU404" s="16">
        <f t="shared" si="73"/>
        <v>55</v>
      </c>
      <c r="AV404" s="16">
        <f t="shared" si="74"/>
        <v>1</v>
      </c>
      <c r="AW404" s="16">
        <f t="shared" si="75"/>
        <v>6</v>
      </c>
      <c r="AX404" s="16">
        <f t="shared" si="76"/>
        <v>2054016</v>
      </c>
      <c r="AY404" s="16">
        <f t="shared" si="77"/>
        <v>4</v>
      </c>
      <c r="AZ404" s="16">
        <f t="shared" si="78"/>
        <v>5</v>
      </c>
      <c r="BA404" s="16">
        <f t="shared" si="79"/>
        <v>1</v>
      </c>
      <c r="BB404" s="15" t="str">
        <f t="shared" si="80"/>
        <v>100级寄灵人橙色-护手</v>
      </c>
      <c r="BC404" s="16">
        <f t="shared" si="81"/>
        <v>0</v>
      </c>
      <c r="BD404" s="16">
        <f t="shared" si="82"/>
        <v>0</v>
      </c>
      <c r="BE404" s="16">
        <f t="shared" si="83"/>
        <v>567</v>
      </c>
    </row>
    <row r="405" spans="46:57" ht="16.5" x14ac:dyDescent="0.2">
      <c r="AT405" s="15">
        <v>401</v>
      </c>
      <c r="AU405" s="16">
        <f t="shared" si="73"/>
        <v>55</v>
      </c>
      <c r="AV405" s="16">
        <f t="shared" si="74"/>
        <v>1</v>
      </c>
      <c r="AW405" s="16">
        <f t="shared" si="75"/>
        <v>7</v>
      </c>
      <c r="AX405" s="16">
        <f t="shared" si="76"/>
        <v>2054017</v>
      </c>
      <c r="AY405" s="16">
        <f t="shared" si="77"/>
        <v>4</v>
      </c>
      <c r="AZ405" s="16">
        <f t="shared" si="78"/>
        <v>5</v>
      </c>
      <c r="BA405" s="16">
        <f t="shared" si="79"/>
        <v>1</v>
      </c>
      <c r="BB405" s="15" t="str">
        <f t="shared" si="80"/>
        <v>100级寄灵人橙色-项链</v>
      </c>
      <c r="BC405" s="16">
        <f t="shared" si="81"/>
        <v>125</v>
      </c>
      <c r="BD405" s="16">
        <f t="shared" si="82"/>
        <v>77</v>
      </c>
      <c r="BE405" s="16">
        <f t="shared" si="83"/>
        <v>0</v>
      </c>
    </row>
    <row r="406" spans="46:57" ht="16.5" x14ac:dyDescent="0.2">
      <c r="AT406" s="15">
        <v>402</v>
      </c>
      <c r="AU406" s="16">
        <f t="shared" si="73"/>
        <v>55</v>
      </c>
      <c r="AV406" s="16">
        <f t="shared" si="74"/>
        <v>1</v>
      </c>
      <c r="AW406" s="16">
        <f t="shared" si="75"/>
        <v>8</v>
      </c>
      <c r="AX406" s="16">
        <f t="shared" si="76"/>
        <v>2054018</v>
      </c>
      <c r="AY406" s="16">
        <f t="shared" si="77"/>
        <v>4</v>
      </c>
      <c r="AZ406" s="16">
        <f t="shared" si="78"/>
        <v>5</v>
      </c>
      <c r="BA406" s="16">
        <f t="shared" si="79"/>
        <v>1</v>
      </c>
      <c r="BB406" s="15" t="str">
        <f t="shared" si="80"/>
        <v>100级寄灵人橙色-戒指</v>
      </c>
      <c r="BC406" s="16">
        <f t="shared" si="81"/>
        <v>125</v>
      </c>
      <c r="BD406" s="16">
        <f t="shared" si="82"/>
        <v>0</v>
      </c>
      <c r="BE406" s="16">
        <f t="shared" si="83"/>
        <v>472</v>
      </c>
    </row>
    <row r="407" spans="46:57" ht="16.5" x14ac:dyDescent="0.2">
      <c r="AT407" s="15">
        <v>403</v>
      </c>
      <c r="AU407" s="16">
        <f t="shared" si="73"/>
        <v>56</v>
      </c>
      <c r="AV407" s="16">
        <f t="shared" si="74"/>
        <v>2</v>
      </c>
      <c r="AW407" s="16">
        <f t="shared" si="75"/>
        <v>1</v>
      </c>
      <c r="AX407" s="16">
        <f t="shared" si="76"/>
        <v>2054021</v>
      </c>
      <c r="AY407" s="16">
        <f t="shared" si="77"/>
        <v>4</v>
      </c>
      <c r="AZ407" s="16">
        <f t="shared" si="78"/>
        <v>5</v>
      </c>
      <c r="BA407" s="16">
        <f t="shared" si="79"/>
        <v>2</v>
      </c>
      <c r="BB407" s="15" t="str">
        <f t="shared" si="80"/>
        <v>100级守护灵橙色-武器</v>
      </c>
      <c r="BC407" s="16">
        <f t="shared" si="81"/>
        <v>378</v>
      </c>
      <c r="BD407" s="16">
        <f t="shared" si="82"/>
        <v>0</v>
      </c>
      <c r="BE407" s="16">
        <f t="shared" si="83"/>
        <v>0</v>
      </c>
    </row>
    <row r="408" spans="46:57" ht="16.5" x14ac:dyDescent="0.2">
      <c r="AT408" s="15">
        <v>404</v>
      </c>
      <c r="AU408" s="16">
        <f t="shared" si="73"/>
        <v>56</v>
      </c>
      <c r="AV408" s="16">
        <f t="shared" si="74"/>
        <v>2</v>
      </c>
      <c r="AW408" s="16">
        <f t="shared" si="75"/>
        <v>2</v>
      </c>
      <c r="AX408" s="16">
        <f t="shared" si="76"/>
        <v>2054022</v>
      </c>
      <c r="AY408" s="16">
        <f t="shared" si="77"/>
        <v>4</v>
      </c>
      <c r="AZ408" s="16">
        <f t="shared" si="78"/>
        <v>5</v>
      </c>
      <c r="BA408" s="16">
        <f t="shared" si="79"/>
        <v>2</v>
      </c>
      <c r="BB408" s="15" t="str">
        <f t="shared" si="80"/>
        <v>100级守护灵橙色-头盔</v>
      </c>
      <c r="BC408" s="16">
        <f t="shared" si="81"/>
        <v>0</v>
      </c>
      <c r="BD408" s="16">
        <f t="shared" si="82"/>
        <v>95</v>
      </c>
      <c r="BE408" s="16">
        <f t="shared" si="83"/>
        <v>0</v>
      </c>
    </row>
    <row r="409" spans="46:57" ht="16.5" x14ac:dyDescent="0.2">
      <c r="AT409" s="15">
        <v>405</v>
      </c>
      <c r="AU409" s="16">
        <f t="shared" si="73"/>
        <v>56</v>
      </c>
      <c r="AV409" s="16">
        <f t="shared" si="74"/>
        <v>2</v>
      </c>
      <c r="AW409" s="16">
        <f t="shared" si="75"/>
        <v>3</v>
      </c>
      <c r="AX409" s="16">
        <f t="shared" si="76"/>
        <v>2054023</v>
      </c>
      <c r="AY409" s="16">
        <f t="shared" si="77"/>
        <v>4</v>
      </c>
      <c r="AZ409" s="16">
        <f t="shared" si="78"/>
        <v>5</v>
      </c>
      <c r="BA409" s="16">
        <f t="shared" si="79"/>
        <v>2</v>
      </c>
      <c r="BB409" s="15" t="str">
        <f t="shared" si="80"/>
        <v>100级守护灵橙色-肩甲</v>
      </c>
      <c r="BC409" s="16">
        <f t="shared" si="81"/>
        <v>0</v>
      </c>
      <c r="BD409" s="16">
        <f t="shared" si="82"/>
        <v>48</v>
      </c>
      <c r="BE409" s="16">
        <f t="shared" si="83"/>
        <v>507</v>
      </c>
    </row>
    <row r="410" spans="46:57" ht="16.5" x14ac:dyDescent="0.2">
      <c r="AT410" s="15">
        <v>406</v>
      </c>
      <c r="AU410" s="16">
        <f t="shared" si="73"/>
        <v>56</v>
      </c>
      <c r="AV410" s="16">
        <f t="shared" si="74"/>
        <v>2</v>
      </c>
      <c r="AW410" s="16">
        <f t="shared" si="75"/>
        <v>4</v>
      </c>
      <c r="AX410" s="16">
        <f t="shared" si="76"/>
        <v>2054024</v>
      </c>
      <c r="AY410" s="16">
        <f t="shared" si="77"/>
        <v>4</v>
      </c>
      <c r="AZ410" s="16">
        <f t="shared" si="78"/>
        <v>5</v>
      </c>
      <c r="BA410" s="16">
        <f t="shared" si="79"/>
        <v>2</v>
      </c>
      <c r="BB410" s="15" t="str">
        <f t="shared" si="80"/>
        <v>100级守护灵橙色-衣服</v>
      </c>
      <c r="BC410" s="16">
        <f t="shared" si="81"/>
        <v>0</v>
      </c>
      <c r="BD410" s="16">
        <f t="shared" si="82"/>
        <v>95</v>
      </c>
      <c r="BE410" s="16">
        <f t="shared" si="83"/>
        <v>0</v>
      </c>
    </row>
    <row r="411" spans="46:57" ht="16.5" x14ac:dyDescent="0.2">
      <c r="AT411" s="15">
        <v>407</v>
      </c>
      <c r="AU411" s="16">
        <f t="shared" si="73"/>
        <v>56</v>
      </c>
      <c r="AV411" s="16">
        <f t="shared" si="74"/>
        <v>2</v>
      </c>
      <c r="AW411" s="16">
        <f t="shared" si="75"/>
        <v>5</v>
      </c>
      <c r="AX411" s="16">
        <f t="shared" si="76"/>
        <v>2054025</v>
      </c>
      <c r="AY411" s="16">
        <f t="shared" si="77"/>
        <v>4</v>
      </c>
      <c r="AZ411" s="16">
        <f t="shared" si="78"/>
        <v>5</v>
      </c>
      <c r="BA411" s="16">
        <f t="shared" si="79"/>
        <v>2</v>
      </c>
      <c r="BB411" s="15" t="str">
        <f t="shared" si="80"/>
        <v>100级守护灵橙色-鞋子</v>
      </c>
      <c r="BC411" s="16">
        <f t="shared" si="81"/>
        <v>0</v>
      </c>
      <c r="BD411" s="16">
        <f t="shared" si="82"/>
        <v>0</v>
      </c>
      <c r="BE411" s="16">
        <f t="shared" si="83"/>
        <v>1013</v>
      </c>
    </row>
    <row r="412" spans="46:57" ht="16.5" x14ac:dyDescent="0.2">
      <c r="AT412" s="15">
        <v>408</v>
      </c>
      <c r="AU412" s="16">
        <f t="shared" si="73"/>
        <v>56</v>
      </c>
      <c r="AV412" s="16">
        <f t="shared" si="74"/>
        <v>2</v>
      </c>
      <c r="AW412" s="16">
        <f t="shared" si="75"/>
        <v>6</v>
      </c>
      <c r="AX412" s="16">
        <f t="shared" si="76"/>
        <v>2054026</v>
      </c>
      <c r="AY412" s="16">
        <f t="shared" si="77"/>
        <v>4</v>
      </c>
      <c r="AZ412" s="16">
        <f t="shared" si="78"/>
        <v>5</v>
      </c>
      <c r="BA412" s="16">
        <f t="shared" si="79"/>
        <v>2</v>
      </c>
      <c r="BB412" s="15" t="str">
        <f t="shared" si="80"/>
        <v>100级守护灵橙色-护手</v>
      </c>
      <c r="BC412" s="16">
        <f t="shared" si="81"/>
        <v>0</v>
      </c>
      <c r="BD412" s="16">
        <f t="shared" si="82"/>
        <v>0</v>
      </c>
      <c r="BE412" s="16">
        <f t="shared" si="83"/>
        <v>1013</v>
      </c>
    </row>
    <row r="413" spans="46:57" ht="16.5" x14ac:dyDescent="0.2">
      <c r="AT413" s="15">
        <v>409</v>
      </c>
      <c r="AU413" s="16">
        <f t="shared" si="73"/>
        <v>56</v>
      </c>
      <c r="AV413" s="16">
        <f t="shared" si="74"/>
        <v>2</v>
      </c>
      <c r="AW413" s="16">
        <f t="shared" si="75"/>
        <v>7</v>
      </c>
      <c r="AX413" s="16">
        <f t="shared" si="76"/>
        <v>2054027</v>
      </c>
      <c r="AY413" s="16">
        <f t="shared" si="77"/>
        <v>4</v>
      </c>
      <c r="AZ413" s="16">
        <f t="shared" si="78"/>
        <v>5</v>
      </c>
      <c r="BA413" s="16">
        <f t="shared" si="79"/>
        <v>2</v>
      </c>
      <c r="BB413" s="15" t="str">
        <f t="shared" si="80"/>
        <v>100级守护灵橙色-项链</v>
      </c>
      <c r="BC413" s="16">
        <f t="shared" si="81"/>
        <v>126</v>
      </c>
      <c r="BD413" s="16">
        <f t="shared" si="82"/>
        <v>79</v>
      </c>
      <c r="BE413" s="16">
        <f t="shared" si="83"/>
        <v>0</v>
      </c>
    </row>
    <row r="414" spans="46:57" ht="16.5" x14ac:dyDescent="0.2">
      <c r="AT414" s="15">
        <v>410</v>
      </c>
      <c r="AU414" s="16">
        <f t="shared" si="73"/>
        <v>56</v>
      </c>
      <c r="AV414" s="16">
        <f t="shared" si="74"/>
        <v>2</v>
      </c>
      <c r="AW414" s="16">
        <f t="shared" si="75"/>
        <v>8</v>
      </c>
      <c r="AX414" s="16">
        <f t="shared" si="76"/>
        <v>2054028</v>
      </c>
      <c r="AY414" s="16">
        <f t="shared" si="77"/>
        <v>4</v>
      </c>
      <c r="AZ414" s="16">
        <f t="shared" si="78"/>
        <v>5</v>
      </c>
      <c r="BA414" s="16">
        <f t="shared" si="79"/>
        <v>2</v>
      </c>
      <c r="BB414" s="15" t="str">
        <f t="shared" si="80"/>
        <v>100级守护灵橙色-戒指</v>
      </c>
      <c r="BC414" s="16">
        <f t="shared" si="81"/>
        <v>126</v>
      </c>
      <c r="BD414" s="16">
        <f t="shared" si="82"/>
        <v>0</v>
      </c>
      <c r="BE414" s="16">
        <f t="shared" si="83"/>
        <v>844</v>
      </c>
    </row>
    <row r="415" spans="46:57" ht="16.5" x14ac:dyDescent="0.2">
      <c r="AT415" s="15">
        <v>411</v>
      </c>
      <c r="AU415" s="16">
        <f t="shared" si="73"/>
        <v>57</v>
      </c>
      <c r="AV415" s="16">
        <f t="shared" si="74"/>
        <v>3</v>
      </c>
      <c r="AW415" s="16">
        <f t="shared" si="75"/>
        <v>1</v>
      </c>
      <c r="AX415" s="16">
        <f t="shared" si="76"/>
        <v>2054031</v>
      </c>
      <c r="AY415" s="16">
        <f t="shared" si="77"/>
        <v>4</v>
      </c>
      <c r="AZ415" s="16">
        <f t="shared" si="78"/>
        <v>5</v>
      </c>
      <c r="BA415" s="16">
        <f t="shared" si="79"/>
        <v>1</v>
      </c>
      <c r="BB415" s="15" t="str">
        <f t="shared" si="80"/>
        <v>100级寄灵人橙色套1-武器</v>
      </c>
      <c r="BC415" s="16">
        <f t="shared" si="81"/>
        <v>375</v>
      </c>
      <c r="BD415" s="16">
        <f t="shared" si="82"/>
        <v>0</v>
      </c>
      <c r="BE415" s="16">
        <f t="shared" si="83"/>
        <v>0</v>
      </c>
    </row>
    <row r="416" spans="46:57" ht="16.5" x14ac:dyDescent="0.2">
      <c r="AT416" s="15">
        <v>412</v>
      </c>
      <c r="AU416" s="16">
        <f t="shared" si="73"/>
        <v>57</v>
      </c>
      <c r="AV416" s="16">
        <f t="shared" si="74"/>
        <v>3</v>
      </c>
      <c r="AW416" s="16">
        <f t="shared" si="75"/>
        <v>2</v>
      </c>
      <c r="AX416" s="16">
        <f t="shared" si="76"/>
        <v>2054032</v>
      </c>
      <c r="AY416" s="16">
        <f t="shared" si="77"/>
        <v>4</v>
      </c>
      <c r="AZ416" s="16">
        <f t="shared" si="78"/>
        <v>5</v>
      </c>
      <c r="BA416" s="16">
        <f t="shared" si="79"/>
        <v>1</v>
      </c>
      <c r="BB416" s="15" t="str">
        <f t="shared" si="80"/>
        <v>100级寄灵人橙色套1-头盔</v>
      </c>
      <c r="BC416" s="16">
        <f t="shared" si="81"/>
        <v>0</v>
      </c>
      <c r="BD416" s="16">
        <f t="shared" si="82"/>
        <v>92</v>
      </c>
      <c r="BE416" s="16">
        <f t="shared" si="83"/>
        <v>0</v>
      </c>
    </row>
    <row r="417" spans="46:57" ht="16.5" x14ac:dyDescent="0.2">
      <c r="AT417" s="15">
        <v>413</v>
      </c>
      <c r="AU417" s="16">
        <f t="shared" si="73"/>
        <v>57</v>
      </c>
      <c r="AV417" s="16">
        <f t="shared" si="74"/>
        <v>3</v>
      </c>
      <c r="AW417" s="16">
        <f t="shared" si="75"/>
        <v>3</v>
      </c>
      <c r="AX417" s="16">
        <f t="shared" si="76"/>
        <v>2054033</v>
      </c>
      <c r="AY417" s="16">
        <f t="shared" si="77"/>
        <v>4</v>
      </c>
      <c r="AZ417" s="16">
        <f t="shared" si="78"/>
        <v>5</v>
      </c>
      <c r="BA417" s="16">
        <f t="shared" si="79"/>
        <v>1</v>
      </c>
      <c r="BB417" s="15" t="str">
        <f t="shared" si="80"/>
        <v>100级寄灵人橙色套1-肩甲</v>
      </c>
      <c r="BC417" s="16">
        <f t="shared" si="81"/>
        <v>0</v>
      </c>
      <c r="BD417" s="16">
        <f t="shared" si="82"/>
        <v>46</v>
      </c>
      <c r="BE417" s="16">
        <f t="shared" si="83"/>
        <v>283</v>
      </c>
    </row>
    <row r="418" spans="46:57" ht="16.5" x14ac:dyDescent="0.2">
      <c r="AT418" s="15">
        <v>414</v>
      </c>
      <c r="AU418" s="16">
        <f t="shared" si="73"/>
        <v>57</v>
      </c>
      <c r="AV418" s="16">
        <f t="shared" si="74"/>
        <v>3</v>
      </c>
      <c r="AW418" s="16">
        <f t="shared" si="75"/>
        <v>4</v>
      </c>
      <c r="AX418" s="16">
        <f t="shared" si="76"/>
        <v>2054034</v>
      </c>
      <c r="AY418" s="16">
        <f t="shared" si="77"/>
        <v>4</v>
      </c>
      <c r="AZ418" s="16">
        <f t="shared" si="78"/>
        <v>5</v>
      </c>
      <c r="BA418" s="16">
        <f t="shared" si="79"/>
        <v>1</v>
      </c>
      <c r="BB418" s="15" t="str">
        <f t="shared" si="80"/>
        <v>100级寄灵人橙色套1-衣服</v>
      </c>
      <c r="BC418" s="16">
        <f t="shared" si="81"/>
        <v>0</v>
      </c>
      <c r="BD418" s="16">
        <f t="shared" si="82"/>
        <v>92</v>
      </c>
      <c r="BE418" s="16">
        <f t="shared" si="83"/>
        <v>0</v>
      </c>
    </row>
    <row r="419" spans="46:57" ht="16.5" x14ac:dyDescent="0.2">
      <c r="AT419" s="15">
        <v>415</v>
      </c>
      <c r="AU419" s="16">
        <f t="shared" si="73"/>
        <v>57</v>
      </c>
      <c r="AV419" s="16">
        <f t="shared" si="74"/>
        <v>3</v>
      </c>
      <c r="AW419" s="16">
        <f t="shared" si="75"/>
        <v>5</v>
      </c>
      <c r="AX419" s="16">
        <f t="shared" si="76"/>
        <v>2054035</v>
      </c>
      <c r="AY419" s="16">
        <f t="shared" si="77"/>
        <v>4</v>
      </c>
      <c r="AZ419" s="16">
        <f t="shared" si="78"/>
        <v>5</v>
      </c>
      <c r="BA419" s="16">
        <f t="shared" si="79"/>
        <v>1</v>
      </c>
      <c r="BB419" s="15" t="str">
        <f t="shared" si="80"/>
        <v>100级寄灵人橙色套1-鞋子</v>
      </c>
      <c r="BC419" s="16">
        <f t="shared" si="81"/>
        <v>0</v>
      </c>
      <c r="BD419" s="16">
        <f t="shared" si="82"/>
        <v>0</v>
      </c>
      <c r="BE419" s="16">
        <f t="shared" si="83"/>
        <v>567</v>
      </c>
    </row>
    <row r="420" spans="46:57" ht="16.5" x14ac:dyDescent="0.2">
      <c r="AT420" s="15">
        <v>416</v>
      </c>
      <c r="AU420" s="16">
        <f t="shared" si="73"/>
        <v>58</v>
      </c>
      <c r="AV420" s="16">
        <f t="shared" si="74"/>
        <v>4</v>
      </c>
      <c r="AW420" s="16">
        <f t="shared" si="75"/>
        <v>1</v>
      </c>
      <c r="AX420" s="16">
        <f t="shared" si="76"/>
        <v>2054041</v>
      </c>
      <c r="AY420" s="16">
        <f t="shared" si="77"/>
        <v>4</v>
      </c>
      <c r="AZ420" s="16">
        <f t="shared" si="78"/>
        <v>5</v>
      </c>
      <c r="BA420" s="16">
        <f t="shared" si="79"/>
        <v>2</v>
      </c>
      <c r="BB420" s="15" t="str">
        <f t="shared" si="80"/>
        <v>100级守护灵橙色套1-武器</v>
      </c>
      <c r="BC420" s="16">
        <f t="shared" si="81"/>
        <v>378</v>
      </c>
      <c r="BD420" s="16">
        <f t="shared" si="82"/>
        <v>0</v>
      </c>
      <c r="BE420" s="16">
        <f t="shared" si="83"/>
        <v>0</v>
      </c>
    </row>
    <row r="421" spans="46:57" ht="16.5" x14ac:dyDescent="0.2">
      <c r="AT421" s="15">
        <v>417</v>
      </c>
      <c r="AU421" s="16">
        <f t="shared" si="73"/>
        <v>58</v>
      </c>
      <c r="AV421" s="16">
        <f t="shared" si="74"/>
        <v>4</v>
      </c>
      <c r="AW421" s="16">
        <f t="shared" si="75"/>
        <v>2</v>
      </c>
      <c r="AX421" s="16">
        <f t="shared" si="76"/>
        <v>2054042</v>
      </c>
      <c r="AY421" s="16">
        <f t="shared" si="77"/>
        <v>4</v>
      </c>
      <c r="AZ421" s="16">
        <f t="shared" si="78"/>
        <v>5</v>
      </c>
      <c r="BA421" s="16">
        <f t="shared" si="79"/>
        <v>2</v>
      </c>
      <c r="BB421" s="15" t="str">
        <f t="shared" si="80"/>
        <v>100级守护灵橙色套1-头盔</v>
      </c>
      <c r="BC421" s="16">
        <f t="shared" si="81"/>
        <v>0</v>
      </c>
      <c r="BD421" s="16">
        <f t="shared" si="82"/>
        <v>95</v>
      </c>
      <c r="BE421" s="16">
        <f t="shared" si="83"/>
        <v>0</v>
      </c>
    </row>
    <row r="422" spans="46:57" ht="16.5" x14ac:dyDescent="0.2">
      <c r="AT422" s="15">
        <v>418</v>
      </c>
      <c r="AU422" s="16">
        <f t="shared" si="73"/>
        <v>58</v>
      </c>
      <c r="AV422" s="16">
        <f t="shared" si="74"/>
        <v>4</v>
      </c>
      <c r="AW422" s="16">
        <f t="shared" si="75"/>
        <v>3</v>
      </c>
      <c r="AX422" s="16">
        <f t="shared" si="76"/>
        <v>2054043</v>
      </c>
      <c r="AY422" s="16">
        <f t="shared" si="77"/>
        <v>4</v>
      </c>
      <c r="AZ422" s="16">
        <f t="shared" si="78"/>
        <v>5</v>
      </c>
      <c r="BA422" s="16">
        <f t="shared" si="79"/>
        <v>2</v>
      </c>
      <c r="BB422" s="15" t="str">
        <f t="shared" si="80"/>
        <v>100级守护灵橙色套1-肩甲</v>
      </c>
      <c r="BC422" s="16">
        <f t="shared" si="81"/>
        <v>0</v>
      </c>
      <c r="BD422" s="16">
        <f t="shared" si="82"/>
        <v>48</v>
      </c>
      <c r="BE422" s="16">
        <f t="shared" si="83"/>
        <v>507</v>
      </c>
    </row>
    <row r="423" spans="46:57" ht="16.5" x14ac:dyDescent="0.2">
      <c r="AT423" s="15">
        <v>419</v>
      </c>
      <c r="AU423" s="16">
        <f t="shared" si="73"/>
        <v>58</v>
      </c>
      <c r="AV423" s="16">
        <f t="shared" si="74"/>
        <v>4</v>
      </c>
      <c r="AW423" s="16">
        <f t="shared" si="75"/>
        <v>4</v>
      </c>
      <c r="AX423" s="16">
        <f t="shared" si="76"/>
        <v>2054044</v>
      </c>
      <c r="AY423" s="16">
        <f t="shared" si="77"/>
        <v>4</v>
      </c>
      <c r="AZ423" s="16">
        <f t="shared" si="78"/>
        <v>5</v>
      </c>
      <c r="BA423" s="16">
        <f t="shared" si="79"/>
        <v>2</v>
      </c>
      <c r="BB423" s="15" t="str">
        <f t="shared" si="80"/>
        <v>100级守护灵橙色套1-衣服</v>
      </c>
      <c r="BC423" s="16">
        <f t="shared" si="81"/>
        <v>0</v>
      </c>
      <c r="BD423" s="16">
        <f t="shared" si="82"/>
        <v>95</v>
      </c>
      <c r="BE423" s="16">
        <f t="shared" si="83"/>
        <v>0</v>
      </c>
    </row>
    <row r="424" spans="46:57" ht="16.5" x14ac:dyDescent="0.2">
      <c r="AT424" s="15">
        <v>420</v>
      </c>
      <c r="AU424" s="16">
        <f t="shared" si="73"/>
        <v>58</v>
      </c>
      <c r="AV424" s="16">
        <f t="shared" si="74"/>
        <v>4</v>
      </c>
      <c r="AW424" s="16">
        <f t="shared" si="75"/>
        <v>5</v>
      </c>
      <c r="AX424" s="16">
        <f t="shared" si="76"/>
        <v>2054045</v>
      </c>
      <c r="AY424" s="16">
        <f t="shared" si="77"/>
        <v>4</v>
      </c>
      <c r="AZ424" s="16">
        <f t="shared" si="78"/>
        <v>5</v>
      </c>
      <c r="BA424" s="16">
        <f t="shared" si="79"/>
        <v>2</v>
      </c>
      <c r="BB424" s="15" t="str">
        <f t="shared" si="80"/>
        <v>100级守护灵橙色套1-鞋子</v>
      </c>
      <c r="BC424" s="16">
        <f t="shared" si="81"/>
        <v>0</v>
      </c>
      <c r="BD424" s="16">
        <f t="shared" si="82"/>
        <v>0</v>
      </c>
      <c r="BE424" s="16">
        <f t="shared" si="83"/>
        <v>1013</v>
      </c>
    </row>
    <row r="425" spans="46:57" ht="16.5" x14ac:dyDescent="0.2">
      <c r="AT425" s="15">
        <v>421</v>
      </c>
      <c r="AU425" s="16">
        <f t="shared" si="73"/>
        <v>59</v>
      </c>
      <c r="AV425" s="16">
        <f t="shared" si="74"/>
        <v>5</v>
      </c>
      <c r="AW425" s="16">
        <f t="shared" si="75"/>
        <v>1</v>
      </c>
      <c r="AX425" s="16">
        <f t="shared" si="76"/>
        <v>2054051</v>
      </c>
      <c r="AY425" s="16">
        <f t="shared" si="77"/>
        <v>4</v>
      </c>
      <c r="AZ425" s="16">
        <f t="shared" si="78"/>
        <v>5</v>
      </c>
      <c r="BA425" s="16">
        <f t="shared" si="79"/>
        <v>1</v>
      </c>
      <c r="BB425" s="15" t="str">
        <f t="shared" si="80"/>
        <v>100级寄灵人橙色套2-武器</v>
      </c>
      <c r="BC425" s="16">
        <f t="shared" si="81"/>
        <v>375</v>
      </c>
      <c r="BD425" s="16">
        <f t="shared" si="82"/>
        <v>0</v>
      </c>
      <c r="BE425" s="16">
        <f t="shared" si="83"/>
        <v>0</v>
      </c>
    </row>
    <row r="426" spans="46:57" ht="16.5" x14ac:dyDescent="0.2">
      <c r="AT426" s="15">
        <v>422</v>
      </c>
      <c r="AU426" s="16">
        <f t="shared" si="73"/>
        <v>59</v>
      </c>
      <c r="AV426" s="16">
        <f t="shared" si="74"/>
        <v>5</v>
      </c>
      <c r="AW426" s="16">
        <f t="shared" si="75"/>
        <v>2</v>
      </c>
      <c r="AX426" s="16">
        <f t="shared" si="76"/>
        <v>2054052</v>
      </c>
      <c r="AY426" s="16">
        <f t="shared" si="77"/>
        <v>4</v>
      </c>
      <c r="AZ426" s="16">
        <f t="shared" si="78"/>
        <v>5</v>
      </c>
      <c r="BA426" s="16">
        <f t="shared" si="79"/>
        <v>1</v>
      </c>
      <c r="BB426" s="15" t="str">
        <f t="shared" si="80"/>
        <v>100级寄灵人橙色套2-头盔</v>
      </c>
      <c r="BC426" s="16">
        <f t="shared" si="81"/>
        <v>0</v>
      </c>
      <c r="BD426" s="16">
        <f t="shared" si="82"/>
        <v>92</v>
      </c>
      <c r="BE426" s="16">
        <f t="shared" si="83"/>
        <v>0</v>
      </c>
    </row>
    <row r="427" spans="46:57" ht="16.5" x14ac:dyDescent="0.2">
      <c r="AT427" s="15">
        <v>423</v>
      </c>
      <c r="AU427" s="16">
        <f t="shared" si="73"/>
        <v>59</v>
      </c>
      <c r="AV427" s="16">
        <f t="shared" si="74"/>
        <v>5</v>
      </c>
      <c r="AW427" s="16">
        <f t="shared" si="75"/>
        <v>3</v>
      </c>
      <c r="AX427" s="16">
        <f t="shared" si="76"/>
        <v>2054053</v>
      </c>
      <c r="AY427" s="16">
        <f t="shared" si="77"/>
        <v>4</v>
      </c>
      <c r="AZ427" s="16">
        <f t="shared" si="78"/>
        <v>5</v>
      </c>
      <c r="BA427" s="16">
        <f t="shared" si="79"/>
        <v>1</v>
      </c>
      <c r="BB427" s="15" t="str">
        <f t="shared" si="80"/>
        <v>100级寄灵人橙色套2-肩甲</v>
      </c>
      <c r="BC427" s="16">
        <f t="shared" si="81"/>
        <v>0</v>
      </c>
      <c r="BD427" s="16">
        <f t="shared" si="82"/>
        <v>46</v>
      </c>
      <c r="BE427" s="16">
        <f t="shared" si="83"/>
        <v>283</v>
      </c>
    </row>
    <row r="428" spans="46:57" ht="16.5" x14ac:dyDescent="0.2">
      <c r="AT428" s="15">
        <v>424</v>
      </c>
      <c r="AU428" s="16">
        <f t="shared" si="73"/>
        <v>59</v>
      </c>
      <c r="AV428" s="16">
        <f t="shared" si="74"/>
        <v>5</v>
      </c>
      <c r="AW428" s="16">
        <f t="shared" si="75"/>
        <v>4</v>
      </c>
      <c r="AX428" s="16">
        <f t="shared" si="76"/>
        <v>2054054</v>
      </c>
      <c r="AY428" s="16">
        <f t="shared" si="77"/>
        <v>4</v>
      </c>
      <c r="AZ428" s="16">
        <f t="shared" si="78"/>
        <v>5</v>
      </c>
      <c r="BA428" s="16">
        <f t="shared" si="79"/>
        <v>1</v>
      </c>
      <c r="BB428" s="15" t="str">
        <f t="shared" si="80"/>
        <v>100级寄灵人橙色套2-衣服</v>
      </c>
      <c r="BC428" s="16">
        <f t="shared" si="81"/>
        <v>0</v>
      </c>
      <c r="BD428" s="16">
        <f t="shared" si="82"/>
        <v>92</v>
      </c>
      <c r="BE428" s="16">
        <f t="shared" si="83"/>
        <v>0</v>
      </c>
    </row>
    <row r="429" spans="46:57" ht="16.5" x14ac:dyDescent="0.2">
      <c r="AT429" s="15">
        <v>425</v>
      </c>
      <c r="AU429" s="16">
        <f t="shared" si="73"/>
        <v>59</v>
      </c>
      <c r="AV429" s="16">
        <f t="shared" si="74"/>
        <v>5</v>
      </c>
      <c r="AW429" s="16">
        <f t="shared" si="75"/>
        <v>5</v>
      </c>
      <c r="AX429" s="16">
        <f t="shared" si="76"/>
        <v>2054055</v>
      </c>
      <c r="AY429" s="16">
        <f t="shared" si="77"/>
        <v>4</v>
      </c>
      <c r="AZ429" s="16">
        <f t="shared" si="78"/>
        <v>5</v>
      </c>
      <c r="BA429" s="16">
        <f t="shared" si="79"/>
        <v>1</v>
      </c>
      <c r="BB429" s="15" t="str">
        <f t="shared" si="80"/>
        <v>100级寄灵人橙色套2-鞋子</v>
      </c>
      <c r="BC429" s="16">
        <f t="shared" si="81"/>
        <v>0</v>
      </c>
      <c r="BD429" s="16">
        <f t="shared" si="82"/>
        <v>0</v>
      </c>
      <c r="BE429" s="16">
        <f t="shared" si="83"/>
        <v>567</v>
      </c>
    </row>
    <row r="430" spans="46:57" ht="16.5" x14ac:dyDescent="0.2">
      <c r="AT430" s="15">
        <v>426</v>
      </c>
      <c r="AU430" s="16">
        <f t="shared" si="73"/>
        <v>59</v>
      </c>
      <c r="AV430" s="16">
        <f t="shared" si="74"/>
        <v>5</v>
      </c>
      <c r="AW430" s="16">
        <f t="shared" si="75"/>
        <v>6</v>
      </c>
      <c r="AX430" s="16">
        <f t="shared" si="76"/>
        <v>2054056</v>
      </c>
      <c r="AY430" s="16">
        <f t="shared" si="77"/>
        <v>4</v>
      </c>
      <c r="AZ430" s="16">
        <f t="shared" si="78"/>
        <v>5</v>
      </c>
      <c r="BA430" s="16">
        <f t="shared" si="79"/>
        <v>1</v>
      </c>
      <c r="BB430" s="15" t="str">
        <f t="shared" si="80"/>
        <v>100级寄灵人橙色套2-护手</v>
      </c>
      <c r="BC430" s="16">
        <f t="shared" si="81"/>
        <v>0</v>
      </c>
      <c r="BD430" s="16">
        <f t="shared" si="82"/>
        <v>0</v>
      </c>
      <c r="BE430" s="16">
        <f t="shared" si="83"/>
        <v>567</v>
      </c>
    </row>
    <row r="431" spans="46:57" ht="16.5" x14ac:dyDescent="0.2">
      <c r="AT431" s="15">
        <v>427</v>
      </c>
      <c r="AU431" s="16">
        <f t="shared" si="73"/>
        <v>60</v>
      </c>
      <c r="AV431" s="16">
        <f t="shared" si="74"/>
        <v>6</v>
      </c>
      <c r="AW431" s="16">
        <f t="shared" si="75"/>
        <v>1</v>
      </c>
      <c r="AX431" s="16">
        <f t="shared" si="76"/>
        <v>2054061</v>
      </c>
      <c r="AY431" s="16">
        <f t="shared" si="77"/>
        <v>4</v>
      </c>
      <c r="AZ431" s="16">
        <f t="shared" si="78"/>
        <v>5</v>
      </c>
      <c r="BA431" s="16">
        <f t="shared" si="79"/>
        <v>2</v>
      </c>
      <c r="BB431" s="15" t="str">
        <f t="shared" si="80"/>
        <v>100级守护灵橙色套2-武器</v>
      </c>
      <c r="BC431" s="16">
        <f t="shared" si="81"/>
        <v>378</v>
      </c>
      <c r="BD431" s="16">
        <f t="shared" si="82"/>
        <v>0</v>
      </c>
      <c r="BE431" s="16">
        <f t="shared" si="83"/>
        <v>0</v>
      </c>
    </row>
    <row r="432" spans="46:57" ht="16.5" x14ac:dyDescent="0.2">
      <c r="AT432" s="15">
        <v>428</v>
      </c>
      <c r="AU432" s="16">
        <f t="shared" si="73"/>
        <v>60</v>
      </c>
      <c r="AV432" s="16">
        <f t="shared" si="74"/>
        <v>6</v>
      </c>
      <c r="AW432" s="16">
        <f t="shared" si="75"/>
        <v>2</v>
      </c>
      <c r="AX432" s="16">
        <f t="shared" si="76"/>
        <v>2054062</v>
      </c>
      <c r="AY432" s="16">
        <f t="shared" si="77"/>
        <v>4</v>
      </c>
      <c r="AZ432" s="16">
        <f t="shared" si="78"/>
        <v>5</v>
      </c>
      <c r="BA432" s="16">
        <f t="shared" si="79"/>
        <v>2</v>
      </c>
      <c r="BB432" s="15" t="str">
        <f t="shared" si="80"/>
        <v>100级守护灵橙色套2-头盔</v>
      </c>
      <c r="BC432" s="16">
        <f t="shared" si="81"/>
        <v>0</v>
      </c>
      <c r="BD432" s="16">
        <f t="shared" si="82"/>
        <v>95</v>
      </c>
      <c r="BE432" s="16">
        <f t="shared" si="83"/>
        <v>0</v>
      </c>
    </row>
    <row r="433" spans="46:57" ht="16.5" x14ac:dyDescent="0.2">
      <c r="AT433" s="15">
        <v>429</v>
      </c>
      <c r="AU433" s="16">
        <f t="shared" si="73"/>
        <v>60</v>
      </c>
      <c r="AV433" s="16">
        <f t="shared" si="74"/>
        <v>6</v>
      </c>
      <c r="AW433" s="16">
        <f t="shared" si="75"/>
        <v>3</v>
      </c>
      <c r="AX433" s="16">
        <f t="shared" si="76"/>
        <v>2054063</v>
      </c>
      <c r="AY433" s="16">
        <f t="shared" si="77"/>
        <v>4</v>
      </c>
      <c r="AZ433" s="16">
        <f t="shared" si="78"/>
        <v>5</v>
      </c>
      <c r="BA433" s="16">
        <f t="shared" si="79"/>
        <v>2</v>
      </c>
      <c r="BB433" s="15" t="str">
        <f t="shared" si="80"/>
        <v>100级守护灵橙色套2-肩甲</v>
      </c>
      <c r="BC433" s="16">
        <f t="shared" si="81"/>
        <v>0</v>
      </c>
      <c r="BD433" s="16">
        <f t="shared" si="82"/>
        <v>48</v>
      </c>
      <c r="BE433" s="16">
        <f t="shared" si="83"/>
        <v>507</v>
      </c>
    </row>
    <row r="434" spans="46:57" ht="16.5" x14ac:dyDescent="0.2">
      <c r="AT434" s="15">
        <v>430</v>
      </c>
      <c r="AU434" s="16">
        <f t="shared" si="73"/>
        <v>60</v>
      </c>
      <c r="AV434" s="16">
        <f t="shared" si="74"/>
        <v>6</v>
      </c>
      <c r="AW434" s="16">
        <f t="shared" si="75"/>
        <v>4</v>
      </c>
      <c r="AX434" s="16">
        <f t="shared" si="76"/>
        <v>2054064</v>
      </c>
      <c r="AY434" s="16">
        <f t="shared" si="77"/>
        <v>4</v>
      </c>
      <c r="AZ434" s="16">
        <f t="shared" si="78"/>
        <v>5</v>
      </c>
      <c r="BA434" s="16">
        <f t="shared" si="79"/>
        <v>2</v>
      </c>
      <c r="BB434" s="15" t="str">
        <f t="shared" si="80"/>
        <v>100级守护灵橙色套2-衣服</v>
      </c>
      <c r="BC434" s="16">
        <f t="shared" si="81"/>
        <v>0</v>
      </c>
      <c r="BD434" s="16">
        <f t="shared" si="82"/>
        <v>95</v>
      </c>
      <c r="BE434" s="16">
        <f t="shared" si="83"/>
        <v>0</v>
      </c>
    </row>
    <row r="435" spans="46:57" ht="16.5" x14ac:dyDescent="0.2">
      <c r="AT435" s="15">
        <v>431</v>
      </c>
      <c r="AU435" s="16">
        <f t="shared" si="73"/>
        <v>60</v>
      </c>
      <c r="AV435" s="16">
        <f t="shared" si="74"/>
        <v>6</v>
      </c>
      <c r="AW435" s="16">
        <f t="shared" si="75"/>
        <v>5</v>
      </c>
      <c r="AX435" s="16">
        <f t="shared" si="76"/>
        <v>2054065</v>
      </c>
      <c r="AY435" s="16">
        <f t="shared" si="77"/>
        <v>4</v>
      </c>
      <c r="AZ435" s="16">
        <f t="shared" si="78"/>
        <v>5</v>
      </c>
      <c r="BA435" s="16">
        <f t="shared" si="79"/>
        <v>2</v>
      </c>
      <c r="BB435" s="15" t="str">
        <f t="shared" si="80"/>
        <v>100级守护灵橙色套2-鞋子</v>
      </c>
      <c r="BC435" s="16">
        <f t="shared" si="81"/>
        <v>0</v>
      </c>
      <c r="BD435" s="16">
        <f t="shared" si="82"/>
        <v>0</v>
      </c>
      <c r="BE435" s="16">
        <f t="shared" si="83"/>
        <v>1013</v>
      </c>
    </row>
    <row r="436" spans="46:57" ht="16.5" x14ac:dyDescent="0.2">
      <c r="AT436" s="15">
        <v>432</v>
      </c>
      <c r="AU436" s="16">
        <f t="shared" si="73"/>
        <v>60</v>
      </c>
      <c r="AV436" s="16">
        <f t="shared" si="74"/>
        <v>6</v>
      </c>
      <c r="AW436" s="16">
        <f t="shared" si="75"/>
        <v>6</v>
      </c>
      <c r="AX436" s="16">
        <f t="shared" si="76"/>
        <v>2054066</v>
      </c>
      <c r="AY436" s="16">
        <f t="shared" si="77"/>
        <v>4</v>
      </c>
      <c r="AZ436" s="16">
        <f t="shared" si="78"/>
        <v>5</v>
      </c>
      <c r="BA436" s="16">
        <f t="shared" si="79"/>
        <v>2</v>
      </c>
      <c r="BB436" s="15" t="str">
        <f t="shared" si="80"/>
        <v>100级守护灵橙色套2-护手</v>
      </c>
      <c r="BC436" s="16">
        <f t="shared" si="81"/>
        <v>0</v>
      </c>
      <c r="BD436" s="16">
        <f t="shared" si="82"/>
        <v>0</v>
      </c>
      <c r="BE436" s="16">
        <f t="shared" si="83"/>
        <v>1013</v>
      </c>
    </row>
    <row r="437" spans="46:57" ht="16.5" x14ac:dyDescent="0.2">
      <c r="AT437" s="15">
        <v>433</v>
      </c>
      <c r="AU437" s="16">
        <f t="shared" si="73"/>
        <v>61</v>
      </c>
      <c r="AV437" s="16">
        <f t="shared" si="74"/>
        <v>7</v>
      </c>
      <c r="AW437" s="16">
        <f t="shared" si="75"/>
        <v>1</v>
      </c>
      <c r="AX437" s="16">
        <f t="shared" si="76"/>
        <v>2054071</v>
      </c>
      <c r="AY437" s="16">
        <f t="shared" si="77"/>
        <v>4</v>
      </c>
      <c r="AZ437" s="16">
        <f t="shared" si="78"/>
        <v>5</v>
      </c>
      <c r="BA437" s="16">
        <f t="shared" si="79"/>
        <v>1</v>
      </c>
      <c r="BB437" s="15" t="str">
        <f t="shared" si="80"/>
        <v>100级寄灵人橙色套3-武器</v>
      </c>
      <c r="BC437" s="16">
        <f t="shared" si="81"/>
        <v>375</v>
      </c>
      <c r="BD437" s="16">
        <f t="shared" si="82"/>
        <v>0</v>
      </c>
      <c r="BE437" s="16">
        <f t="shared" si="83"/>
        <v>0</v>
      </c>
    </row>
    <row r="438" spans="46:57" ht="16.5" x14ac:dyDescent="0.2">
      <c r="AT438" s="15">
        <v>434</v>
      </c>
      <c r="AU438" s="16">
        <f t="shared" si="73"/>
        <v>61</v>
      </c>
      <c r="AV438" s="16">
        <f t="shared" si="74"/>
        <v>7</v>
      </c>
      <c r="AW438" s="16">
        <f t="shared" si="75"/>
        <v>2</v>
      </c>
      <c r="AX438" s="16">
        <f t="shared" si="76"/>
        <v>2054072</v>
      </c>
      <c r="AY438" s="16">
        <f t="shared" si="77"/>
        <v>4</v>
      </c>
      <c r="AZ438" s="16">
        <f t="shared" si="78"/>
        <v>5</v>
      </c>
      <c r="BA438" s="16">
        <f t="shared" si="79"/>
        <v>1</v>
      </c>
      <c r="BB438" s="15" t="str">
        <f t="shared" si="80"/>
        <v>100级寄灵人橙色套3-头盔</v>
      </c>
      <c r="BC438" s="16">
        <f t="shared" si="81"/>
        <v>0</v>
      </c>
      <c r="BD438" s="16">
        <f t="shared" si="82"/>
        <v>92</v>
      </c>
      <c r="BE438" s="16">
        <f t="shared" si="83"/>
        <v>0</v>
      </c>
    </row>
    <row r="439" spans="46:57" ht="16.5" x14ac:dyDescent="0.2">
      <c r="AT439" s="15">
        <v>435</v>
      </c>
      <c r="AU439" s="16">
        <f t="shared" si="73"/>
        <v>61</v>
      </c>
      <c r="AV439" s="16">
        <f t="shared" si="74"/>
        <v>7</v>
      </c>
      <c r="AW439" s="16">
        <f t="shared" si="75"/>
        <v>3</v>
      </c>
      <c r="AX439" s="16">
        <f t="shared" si="76"/>
        <v>2054073</v>
      </c>
      <c r="AY439" s="16">
        <f t="shared" si="77"/>
        <v>4</v>
      </c>
      <c r="AZ439" s="16">
        <f t="shared" si="78"/>
        <v>5</v>
      </c>
      <c r="BA439" s="16">
        <f t="shared" si="79"/>
        <v>1</v>
      </c>
      <c r="BB439" s="15" t="str">
        <f t="shared" si="80"/>
        <v>100级寄灵人橙色套3-肩甲</v>
      </c>
      <c r="BC439" s="16">
        <f t="shared" si="81"/>
        <v>0</v>
      </c>
      <c r="BD439" s="16">
        <f t="shared" si="82"/>
        <v>46</v>
      </c>
      <c r="BE439" s="16">
        <f t="shared" si="83"/>
        <v>283</v>
      </c>
    </row>
    <row r="440" spans="46:57" ht="16.5" x14ac:dyDescent="0.2">
      <c r="AT440" s="15">
        <v>436</v>
      </c>
      <c r="AU440" s="16">
        <f t="shared" si="73"/>
        <v>61</v>
      </c>
      <c r="AV440" s="16">
        <f t="shared" si="74"/>
        <v>7</v>
      </c>
      <c r="AW440" s="16">
        <f t="shared" si="75"/>
        <v>4</v>
      </c>
      <c r="AX440" s="16">
        <f t="shared" si="76"/>
        <v>2054074</v>
      </c>
      <c r="AY440" s="16">
        <f t="shared" si="77"/>
        <v>4</v>
      </c>
      <c r="AZ440" s="16">
        <f t="shared" si="78"/>
        <v>5</v>
      </c>
      <c r="BA440" s="16">
        <f t="shared" si="79"/>
        <v>1</v>
      </c>
      <c r="BB440" s="15" t="str">
        <f t="shared" si="80"/>
        <v>100级寄灵人橙色套3-衣服</v>
      </c>
      <c r="BC440" s="16">
        <f t="shared" si="81"/>
        <v>0</v>
      </c>
      <c r="BD440" s="16">
        <f t="shared" si="82"/>
        <v>92</v>
      </c>
      <c r="BE440" s="16">
        <f t="shared" si="83"/>
        <v>0</v>
      </c>
    </row>
    <row r="441" spans="46:57" ht="16.5" x14ac:dyDescent="0.2">
      <c r="AT441" s="15">
        <v>437</v>
      </c>
      <c r="AU441" s="16">
        <f t="shared" si="73"/>
        <v>61</v>
      </c>
      <c r="AV441" s="16">
        <f t="shared" si="74"/>
        <v>7</v>
      </c>
      <c r="AW441" s="16">
        <f t="shared" si="75"/>
        <v>5</v>
      </c>
      <c r="AX441" s="16">
        <f t="shared" si="76"/>
        <v>2054075</v>
      </c>
      <c r="AY441" s="16">
        <f t="shared" si="77"/>
        <v>4</v>
      </c>
      <c r="AZ441" s="16">
        <f t="shared" si="78"/>
        <v>5</v>
      </c>
      <c r="BA441" s="16">
        <f t="shared" si="79"/>
        <v>1</v>
      </c>
      <c r="BB441" s="15" t="str">
        <f t="shared" si="80"/>
        <v>100级寄灵人橙色套3-鞋子</v>
      </c>
      <c r="BC441" s="16">
        <f t="shared" si="81"/>
        <v>0</v>
      </c>
      <c r="BD441" s="16">
        <f t="shared" si="82"/>
        <v>0</v>
      </c>
      <c r="BE441" s="16">
        <f t="shared" si="83"/>
        <v>567</v>
      </c>
    </row>
    <row r="442" spans="46:57" ht="16.5" x14ac:dyDescent="0.2">
      <c r="AT442" s="15">
        <v>438</v>
      </c>
      <c r="AU442" s="16">
        <f t="shared" si="73"/>
        <v>61</v>
      </c>
      <c r="AV442" s="16">
        <f t="shared" si="74"/>
        <v>7</v>
      </c>
      <c r="AW442" s="16">
        <f t="shared" si="75"/>
        <v>6</v>
      </c>
      <c r="AX442" s="16">
        <f t="shared" si="76"/>
        <v>2054076</v>
      </c>
      <c r="AY442" s="16">
        <f t="shared" si="77"/>
        <v>4</v>
      </c>
      <c r="AZ442" s="16">
        <f t="shared" si="78"/>
        <v>5</v>
      </c>
      <c r="BA442" s="16">
        <f t="shared" si="79"/>
        <v>1</v>
      </c>
      <c r="BB442" s="15" t="str">
        <f t="shared" si="80"/>
        <v>100级寄灵人橙色套3-护手</v>
      </c>
      <c r="BC442" s="16">
        <f t="shared" si="81"/>
        <v>0</v>
      </c>
      <c r="BD442" s="16">
        <f t="shared" si="82"/>
        <v>0</v>
      </c>
      <c r="BE442" s="16">
        <f t="shared" si="83"/>
        <v>567</v>
      </c>
    </row>
    <row r="443" spans="46:57" ht="16.5" x14ac:dyDescent="0.2">
      <c r="AT443" s="15">
        <v>439</v>
      </c>
      <c r="AU443" s="16">
        <f t="shared" si="73"/>
        <v>62</v>
      </c>
      <c r="AV443" s="16">
        <f t="shared" si="74"/>
        <v>8</v>
      </c>
      <c r="AW443" s="16">
        <f t="shared" si="75"/>
        <v>1</v>
      </c>
      <c r="AX443" s="16">
        <f t="shared" si="76"/>
        <v>2054081</v>
      </c>
      <c r="AY443" s="16">
        <f t="shared" si="77"/>
        <v>4</v>
      </c>
      <c r="AZ443" s="16">
        <f t="shared" si="78"/>
        <v>5</v>
      </c>
      <c r="BA443" s="16">
        <f t="shared" si="79"/>
        <v>2</v>
      </c>
      <c r="BB443" s="15" t="str">
        <f t="shared" si="80"/>
        <v>100级守护灵橙色套3-武器</v>
      </c>
      <c r="BC443" s="16">
        <f t="shared" si="81"/>
        <v>378</v>
      </c>
      <c r="BD443" s="16">
        <f t="shared" si="82"/>
        <v>0</v>
      </c>
      <c r="BE443" s="16">
        <f t="shared" si="83"/>
        <v>0</v>
      </c>
    </row>
    <row r="444" spans="46:57" ht="16.5" x14ac:dyDescent="0.2">
      <c r="AT444" s="15">
        <v>440</v>
      </c>
      <c r="AU444" s="16">
        <f t="shared" si="73"/>
        <v>62</v>
      </c>
      <c r="AV444" s="16">
        <f t="shared" si="74"/>
        <v>8</v>
      </c>
      <c r="AW444" s="16">
        <f t="shared" si="75"/>
        <v>2</v>
      </c>
      <c r="AX444" s="16">
        <f t="shared" si="76"/>
        <v>2054082</v>
      </c>
      <c r="AY444" s="16">
        <f t="shared" si="77"/>
        <v>4</v>
      </c>
      <c r="AZ444" s="16">
        <f t="shared" si="78"/>
        <v>5</v>
      </c>
      <c r="BA444" s="16">
        <f t="shared" si="79"/>
        <v>2</v>
      </c>
      <c r="BB444" s="15" t="str">
        <f t="shared" si="80"/>
        <v>100级守护灵橙色套3-头盔</v>
      </c>
      <c r="BC444" s="16">
        <f t="shared" si="81"/>
        <v>0</v>
      </c>
      <c r="BD444" s="16">
        <f t="shared" si="82"/>
        <v>95</v>
      </c>
      <c r="BE444" s="16">
        <f t="shared" si="83"/>
        <v>0</v>
      </c>
    </row>
    <row r="445" spans="46:57" ht="16.5" x14ac:dyDescent="0.2">
      <c r="AT445" s="15">
        <v>441</v>
      </c>
      <c r="AU445" s="16">
        <f t="shared" si="73"/>
        <v>62</v>
      </c>
      <c r="AV445" s="16">
        <f t="shared" si="74"/>
        <v>8</v>
      </c>
      <c r="AW445" s="16">
        <f t="shared" si="75"/>
        <v>3</v>
      </c>
      <c r="AX445" s="16">
        <f t="shared" si="76"/>
        <v>2054083</v>
      </c>
      <c r="AY445" s="16">
        <f t="shared" si="77"/>
        <v>4</v>
      </c>
      <c r="AZ445" s="16">
        <f t="shared" si="78"/>
        <v>5</v>
      </c>
      <c r="BA445" s="16">
        <f t="shared" si="79"/>
        <v>2</v>
      </c>
      <c r="BB445" s="15" t="str">
        <f t="shared" si="80"/>
        <v>100级守护灵橙色套3-肩甲</v>
      </c>
      <c r="BC445" s="16">
        <f t="shared" si="81"/>
        <v>0</v>
      </c>
      <c r="BD445" s="16">
        <f t="shared" si="82"/>
        <v>48</v>
      </c>
      <c r="BE445" s="16">
        <f t="shared" si="83"/>
        <v>507</v>
      </c>
    </row>
    <row r="446" spans="46:57" ht="16.5" x14ac:dyDescent="0.2">
      <c r="AT446" s="15">
        <v>442</v>
      </c>
      <c r="AU446" s="16">
        <f t="shared" si="73"/>
        <v>62</v>
      </c>
      <c r="AV446" s="16">
        <f t="shared" si="74"/>
        <v>8</v>
      </c>
      <c r="AW446" s="16">
        <f t="shared" si="75"/>
        <v>4</v>
      </c>
      <c r="AX446" s="16">
        <f t="shared" si="76"/>
        <v>2054084</v>
      </c>
      <c r="AY446" s="16">
        <f t="shared" si="77"/>
        <v>4</v>
      </c>
      <c r="AZ446" s="16">
        <f t="shared" si="78"/>
        <v>5</v>
      </c>
      <c r="BA446" s="16">
        <f t="shared" si="79"/>
        <v>2</v>
      </c>
      <c r="BB446" s="15" t="str">
        <f t="shared" si="80"/>
        <v>100级守护灵橙色套3-衣服</v>
      </c>
      <c r="BC446" s="16">
        <f t="shared" si="81"/>
        <v>0</v>
      </c>
      <c r="BD446" s="16">
        <f t="shared" si="82"/>
        <v>95</v>
      </c>
      <c r="BE446" s="16">
        <f t="shared" si="83"/>
        <v>0</v>
      </c>
    </row>
    <row r="447" spans="46:57" ht="16.5" x14ac:dyDescent="0.2">
      <c r="AT447" s="15">
        <v>443</v>
      </c>
      <c r="AU447" s="16">
        <f t="shared" si="73"/>
        <v>62</v>
      </c>
      <c r="AV447" s="16">
        <f t="shared" si="74"/>
        <v>8</v>
      </c>
      <c r="AW447" s="16">
        <f t="shared" si="75"/>
        <v>5</v>
      </c>
      <c r="AX447" s="16">
        <f t="shared" si="76"/>
        <v>2054085</v>
      </c>
      <c r="AY447" s="16">
        <f t="shared" si="77"/>
        <v>4</v>
      </c>
      <c r="AZ447" s="16">
        <f t="shared" si="78"/>
        <v>5</v>
      </c>
      <c r="BA447" s="16">
        <f t="shared" si="79"/>
        <v>2</v>
      </c>
      <c r="BB447" s="15" t="str">
        <f t="shared" si="80"/>
        <v>100级守护灵橙色套3-鞋子</v>
      </c>
      <c r="BC447" s="16">
        <f t="shared" si="81"/>
        <v>0</v>
      </c>
      <c r="BD447" s="16">
        <f t="shared" si="82"/>
        <v>0</v>
      </c>
      <c r="BE447" s="16">
        <f t="shared" si="83"/>
        <v>1013</v>
      </c>
    </row>
    <row r="448" spans="46:57" ht="16.5" x14ac:dyDescent="0.2">
      <c r="AT448" s="15">
        <v>444</v>
      </c>
      <c r="AU448" s="16">
        <f t="shared" si="73"/>
        <v>62</v>
      </c>
      <c r="AV448" s="16">
        <f t="shared" si="74"/>
        <v>8</v>
      </c>
      <c r="AW448" s="16">
        <f t="shared" si="75"/>
        <v>6</v>
      </c>
      <c r="AX448" s="16">
        <f t="shared" si="76"/>
        <v>2054086</v>
      </c>
      <c r="AY448" s="16">
        <f t="shared" si="77"/>
        <v>4</v>
      </c>
      <c r="AZ448" s="16">
        <f t="shared" si="78"/>
        <v>5</v>
      </c>
      <c r="BA448" s="16">
        <f t="shared" si="79"/>
        <v>2</v>
      </c>
      <c r="BB448" s="15" t="str">
        <f t="shared" si="80"/>
        <v>100级守护灵橙色套3-护手</v>
      </c>
      <c r="BC448" s="16">
        <f t="shared" si="81"/>
        <v>0</v>
      </c>
      <c r="BD448" s="16">
        <f t="shared" si="82"/>
        <v>0</v>
      </c>
      <c r="BE448" s="16">
        <f t="shared" si="83"/>
        <v>1013</v>
      </c>
    </row>
    <row r="449" spans="46:57" ht="16.5" x14ac:dyDescent="0.2">
      <c r="AT449" s="15">
        <v>445</v>
      </c>
      <c r="AU449" s="16">
        <f t="shared" si="73"/>
        <v>63</v>
      </c>
      <c r="AV449" s="16">
        <f t="shared" si="74"/>
        <v>1</v>
      </c>
      <c r="AW449" s="16">
        <f t="shared" si="75"/>
        <v>1</v>
      </c>
      <c r="AX449" s="16">
        <f t="shared" si="76"/>
        <v>2061011</v>
      </c>
      <c r="AY449" s="16">
        <f t="shared" si="77"/>
        <v>1</v>
      </c>
      <c r="AZ449" s="16">
        <f t="shared" si="78"/>
        <v>6</v>
      </c>
      <c r="BA449" s="16">
        <f t="shared" si="79"/>
        <v>1</v>
      </c>
      <c r="BB449" s="15" t="str">
        <f t="shared" si="80"/>
        <v>120级寄灵人绿色-武器</v>
      </c>
      <c r="BC449" s="16">
        <f t="shared" si="81"/>
        <v>335</v>
      </c>
      <c r="BD449" s="16">
        <f t="shared" si="82"/>
        <v>0</v>
      </c>
      <c r="BE449" s="16">
        <f t="shared" si="83"/>
        <v>0</v>
      </c>
    </row>
    <row r="450" spans="46:57" ht="16.5" x14ac:dyDescent="0.2">
      <c r="AT450" s="15">
        <v>446</v>
      </c>
      <c r="AU450" s="16">
        <f t="shared" si="73"/>
        <v>63</v>
      </c>
      <c r="AV450" s="16">
        <f t="shared" si="74"/>
        <v>1</v>
      </c>
      <c r="AW450" s="16">
        <f t="shared" si="75"/>
        <v>2</v>
      </c>
      <c r="AX450" s="16">
        <f t="shared" si="76"/>
        <v>2061012</v>
      </c>
      <c r="AY450" s="16">
        <f t="shared" si="77"/>
        <v>1</v>
      </c>
      <c r="AZ450" s="16">
        <f t="shared" si="78"/>
        <v>6</v>
      </c>
      <c r="BA450" s="16">
        <f t="shared" si="79"/>
        <v>1</v>
      </c>
      <c r="BB450" s="15" t="str">
        <f t="shared" si="80"/>
        <v>120级寄灵人绿色-头盔</v>
      </c>
      <c r="BC450" s="16">
        <f t="shared" si="81"/>
        <v>0</v>
      </c>
      <c r="BD450" s="16">
        <f t="shared" si="82"/>
        <v>83</v>
      </c>
      <c r="BE450" s="16">
        <f t="shared" si="83"/>
        <v>0</v>
      </c>
    </row>
    <row r="451" spans="46:57" ht="16.5" x14ac:dyDescent="0.2">
      <c r="AT451" s="15">
        <v>447</v>
      </c>
      <c r="AU451" s="16">
        <f t="shared" si="73"/>
        <v>63</v>
      </c>
      <c r="AV451" s="16">
        <f t="shared" si="74"/>
        <v>1</v>
      </c>
      <c r="AW451" s="16">
        <f t="shared" si="75"/>
        <v>3</v>
      </c>
      <c r="AX451" s="16">
        <f t="shared" si="76"/>
        <v>2061013</v>
      </c>
      <c r="AY451" s="16">
        <f t="shared" si="77"/>
        <v>1</v>
      </c>
      <c r="AZ451" s="16">
        <f t="shared" si="78"/>
        <v>6</v>
      </c>
      <c r="BA451" s="16">
        <f t="shared" si="79"/>
        <v>1</v>
      </c>
      <c r="BB451" s="15" t="str">
        <f t="shared" si="80"/>
        <v>120级寄灵人绿色-肩甲</v>
      </c>
      <c r="BC451" s="16">
        <f t="shared" si="81"/>
        <v>0</v>
      </c>
      <c r="BD451" s="16">
        <f t="shared" si="82"/>
        <v>41</v>
      </c>
      <c r="BE451" s="16">
        <f t="shared" si="83"/>
        <v>252</v>
      </c>
    </row>
    <row r="452" spans="46:57" ht="16.5" x14ac:dyDescent="0.2">
      <c r="AT452" s="15">
        <v>448</v>
      </c>
      <c r="AU452" s="16">
        <f t="shared" si="73"/>
        <v>63</v>
      </c>
      <c r="AV452" s="16">
        <f t="shared" si="74"/>
        <v>1</v>
      </c>
      <c r="AW452" s="16">
        <f t="shared" si="75"/>
        <v>4</v>
      </c>
      <c r="AX452" s="16">
        <f t="shared" si="76"/>
        <v>2061014</v>
      </c>
      <c r="AY452" s="16">
        <f t="shared" si="77"/>
        <v>1</v>
      </c>
      <c r="AZ452" s="16">
        <f t="shared" si="78"/>
        <v>6</v>
      </c>
      <c r="BA452" s="16">
        <f t="shared" si="79"/>
        <v>1</v>
      </c>
      <c r="BB452" s="15" t="str">
        <f t="shared" si="80"/>
        <v>120级寄灵人绿色-衣服</v>
      </c>
      <c r="BC452" s="16">
        <f t="shared" si="81"/>
        <v>0</v>
      </c>
      <c r="BD452" s="16">
        <f t="shared" si="82"/>
        <v>83</v>
      </c>
      <c r="BE452" s="16">
        <f t="shared" si="83"/>
        <v>0</v>
      </c>
    </row>
    <row r="453" spans="46:57" ht="16.5" x14ac:dyDescent="0.2">
      <c r="AT453" s="15">
        <v>449</v>
      </c>
      <c r="AU453" s="16">
        <f t="shared" si="73"/>
        <v>63</v>
      </c>
      <c r="AV453" s="16">
        <f t="shared" si="74"/>
        <v>1</v>
      </c>
      <c r="AW453" s="16">
        <f t="shared" si="75"/>
        <v>5</v>
      </c>
      <c r="AX453" s="16">
        <f t="shared" si="76"/>
        <v>2061015</v>
      </c>
      <c r="AY453" s="16">
        <f t="shared" si="77"/>
        <v>1</v>
      </c>
      <c r="AZ453" s="16">
        <f t="shared" si="78"/>
        <v>6</v>
      </c>
      <c r="BA453" s="16">
        <f t="shared" si="79"/>
        <v>1</v>
      </c>
      <c r="BB453" s="15" t="str">
        <f t="shared" si="80"/>
        <v>120级寄灵人绿色-鞋子</v>
      </c>
      <c r="BC453" s="16">
        <f t="shared" si="81"/>
        <v>0</v>
      </c>
      <c r="BD453" s="16">
        <f t="shared" si="82"/>
        <v>0</v>
      </c>
      <c r="BE453" s="16">
        <f t="shared" si="83"/>
        <v>504</v>
      </c>
    </row>
    <row r="454" spans="46:57" ht="16.5" x14ac:dyDescent="0.2">
      <c r="AT454" s="15">
        <v>450</v>
      </c>
      <c r="AU454" s="16">
        <f t="shared" ref="AU454:AU517" si="84">MATCH(AT454-1,$AI$5:$AI$81,1)</f>
        <v>63</v>
      </c>
      <c r="AV454" s="16">
        <f t="shared" ref="AV454:AV517" si="85">INDEX($AD$6:$AD$81,AU454)</f>
        <v>1</v>
      </c>
      <c r="AW454" s="16">
        <f t="shared" ref="AW454:AW517" si="86">AT454-INDEX($AI$5:$AI$81,AU454)</f>
        <v>6</v>
      </c>
      <c r="AX454" s="16">
        <f t="shared" ref="AX454:AX517" si="87">INDEX($AE$6:$AE$81,AU454)+AW454</f>
        <v>2061016</v>
      </c>
      <c r="AY454" s="16">
        <f t="shared" ref="AY454:AY517" si="88">INDEX($AB$6:$AB$81,AU454)</f>
        <v>1</v>
      </c>
      <c r="AZ454" s="16">
        <f t="shared" ref="AZ454:AZ517" si="89">INDEX($Z$6:$Z$81,AU454)</f>
        <v>6</v>
      </c>
      <c r="BA454" s="16">
        <f t="shared" ref="BA454:BA517" si="90">INDEX($AC$6:$AC$81,AU454)</f>
        <v>1</v>
      </c>
      <c r="BB454" s="15" t="str">
        <f t="shared" ref="BB454:BB517" si="91">INDEX($AF$6:$AF$81,AU454)&amp;"-"&amp;INDEX($AJ$3:$AQ$3,AW454)</f>
        <v>120级寄灵人绿色-护手</v>
      </c>
      <c r="BC454" s="16">
        <f t="shared" ref="BC454:BC517" si="92">ROUND(INDEX(I$5:I$16,($BA454-1)*6+$AZ454)*INDEX(O$5:O$12,$AW454)*INDEX($U$5:$U$8,$AY454),0)</f>
        <v>0</v>
      </c>
      <c r="BD454" s="16">
        <f t="shared" ref="BD454:BD517" si="93">ROUND(INDEX(J$5:J$16,($BA454-1)*6+$AZ454)*INDEX(P$5:P$12,$AW454)*INDEX($U$5:$U$8,$AY454),0)</f>
        <v>0</v>
      </c>
      <c r="BE454" s="16">
        <f t="shared" ref="BE454:BE517" si="94">ROUND(INDEX(K$5:K$16,($BA454-1)*6+$AZ454)*INDEX(Q$5:Q$12,$AW454)*INDEX($U$5:$U$8,$AY454),0)</f>
        <v>504</v>
      </c>
    </row>
    <row r="455" spans="46:57" ht="16.5" x14ac:dyDescent="0.2">
      <c r="AT455" s="15">
        <v>451</v>
      </c>
      <c r="AU455" s="16">
        <f t="shared" si="84"/>
        <v>63</v>
      </c>
      <c r="AV455" s="16">
        <f t="shared" si="85"/>
        <v>1</v>
      </c>
      <c r="AW455" s="16">
        <f t="shared" si="86"/>
        <v>7</v>
      </c>
      <c r="AX455" s="16">
        <f t="shared" si="87"/>
        <v>2061017</v>
      </c>
      <c r="AY455" s="16">
        <f t="shared" si="88"/>
        <v>1</v>
      </c>
      <c r="AZ455" s="16">
        <f t="shared" si="89"/>
        <v>6</v>
      </c>
      <c r="BA455" s="16">
        <f t="shared" si="90"/>
        <v>1</v>
      </c>
      <c r="BB455" s="15" t="str">
        <f t="shared" si="91"/>
        <v>120级寄灵人绿色-项链</v>
      </c>
      <c r="BC455" s="16">
        <f t="shared" si="92"/>
        <v>112</v>
      </c>
      <c r="BD455" s="16">
        <f t="shared" si="93"/>
        <v>69</v>
      </c>
      <c r="BE455" s="16">
        <f t="shared" si="94"/>
        <v>0</v>
      </c>
    </row>
    <row r="456" spans="46:57" ht="16.5" x14ac:dyDescent="0.2">
      <c r="AT456" s="15">
        <v>452</v>
      </c>
      <c r="AU456" s="16">
        <f t="shared" si="84"/>
        <v>63</v>
      </c>
      <c r="AV456" s="16">
        <f t="shared" si="85"/>
        <v>1</v>
      </c>
      <c r="AW456" s="16">
        <f t="shared" si="86"/>
        <v>8</v>
      </c>
      <c r="AX456" s="16">
        <f t="shared" si="87"/>
        <v>2061018</v>
      </c>
      <c r="AY456" s="16">
        <f t="shared" si="88"/>
        <v>1</v>
      </c>
      <c r="AZ456" s="16">
        <f t="shared" si="89"/>
        <v>6</v>
      </c>
      <c r="BA456" s="16">
        <f t="shared" si="90"/>
        <v>1</v>
      </c>
      <c r="BB456" s="15" t="str">
        <f t="shared" si="91"/>
        <v>120级寄灵人绿色-戒指</v>
      </c>
      <c r="BC456" s="16">
        <f t="shared" si="92"/>
        <v>112</v>
      </c>
      <c r="BD456" s="16">
        <f t="shared" si="93"/>
        <v>0</v>
      </c>
      <c r="BE456" s="16">
        <f t="shared" si="94"/>
        <v>420</v>
      </c>
    </row>
    <row r="457" spans="46:57" ht="16.5" x14ac:dyDescent="0.2">
      <c r="AT457" s="15">
        <v>453</v>
      </c>
      <c r="AU457" s="16">
        <f t="shared" si="84"/>
        <v>64</v>
      </c>
      <c r="AV457" s="16">
        <f t="shared" si="85"/>
        <v>2</v>
      </c>
      <c r="AW457" s="16">
        <f t="shared" si="86"/>
        <v>1</v>
      </c>
      <c r="AX457" s="16">
        <f t="shared" si="87"/>
        <v>2061021</v>
      </c>
      <c r="AY457" s="16">
        <f t="shared" si="88"/>
        <v>1</v>
      </c>
      <c r="AZ457" s="16">
        <f t="shared" si="89"/>
        <v>6</v>
      </c>
      <c r="BA457" s="16">
        <f t="shared" si="90"/>
        <v>2</v>
      </c>
      <c r="BB457" s="15" t="str">
        <f t="shared" si="91"/>
        <v>120级守护灵绿色-武器</v>
      </c>
      <c r="BC457" s="16">
        <f t="shared" si="92"/>
        <v>336</v>
      </c>
      <c r="BD457" s="16">
        <f t="shared" si="93"/>
        <v>0</v>
      </c>
      <c r="BE457" s="16">
        <f t="shared" si="94"/>
        <v>0</v>
      </c>
    </row>
    <row r="458" spans="46:57" ht="16.5" x14ac:dyDescent="0.2">
      <c r="AT458" s="15">
        <v>454</v>
      </c>
      <c r="AU458" s="16">
        <f t="shared" si="84"/>
        <v>64</v>
      </c>
      <c r="AV458" s="16">
        <f t="shared" si="85"/>
        <v>2</v>
      </c>
      <c r="AW458" s="16">
        <f t="shared" si="86"/>
        <v>2</v>
      </c>
      <c r="AX458" s="16">
        <f t="shared" si="87"/>
        <v>2061022</v>
      </c>
      <c r="AY458" s="16">
        <f t="shared" si="88"/>
        <v>1</v>
      </c>
      <c r="AZ458" s="16">
        <f t="shared" si="89"/>
        <v>6</v>
      </c>
      <c r="BA458" s="16">
        <f t="shared" si="90"/>
        <v>2</v>
      </c>
      <c r="BB458" s="15" t="str">
        <f t="shared" si="91"/>
        <v>120级守护灵绿色-头盔</v>
      </c>
      <c r="BC458" s="16">
        <f t="shared" si="92"/>
        <v>0</v>
      </c>
      <c r="BD458" s="16">
        <f t="shared" si="93"/>
        <v>84</v>
      </c>
      <c r="BE458" s="16">
        <f t="shared" si="94"/>
        <v>0</v>
      </c>
    </row>
    <row r="459" spans="46:57" ht="16.5" x14ac:dyDescent="0.2">
      <c r="AT459" s="15">
        <v>455</v>
      </c>
      <c r="AU459" s="16">
        <f t="shared" si="84"/>
        <v>64</v>
      </c>
      <c r="AV459" s="16">
        <f t="shared" si="85"/>
        <v>2</v>
      </c>
      <c r="AW459" s="16">
        <f t="shared" si="86"/>
        <v>3</v>
      </c>
      <c r="AX459" s="16">
        <f t="shared" si="87"/>
        <v>2061023</v>
      </c>
      <c r="AY459" s="16">
        <f t="shared" si="88"/>
        <v>1</v>
      </c>
      <c r="AZ459" s="16">
        <f t="shared" si="89"/>
        <v>6</v>
      </c>
      <c r="BA459" s="16">
        <f t="shared" si="90"/>
        <v>2</v>
      </c>
      <c r="BB459" s="15" t="str">
        <f t="shared" si="91"/>
        <v>120级守护灵绿色-肩甲</v>
      </c>
      <c r="BC459" s="16">
        <f t="shared" si="92"/>
        <v>0</v>
      </c>
      <c r="BD459" s="16">
        <f t="shared" si="93"/>
        <v>42</v>
      </c>
      <c r="BE459" s="16">
        <f t="shared" si="94"/>
        <v>452</v>
      </c>
    </row>
    <row r="460" spans="46:57" ht="16.5" x14ac:dyDescent="0.2">
      <c r="AT460" s="15">
        <v>456</v>
      </c>
      <c r="AU460" s="16">
        <f t="shared" si="84"/>
        <v>64</v>
      </c>
      <c r="AV460" s="16">
        <f t="shared" si="85"/>
        <v>2</v>
      </c>
      <c r="AW460" s="16">
        <f t="shared" si="86"/>
        <v>4</v>
      </c>
      <c r="AX460" s="16">
        <f t="shared" si="87"/>
        <v>2061024</v>
      </c>
      <c r="AY460" s="16">
        <f t="shared" si="88"/>
        <v>1</v>
      </c>
      <c r="AZ460" s="16">
        <f t="shared" si="89"/>
        <v>6</v>
      </c>
      <c r="BA460" s="16">
        <f t="shared" si="90"/>
        <v>2</v>
      </c>
      <c r="BB460" s="15" t="str">
        <f t="shared" si="91"/>
        <v>120级守护灵绿色-衣服</v>
      </c>
      <c r="BC460" s="16">
        <f t="shared" si="92"/>
        <v>0</v>
      </c>
      <c r="BD460" s="16">
        <f t="shared" si="93"/>
        <v>84</v>
      </c>
      <c r="BE460" s="16">
        <f t="shared" si="94"/>
        <v>0</v>
      </c>
    </row>
    <row r="461" spans="46:57" ht="16.5" x14ac:dyDescent="0.2">
      <c r="AT461" s="15">
        <v>457</v>
      </c>
      <c r="AU461" s="16">
        <f t="shared" si="84"/>
        <v>64</v>
      </c>
      <c r="AV461" s="16">
        <f t="shared" si="85"/>
        <v>2</v>
      </c>
      <c r="AW461" s="16">
        <f t="shared" si="86"/>
        <v>5</v>
      </c>
      <c r="AX461" s="16">
        <f t="shared" si="87"/>
        <v>2061025</v>
      </c>
      <c r="AY461" s="16">
        <f t="shared" si="88"/>
        <v>1</v>
      </c>
      <c r="AZ461" s="16">
        <f t="shared" si="89"/>
        <v>6</v>
      </c>
      <c r="BA461" s="16">
        <f t="shared" si="90"/>
        <v>2</v>
      </c>
      <c r="BB461" s="15" t="str">
        <f t="shared" si="91"/>
        <v>120级守护灵绿色-鞋子</v>
      </c>
      <c r="BC461" s="16">
        <f t="shared" si="92"/>
        <v>0</v>
      </c>
      <c r="BD461" s="16">
        <f t="shared" si="93"/>
        <v>0</v>
      </c>
      <c r="BE461" s="16">
        <f t="shared" si="94"/>
        <v>904</v>
      </c>
    </row>
    <row r="462" spans="46:57" ht="16.5" x14ac:dyDescent="0.2">
      <c r="AT462" s="15">
        <v>458</v>
      </c>
      <c r="AU462" s="16">
        <f t="shared" si="84"/>
        <v>64</v>
      </c>
      <c r="AV462" s="16">
        <f t="shared" si="85"/>
        <v>2</v>
      </c>
      <c r="AW462" s="16">
        <f t="shared" si="86"/>
        <v>6</v>
      </c>
      <c r="AX462" s="16">
        <f t="shared" si="87"/>
        <v>2061026</v>
      </c>
      <c r="AY462" s="16">
        <f t="shared" si="88"/>
        <v>1</v>
      </c>
      <c r="AZ462" s="16">
        <f t="shared" si="89"/>
        <v>6</v>
      </c>
      <c r="BA462" s="16">
        <f t="shared" si="90"/>
        <v>2</v>
      </c>
      <c r="BB462" s="15" t="str">
        <f t="shared" si="91"/>
        <v>120级守护灵绿色-护手</v>
      </c>
      <c r="BC462" s="16">
        <f t="shared" si="92"/>
        <v>0</v>
      </c>
      <c r="BD462" s="16">
        <f t="shared" si="93"/>
        <v>0</v>
      </c>
      <c r="BE462" s="16">
        <f t="shared" si="94"/>
        <v>904</v>
      </c>
    </row>
    <row r="463" spans="46:57" ht="16.5" x14ac:dyDescent="0.2">
      <c r="AT463" s="15">
        <v>459</v>
      </c>
      <c r="AU463" s="16">
        <f t="shared" si="84"/>
        <v>64</v>
      </c>
      <c r="AV463" s="16">
        <f t="shared" si="85"/>
        <v>2</v>
      </c>
      <c r="AW463" s="16">
        <f t="shared" si="86"/>
        <v>7</v>
      </c>
      <c r="AX463" s="16">
        <f t="shared" si="87"/>
        <v>2061027</v>
      </c>
      <c r="AY463" s="16">
        <f t="shared" si="88"/>
        <v>1</v>
      </c>
      <c r="AZ463" s="16">
        <f t="shared" si="89"/>
        <v>6</v>
      </c>
      <c r="BA463" s="16">
        <f t="shared" si="90"/>
        <v>2</v>
      </c>
      <c r="BB463" s="15" t="str">
        <f t="shared" si="91"/>
        <v>120级守护灵绿色-项链</v>
      </c>
      <c r="BC463" s="16">
        <f t="shared" si="92"/>
        <v>112</v>
      </c>
      <c r="BD463" s="16">
        <f t="shared" si="93"/>
        <v>70</v>
      </c>
      <c r="BE463" s="16">
        <f t="shared" si="94"/>
        <v>0</v>
      </c>
    </row>
    <row r="464" spans="46:57" ht="16.5" x14ac:dyDescent="0.2">
      <c r="AT464" s="15">
        <v>460</v>
      </c>
      <c r="AU464" s="16">
        <f t="shared" si="84"/>
        <v>64</v>
      </c>
      <c r="AV464" s="16">
        <f t="shared" si="85"/>
        <v>2</v>
      </c>
      <c r="AW464" s="16">
        <f t="shared" si="86"/>
        <v>8</v>
      </c>
      <c r="AX464" s="16">
        <f t="shared" si="87"/>
        <v>2061028</v>
      </c>
      <c r="AY464" s="16">
        <f t="shared" si="88"/>
        <v>1</v>
      </c>
      <c r="AZ464" s="16">
        <f t="shared" si="89"/>
        <v>6</v>
      </c>
      <c r="BA464" s="16">
        <f t="shared" si="90"/>
        <v>2</v>
      </c>
      <c r="BB464" s="15" t="str">
        <f t="shared" si="91"/>
        <v>120级守护灵绿色-戒指</v>
      </c>
      <c r="BC464" s="16">
        <f t="shared" si="92"/>
        <v>112</v>
      </c>
      <c r="BD464" s="16">
        <f t="shared" si="93"/>
        <v>0</v>
      </c>
      <c r="BE464" s="16">
        <f t="shared" si="94"/>
        <v>753</v>
      </c>
    </row>
    <row r="465" spans="46:57" ht="16.5" x14ac:dyDescent="0.2">
      <c r="AT465" s="15">
        <v>461</v>
      </c>
      <c r="AU465" s="16">
        <f t="shared" si="84"/>
        <v>65</v>
      </c>
      <c r="AV465" s="16">
        <f t="shared" si="85"/>
        <v>1</v>
      </c>
      <c r="AW465" s="16">
        <f t="shared" si="86"/>
        <v>1</v>
      </c>
      <c r="AX465" s="16">
        <f t="shared" si="87"/>
        <v>2062011</v>
      </c>
      <c r="AY465" s="16">
        <f t="shared" si="88"/>
        <v>2</v>
      </c>
      <c r="AZ465" s="16">
        <f t="shared" si="89"/>
        <v>6</v>
      </c>
      <c r="BA465" s="16">
        <f t="shared" si="90"/>
        <v>1</v>
      </c>
      <c r="BB465" s="15" t="str">
        <f t="shared" si="91"/>
        <v>120级寄灵人蓝色-武器</v>
      </c>
      <c r="BC465" s="16">
        <f t="shared" si="92"/>
        <v>502</v>
      </c>
      <c r="BD465" s="16">
        <f t="shared" si="93"/>
        <v>0</v>
      </c>
      <c r="BE465" s="16">
        <f t="shared" si="94"/>
        <v>0</v>
      </c>
    </row>
    <row r="466" spans="46:57" ht="16.5" x14ac:dyDescent="0.2">
      <c r="AT466" s="15">
        <v>462</v>
      </c>
      <c r="AU466" s="16">
        <f t="shared" si="84"/>
        <v>65</v>
      </c>
      <c r="AV466" s="16">
        <f t="shared" si="85"/>
        <v>1</v>
      </c>
      <c r="AW466" s="16">
        <f t="shared" si="86"/>
        <v>2</v>
      </c>
      <c r="AX466" s="16">
        <f t="shared" si="87"/>
        <v>2062012</v>
      </c>
      <c r="AY466" s="16">
        <f t="shared" si="88"/>
        <v>2</v>
      </c>
      <c r="AZ466" s="16">
        <f t="shared" si="89"/>
        <v>6</v>
      </c>
      <c r="BA466" s="16">
        <f t="shared" si="90"/>
        <v>1</v>
      </c>
      <c r="BB466" s="15" t="str">
        <f t="shared" si="91"/>
        <v>120级寄灵人蓝色-头盔</v>
      </c>
      <c r="BC466" s="16">
        <f t="shared" si="92"/>
        <v>0</v>
      </c>
      <c r="BD466" s="16">
        <f t="shared" si="93"/>
        <v>124</v>
      </c>
      <c r="BE466" s="16">
        <f t="shared" si="94"/>
        <v>0</v>
      </c>
    </row>
    <row r="467" spans="46:57" ht="16.5" x14ac:dyDescent="0.2">
      <c r="AT467" s="15">
        <v>463</v>
      </c>
      <c r="AU467" s="16">
        <f t="shared" si="84"/>
        <v>65</v>
      </c>
      <c r="AV467" s="16">
        <f t="shared" si="85"/>
        <v>1</v>
      </c>
      <c r="AW467" s="16">
        <f t="shared" si="86"/>
        <v>3</v>
      </c>
      <c r="AX467" s="16">
        <f t="shared" si="87"/>
        <v>2062013</v>
      </c>
      <c r="AY467" s="16">
        <f t="shared" si="88"/>
        <v>2</v>
      </c>
      <c r="AZ467" s="16">
        <f t="shared" si="89"/>
        <v>6</v>
      </c>
      <c r="BA467" s="16">
        <f t="shared" si="90"/>
        <v>1</v>
      </c>
      <c r="BB467" s="15" t="str">
        <f t="shared" si="91"/>
        <v>120级寄灵人蓝色-肩甲</v>
      </c>
      <c r="BC467" s="16">
        <f t="shared" si="92"/>
        <v>0</v>
      </c>
      <c r="BD467" s="16">
        <f t="shared" si="93"/>
        <v>62</v>
      </c>
      <c r="BE467" s="16">
        <f t="shared" si="94"/>
        <v>378</v>
      </c>
    </row>
    <row r="468" spans="46:57" ht="16.5" x14ac:dyDescent="0.2">
      <c r="AT468" s="15">
        <v>464</v>
      </c>
      <c r="AU468" s="16">
        <f t="shared" si="84"/>
        <v>65</v>
      </c>
      <c r="AV468" s="16">
        <f t="shared" si="85"/>
        <v>1</v>
      </c>
      <c r="AW468" s="16">
        <f t="shared" si="86"/>
        <v>4</v>
      </c>
      <c r="AX468" s="16">
        <f t="shared" si="87"/>
        <v>2062014</v>
      </c>
      <c r="AY468" s="16">
        <f t="shared" si="88"/>
        <v>2</v>
      </c>
      <c r="AZ468" s="16">
        <f t="shared" si="89"/>
        <v>6</v>
      </c>
      <c r="BA468" s="16">
        <f t="shared" si="90"/>
        <v>1</v>
      </c>
      <c r="BB468" s="15" t="str">
        <f t="shared" si="91"/>
        <v>120级寄灵人蓝色-衣服</v>
      </c>
      <c r="BC468" s="16">
        <f t="shared" si="92"/>
        <v>0</v>
      </c>
      <c r="BD468" s="16">
        <f t="shared" si="93"/>
        <v>124</v>
      </c>
      <c r="BE468" s="16">
        <f t="shared" si="94"/>
        <v>0</v>
      </c>
    </row>
    <row r="469" spans="46:57" ht="16.5" x14ac:dyDescent="0.2">
      <c r="AT469" s="15">
        <v>465</v>
      </c>
      <c r="AU469" s="16">
        <f t="shared" si="84"/>
        <v>65</v>
      </c>
      <c r="AV469" s="16">
        <f t="shared" si="85"/>
        <v>1</v>
      </c>
      <c r="AW469" s="16">
        <f t="shared" si="86"/>
        <v>5</v>
      </c>
      <c r="AX469" s="16">
        <f t="shared" si="87"/>
        <v>2062015</v>
      </c>
      <c r="AY469" s="16">
        <f t="shared" si="88"/>
        <v>2</v>
      </c>
      <c r="AZ469" s="16">
        <f t="shared" si="89"/>
        <v>6</v>
      </c>
      <c r="BA469" s="16">
        <f t="shared" si="90"/>
        <v>1</v>
      </c>
      <c r="BB469" s="15" t="str">
        <f t="shared" si="91"/>
        <v>120级寄灵人蓝色-鞋子</v>
      </c>
      <c r="BC469" s="16">
        <f t="shared" si="92"/>
        <v>0</v>
      </c>
      <c r="BD469" s="16">
        <f t="shared" si="93"/>
        <v>0</v>
      </c>
      <c r="BE469" s="16">
        <f t="shared" si="94"/>
        <v>757</v>
      </c>
    </row>
    <row r="470" spans="46:57" ht="16.5" x14ac:dyDescent="0.2">
      <c r="AT470" s="15">
        <v>466</v>
      </c>
      <c r="AU470" s="16">
        <f t="shared" si="84"/>
        <v>65</v>
      </c>
      <c r="AV470" s="16">
        <f t="shared" si="85"/>
        <v>1</v>
      </c>
      <c r="AW470" s="16">
        <f t="shared" si="86"/>
        <v>6</v>
      </c>
      <c r="AX470" s="16">
        <f t="shared" si="87"/>
        <v>2062016</v>
      </c>
      <c r="AY470" s="16">
        <f t="shared" si="88"/>
        <v>2</v>
      </c>
      <c r="AZ470" s="16">
        <f t="shared" si="89"/>
        <v>6</v>
      </c>
      <c r="BA470" s="16">
        <f t="shared" si="90"/>
        <v>1</v>
      </c>
      <c r="BB470" s="15" t="str">
        <f t="shared" si="91"/>
        <v>120级寄灵人蓝色-护手</v>
      </c>
      <c r="BC470" s="16">
        <f t="shared" si="92"/>
        <v>0</v>
      </c>
      <c r="BD470" s="16">
        <f t="shared" si="93"/>
        <v>0</v>
      </c>
      <c r="BE470" s="16">
        <f t="shared" si="94"/>
        <v>757</v>
      </c>
    </row>
    <row r="471" spans="46:57" ht="16.5" x14ac:dyDescent="0.2">
      <c r="AT471" s="15">
        <v>467</v>
      </c>
      <c r="AU471" s="16">
        <f t="shared" si="84"/>
        <v>65</v>
      </c>
      <c r="AV471" s="16">
        <f t="shared" si="85"/>
        <v>1</v>
      </c>
      <c r="AW471" s="16">
        <f t="shared" si="86"/>
        <v>7</v>
      </c>
      <c r="AX471" s="16">
        <f t="shared" si="87"/>
        <v>2062017</v>
      </c>
      <c r="AY471" s="16">
        <f t="shared" si="88"/>
        <v>2</v>
      </c>
      <c r="AZ471" s="16">
        <f t="shared" si="89"/>
        <v>6</v>
      </c>
      <c r="BA471" s="16">
        <f t="shared" si="90"/>
        <v>1</v>
      </c>
      <c r="BB471" s="15" t="str">
        <f t="shared" si="91"/>
        <v>120级寄灵人蓝色-项链</v>
      </c>
      <c r="BC471" s="16">
        <f t="shared" si="92"/>
        <v>167</v>
      </c>
      <c r="BD471" s="16">
        <f t="shared" si="93"/>
        <v>104</v>
      </c>
      <c r="BE471" s="16">
        <f t="shared" si="94"/>
        <v>0</v>
      </c>
    </row>
    <row r="472" spans="46:57" ht="16.5" x14ac:dyDescent="0.2">
      <c r="AT472" s="15">
        <v>468</v>
      </c>
      <c r="AU472" s="16">
        <f t="shared" si="84"/>
        <v>65</v>
      </c>
      <c r="AV472" s="16">
        <f t="shared" si="85"/>
        <v>1</v>
      </c>
      <c r="AW472" s="16">
        <f t="shared" si="86"/>
        <v>8</v>
      </c>
      <c r="AX472" s="16">
        <f t="shared" si="87"/>
        <v>2062018</v>
      </c>
      <c r="AY472" s="16">
        <f t="shared" si="88"/>
        <v>2</v>
      </c>
      <c r="AZ472" s="16">
        <f t="shared" si="89"/>
        <v>6</v>
      </c>
      <c r="BA472" s="16">
        <f t="shared" si="90"/>
        <v>1</v>
      </c>
      <c r="BB472" s="15" t="str">
        <f t="shared" si="91"/>
        <v>120级寄灵人蓝色-戒指</v>
      </c>
      <c r="BC472" s="16">
        <f t="shared" si="92"/>
        <v>167</v>
      </c>
      <c r="BD472" s="16">
        <f t="shared" si="93"/>
        <v>0</v>
      </c>
      <c r="BE472" s="16">
        <f t="shared" si="94"/>
        <v>631</v>
      </c>
    </row>
    <row r="473" spans="46:57" ht="16.5" x14ac:dyDescent="0.2">
      <c r="AT473" s="15">
        <v>469</v>
      </c>
      <c r="AU473" s="16">
        <f t="shared" si="84"/>
        <v>66</v>
      </c>
      <c r="AV473" s="16">
        <f t="shared" si="85"/>
        <v>2</v>
      </c>
      <c r="AW473" s="16">
        <f t="shared" si="86"/>
        <v>1</v>
      </c>
      <c r="AX473" s="16">
        <f t="shared" si="87"/>
        <v>2062021</v>
      </c>
      <c r="AY473" s="16">
        <f t="shared" si="88"/>
        <v>2</v>
      </c>
      <c r="AZ473" s="16">
        <f t="shared" si="89"/>
        <v>6</v>
      </c>
      <c r="BA473" s="16">
        <f t="shared" si="90"/>
        <v>2</v>
      </c>
      <c r="BB473" s="15" t="str">
        <f t="shared" si="91"/>
        <v>120级守护灵蓝色-武器</v>
      </c>
      <c r="BC473" s="16">
        <f t="shared" si="92"/>
        <v>505</v>
      </c>
      <c r="BD473" s="16">
        <f t="shared" si="93"/>
        <v>0</v>
      </c>
      <c r="BE473" s="16">
        <f t="shared" si="94"/>
        <v>0</v>
      </c>
    </row>
    <row r="474" spans="46:57" ht="16.5" x14ac:dyDescent="0.2">
      <c r="AT474" s="15">
        <v>470</v>
      </c>
      <c r="AU474" s="16">
        <f t="shared" si="84"/>
        <v>66</v>
      </c>
      <c r="AV474" s="16">
        <f t="shared" si="85"/>
        <v>2</v>
      </c>
      <c r="AW474" s="16">
        <f t="shared" si="86"/>
        <v>2</v>
      </c>
      <c r="AX474" s="16">
        <f t="shared" si="87"/>
        <v>2062022</v>
      </c>
      <c r="AY474" s="16">
        <f t="shared" si="88"/>
        <v>2</v>
      </c>
      <c r="AZ474" s="16">
        <f t="shared" si="89"/>
        <v>6</v>
      </c>
      <c r="BA474" s="16">
        <f t="shared" si="90"/>
        <v>2</v>
      </c>
      <c r="BB474" s="15" t="str">
        <f t="shared" si="91"/>
        <v>120级守护灵蓝色-头盔</v>
      </c>
      <c r="BC474" s="16">
        <f t="shared" si="92"/>
        <v>0</v>
      </c>
      <c r="BD474" s="16">
        <f t="shared" si="93"/>
        <v>127</v>
      </c>
      <c r="BE474" s="16">
        <f t="shared" si="94"/>
        <v>0</v>
      </c>
    </row>
    <row r="475" spans="46:57" ht="16.5" x14ac:dyDescent="0.2">
      <c r="AT475" s="15">
        <v>471</v>
      </c>
      <c r="AU475" s="16">
        <f t="shared" si="84"/>
        <v>66</v>
      </c>
      <c r="AV475" s="16">
        <f t="shared" si="85"/>
        <v>2</v>
      </c>
      <c r="AW475" s="16">
        <f t="shared" si="86"/>
        <v>3</v>
      </c>
      <c r="AX475" s="16">
        <f t="shared" si="87"/>
        <v>2062023</v>
      </c>
      <c r="AY475" s="16">
        <f t="shared" si="88"/>
        <v>2</v>
      </c>
      <c r="AZ475" s="16">
        <f t="shared" si="89"/>
        <v>6</v>
      </c>
      <c r="BA475" s="16">
        <f t="shared" si="90"/>
        <v>2</v>
      </c>
      <c r="BB475" s="15" t="str">
        <f t="shared" si="91"/>
        <v>120级守护灵蓝色-肩甲</v>
      </c>
      <c r="BC475" s="16">
        <f t="shared" si="92"/>
        <v>0</v>
      </c>
      <c r="BD475" s="16">
        <f t="shared" si="93"/>
        <v>63</v>
      </c>
      <c r="BE475" s="16">
        <f t="shared" si="94"/>
        <v>678</v>
      </c>
    </row>
    <row r="476" spans="46:57" ht="16.5" x14ac:dyDescent="0.2">
      <c r="AT476" s="15">
        <v>472</v>
      </c>
      <c r="AU476" s="16">
        <f t="shared" si="84"/>
        <v>66</v>
      </c>
      <c r="AV476" s="16">
        <f t="shared" si="85"/>
        <v>2</v>
      </c>
      <c r="AW476" s="16">
        <f t="shared" si="86"/>
        <v>4</v>
      </c>
      <c r="AX476" s="16">
        <f t="shared" si="87"/>
        <v>2062024</v>
      </c>
      <c r="AY476" s="16">
        <f t="shared" si="88"/>
        <v>2</v>
      </c>
      <c r="AZ476" s="16">
        <f t="shared" si="89"/>
        <v>6</v>
      </c>
      <c r="BA476" s="16">
        <f t="shared" si="90"/>
        <v>2</v>
      </c>
      <c r="BB476" s="15" t="str">
        <f t="shared" si="91"/>
        <v>120级守护灵蓝色-衣服</v>
      </c>
      <c r="BC476" s="16">
        <f t="shared" si="92"/>
        <v>0</v>
      </c>
      <c r="BD476" s="16">
        <f t="shared" si="93"/>
        <v>127</v>
      </c>
      <c r="BE476" s="16">
        <f t="shared" si="94"/>
        <v>0</v>
      </c>
    </row>
    <row r="477" spans="46:57" ht="16.5" x14ac:dyDescent="0.2">
      <c r="AT477" s="15">
        <v>473</v>
      </c>
      <c r="AU477" s="16">
        <f t="shared" si="84"/>
        <v>66</v>
      </c>
      <c r="AV477" s="16">
        <f t="shared" si="85"/>
        <v>2</v>
      </c>
      <c r="AW477" s="16">
        <f t="shared" si="86"/>
        <v>5</v>
      </c>
      <c r="AX477" s="16">
        <f t="shared" si="87"/>
        <v>2062025</v>
      </c>
      <c r="AY477" s="16">
        <f t="shared" si="88"/>
        <v>2</v>
      </c>
      <c r="AZ477" s="16">
        <f t="shared" si="89"/>
        <v>6</v>
      </c>
      <c r="BA477" s="16">
        <f t="shared" si="90"/>
        <v>2</v>
      </c>
      <c r="BB477" s="15" t="str">
        <f t="shared" si="91"/>
        <v>120级守护灵蓝色-鞋子</v>
      </c>
      <c r="BC477" s="16">
        <f t="shared" si="92"/>
        <v>0</v>
      </c>
      <c r="BD477" s="16">
        <f t="shared" si="93"/>
        <v>0</v>
      </c>
      <c r="BE477" s="16">
        <f t="shared" si="94"/>
        <v>1356</v>
      </c>
    </row>
    <row r="478" spans="46:57" ht="16.5" x14ac:dyDescent="0.2">
      <c r="AT478" s="15">
        <v>474</v>
      </c>
      <c r="AU478" s="16">
        <f t="shared" si="84"/>
        <v>66</v>
      </c>
      <c r="AV478" s="16">
        <f t="shared" si="85"/>
        <v>2</v>
      </c>
      <c r="AW478" s="16">
        <f t="shared" si="86"/>
        <v>6</v>
      </c>
      <c r="AX478" s="16">
        <f t="shared" si="87"/>
        <v>2062026</v>
      </c>
      <c r="AY478" s="16">
        <f t="shared" si="88"/>
        <v>2</v>
      </c>
      <c r="AZ478" s="16">
        <f t="shared" si="89"/>
        <v>6</v>
      </c>
      <c r="BA478" s="16">
        <f t="shared" si="90"/>
        <v>2</v>
      </c>
      <c r="BB478" s="15" t="str">
        <f t="shared" si="91"/>
        <v>120级守护灵蓝色-护手</v>
      </c>
      <c r="BC478" s="16">
        <f t="shared" si="92"/>
        <v>0</v>
      </c>
      <c r="BD478" s="16">
        <f t="shared" si="93"/>
        <v>0</v>
      </c>
      <c r="BE478" s="16">
        <f t="shared" si="94"/>
        <v>1356</v>
      </c>
    </row>
    <row r="479" spans="46:57" ht="16.5" x14ac:dyDescent="0.2">
      <c r="AT479" s="15">
        <v>475</v>
      </c>
      <c r="AU479" s="16">
        <f t="shared" si="84"/>
        <v>66</v>
      </c>
      <c r="AV479" s="16">
        <f t="shared" si="85"/>
        <v>2</v>
      </c>
      <c r="AW479" s="16">
        <f t="shared" si="86"/>
        <v>7</v>
      </c>
      <c r="AX479" s="16">
        <f t="shared" si="87"/>
        <v>2062027</v>
      </c>
      <c r="AY479" s="16">
        <f t="shared" si="88"/>
        <v>2</v>
      </c>
      <c r="AZ479" s="16">
        <f t="shared" si="89"/>
        <v>6</v>
      </c>
      <c r="BA479" s="16">
        <f t="shared" si="90"/>
        <v>2</v>
      </c>
      <c r="BB479" s="15" t="str">
        <f t="shared" si="91"/>
        <v>120级守护灵蓝色-项链</v>
      </c>
      <c r="BC479" s="16">
        <f t="shared" si="92"/>
        <v>168</v>
      </c>
      <c r="BD479" s="16">
        <f t="shared" si="93"/>
        <v>106</v>
      </c>
      <c r="BE479" s="16">
        <f t="shared" si="94"/>
        <v>0</v>
      </c>
    </row>
    <row r="480" spans="46:57" ht="16.5" x14ac:dyDescent="0.2">
      <c r="AT480" s="15">
        <v>476</v>
      </c>
      <c r="AU480" s="16">
        <f t="shared" si="84"/>
        <v>66</v>
      </c>
      <c r="AV480" s="16">
        <f t="shared" si="85"/>
        <v>2</v>
      </c>
      <c r="AW480" s="16">
        <f t="shared" si="86"/>
        <v>8</v>
      </c>
      <c r="AX480" s="16">
        <f t="shared" si="87"/>
        <v>2062028</v>
      </c>
      <c r="AY480" s="16">
        <f t="shared" si="88"/>
        <v>2</v>
      </c>
      <c r="AZ480" s="16">
        <f t="shared" si="89"/>
        <v>6</v>
      </c>
      <c r="BA480" s="16">
        <f t="shared" si="90"/>
        <v>2</v>
      </c>
      <c r="BB480" s="15" t="str">
        <f t="shared" si="91"/>
        <v>120级守护灵蓝色-戒指</v>
      </c>
      <c r="BC480" s="16">
        <f t="shared" si="92"/>
        <v>168</v>
      </c>
      <c r="BD480" s="16">
        <f t="shared" si="93"/>
        <v>0</v>
      </c>
      <c r="BE480" s="16">
        <f t="shared" si="94"/>
        <v>1130</v>
      </c>
    </row>
    <row r="481" spans="46:57" ht="16.5" x14ac:dyDescent="0.2">
      <c r="AT481" s="15">
        <v>477</v>
      </c>
      <c r="AU481" s="16">
        <f t="shared" si="84"/>
        <v>67</v>
      </c>
      <c r="AV481" s="16">
        <f t="shared" si="85"/>
        <v>1</v>
      </c>
      <c r="AW481" s="16">
        <f t="shared" si="86"/>
        <v>1</v>
      </c>
      <c r="AX481" s="16">
        <f t="shared" si="87"/>
        <v>2063011</v>
      </c>
      <c r="AY481" s="16">
        <f t="shared" si="88"/>
        <v>3</v>
      </c>
      <c r="AZ481" s="16">
        <f t="shared" si="89"/>
        <v>6</v>
      </c>
      <c r="BA481" s="16">
        <f t="shared" si="90"/>
        <v>1</v>
      </c>
      <c r="BB481" s="15" t="str">
        <f t="shared" si="91"/>
        <v>120级寄灵人紫色-武器</v>
      </c>
      <c r="BC481" s="16">
        <f t="shared" si="92"/>
        <v>536</v>
      </c>
      <c r="BD481" s="16">
        <f t="shared" si="93"/>
        <v>0</v>
      </c>
      <c r="BE481" s="16">
        <f t="shared" si="94"/>
        <v>0</v>
      </c>
    </row>
    <row r="482" spans="46:57" ht="16.5" x14ac:dyDescent="0.2">
      <c r="AT482" s="15">
        <v>478</v>
      </c>
      <c r="AU482" s="16">
        <f t="shared" si="84"/>
        <v>67</v>
      </c>
      <c r="AV482" s="16">
        <f t="shared" si="85"/>
        <v>1</v>
      </c>
      <c r="AW482" s="16">
        <f t="shared" si="86"/>
        <v>2</v>
      </c>
      <c r="AX482" s="16">
        <f t="shared" si="87"/>
        <v>2063012</v>
      </c>
      <c r="AY482" s="16">
        <f t="shared" si="88"/>
        <v>3</v>
      </c>
      <c r="AZ482" s="16">
        <f t="shared" si="89"/>
        <v>6</v>
      </c>
      <c r="BA482" s="16">
        <f t="shared" si="90"/>
        <v>1</v>
      </c>
      <c r="BB482" s="15" t="str">
        <f t="shared" si="91"/>
        <v>120级寄灵人紫色-头盔</v>
      </c>
      <c r="BC482" s="16">
        <f t="shared" si="92"/>
        <v>0</v>
      </c>
      <c r="BD482" s="16">
        <f t="shared" si="93"/>
        <v>133</v>
      </c>
      <c r="BE482" s="16">
        <f t="shared" si="94"/>
        <v>0</v>
      </c>
    </row>
    <row r="483" spans="46:57" ht="16.5" x14ac:dyDescent="0.2">
      <c r="AT483" s="15">
        <v>479</v>
      </c>
      <c r="AU483" s="16">
        <f t="shared" si="84"/>
        <v>67</v>
      </c>
      <c r="AV483" s="16">
        <f t="shared" si="85"/>
        <v>1</v>
      </c>
      <c r="AW483" s="16">
        <f t="shared" si="86"/>
        <v>3</v>
      </c>
      <c r="AX483" s="16">
        <f t="shared" si="87"/>
        <v>2063013</v>
      </c>
      <c r="AY483" s="16">
        <f t="shared" si="88"/>
        <v>3</v>
      </c>
      <c r="AZ483" s="16">
        <f t="shared" si="89"/>
        <v>6</v>
      </c>
      <c r="BA483" s="16">
        <f t="shared" si="90"/>
        <v>1</v>
      </c>
      <c r="BB483" s="15" t="str">
        <f t="shared" si="91"/>
        <v>120级寄灵人紫色-肩甲</v>
      </c>
      <c r="BC483" s="16">
        <f t="shared" si="92"/>
        <v>0</v>
      </c>
      <c r="BD483" s="16">
        <f t="shared" si="93"/>
        <v>66</v>
      </c>
      <c r="BE483" s="16">
        <f t="shared" si="94"/>
        <v>404</v>
      </c>
    </row>
    <row r="484" spans="46:57" ht="16.5" x14ac:dyDescent="0.2">
      <c r="AT484" s="15">
        <v>480</v>
      </c>
      <c r="AU484" s="16">
        <f t="shared" si="84"/>
        <v>67</v>
      </c>
      <c r="AV484" s="16">
        <f t="shared" si="85"/>
        <v>1</v>
      </c>
      <c r="AW484" s="16">
        <f t="shared" si="86"/>
        <v>4</v>
      </c>
      <c r="AX484" s="16">
        <f t="shared" si="87"/>
        <v>2063014</v>
      </c>
      <c r="AY484" s="16">
        <f t="shared" si="88"/>
        <v>3</v>
      </c>
      <c r="AZ484" s="16">
        <f t="shared" si="89"/>
        <v>6</v>
      </c>
      <c r="BA484" s="16">
        <f t="shared" si="90"/>
        <v>1</v>
      </c>
      <c r="BB484" s="15" t="str">
        <f t="shared" si="91"/>
        <v>120级寄灵人紫色-衣服</v>
      </c>
      <c r="BC484" s="16">
        <f t="shared" si="92"/>
        <v>0</v>
      </c>
      <c r="BD484" s="16">
        <f t="shared" si="93"/>
        <v>133</v>
      </c>
      <c r="BE484" s="16">
        <f t="shared" si="94"/>
        <v>0</v>
      </c>
    </row>
    <row r="485" spans="46:57" ht="16.5" x14ac:dyDescent="0.2">
      <c r="AT485" s="15">
        <v>481</v>
      </c>
      <c r="AU485" s="16">
        <f t="shared" si="84"/>
        <v>67</v>
      </c>
      <c r="AV485" s="16">
        <f t="shared" si="85"/>
        <v>1</v>
      </c>
      <c r="AW485" s="16">
        <f t="shared" si="86"/>
        <v>5</v>
      </c>
      <c r="AX485" s="16">
        <f t="shared" si="87"/>
        <v>2063015</v>
      </c>
      <c r="AY485" s="16">
        <f t="shared" si="88"/>
        <v>3</v>
      </c>
      <c r="AZ485" s="16">
        <f t="shared" si="89"/>
        <v>6</v>
      </c>
      <c r="BA485" s="16">
        <f t="shared" si="90"/>
        <v>1</v>
      </c>
      <c r="BB485" s="15" t="str">
        <f t="shared" si="91"/>
        <v>120级寄灵人紫色-鞋子</v>
      </c>
      <c r="BC485" s="16">
        <f t="shared" si="92"/>
        <v>0</v>
      </c>
      <c r="BD485" s="16">
        <f t="shared" si="93"/>
        <v>0</v>
      </c>
      <c r="BE485" s="16">
        <f t="shared" si="94"/>
        <v>807</v>
      </c>
    </row>
    <row r="486" spans="46:57" ht="16.5" x14ac:dyDescent="0.2">
      <c r="AT486" s="15">
        <v>482</v>
      </c>
      <c r="AU486" s="16">
        <f t="shared" si="84"/>
        <v>67</v>
      </c>
      <c r="AV486" s="16">
        <f t="shared" si="85"/>
        <v>1</v>
      </c>
      <c r="AW486" s="16">
        <f t="shared" si="86"/>
        <v>6</v>
      </c>
      <c r="AX486" s="16">
        <f t="shared" si="87"/>
        <v>2063016</v>
      </c>
      <c r="AY486" s="16">
        <f t="shared" si="88"/>
        <v>3</v>
      </c>
      <c r="AZ486" s="16">
        <f t="shared" si="89"/>
        <v>6</v>
      </c>
      <c r="BA486" s="16">
        <f t="shared" si="90"/>
        <v>1</v>
      </c>
      <c r="BB486" s="15" t="str">
        <f t="shared" si="91"/>
        <v>120级寄灵人紫色-护手</v>
      </c>
      <c r="BC486" s="16">
        <f t="shared" si="92"/>
        <v>0</v>
      </c>
      <c r="BD486" s="16">
        <f t="shared" si="93"/>
        <v>0</v>
      </c>
      <c r="BE486" s="16">
        <f t="shared" si="94"/>
        <v>807</v>
      </c>
    </row>
    <row r="487" spans="46:57" ht="16.5" x14ac:dyDescent="0.2">
      <c r="AT487" s="15">
        <v>483</v>
      </c>
      <c r="AU487" s="16">
        <f t="shared" si="84"/>
        <v>67</v>
      </c>
      <c r="AV487" s="16">
        <f t="shared" si="85"/>
        <v>1</v>
      </c>
      <c r="AW487" s="16">
        <f t="shared" si="86"/>
        <v>7</v>
      </c>
      <c r="AX487" s="16">
        <f t="shared" si="87"/>
        <v>2063017</v>
      </c>
      <c r="AY487" s="16">
        <f t="shared" si="88"/>
        <v>3</v>
      </c>
      <c r="AZ487" s="16">
        <f t="shared" si="89"/>
        <v>6</v>
      </c>
      <c r="BA487" s="16">
        <f t="shared" si="90"/>
        <v>1</v>
      </c>
      <c r="BB487" s="15" t="str">
        <f t="shared" si="91"/>
        <v>120级寄灵人紫色-项链</v>
      </c>
      <c r="BC487" s="16">
        <f t="shared" si="92"/>
        <v>179</v>
      </c>
      <c r="BD487" s="16">
        <f t="shared" si="93"/>
        <v>110</v>
      </c>
      <c r="BE487" s="16">
        <f t="shared" si="94"/>
        <v>0</v>
      </c>
    </row>
    <row r="488" spans="46:57" ht="16.5" x14ac:dyDescent="0.2">
      <c r="AT488" s="15">
        <v>484</v>
      </c>
      <c r="AU488" s="16">
        <f t="shared" si="84"/>
        <v>67</v>
      </c>
      <c r="AV488" s="16">
        <f t="shared" si="85"/>
        <v>1</v>
      </c>
      <c r="AW488" s="16">
        <f t="shared" si="86"/>
        <v>8</v>
      </c>
      <c r="AX488" s="16">
        <f t="shared" si="87"/>
        <v>2063018</v>
      </c>
      <c r="AY488" s="16">
        <f t="shared" si="88"/>
        <v>3</v>
      </c>
      <c r="AZ488" s="16">
        <f t="shared" si="89"/>
        <v>6</v>
      </c>
      <c r="BA488" s="16">
        <f t="shared" si="90"/>
        <v>1</v>
      </c>
      <c r="BB488" s="15" t="str">
        <f t="shared" si="91"/>
        <v>120级寄灵人紫色-戒指</v>
      </c>
      <c r="BC488" s="16">
        <f t="shared" si="92"/>
        <v>179</v>
      </c>
      <c r="BD488" s="16">
        <f t="shared" si="93"/>
        <v>0</v>
      </c>
      <c r="BE488" s="16">
        <f t="shared" si="94"/>
        <v>673</v>
      </c>
    </row>
    <row r="489" spans="46:57" ht="16.5" x14ac:dyDescent="0.2">
      <c r="AT489" s="15">
        <v>485</v>
      </c>
      <c r="AU489" s="16">
        <f t="shared" si="84"/>
        <v>68</v>
      </c>
      <c r="AV489" s="16">
        <f t="shared" si="85"/>
        <v>2</v>
      </c>
      <c r="AW489" s="16">
        <f t="shared" si="86"/>
        <v>1</v>
      </c>
      <c r="AX489" s="16">
        <f t="shared" si="87"/>
        <v>2063021</v>
      </c>
      <c r="AY489" s="16">
        <f t="shared" si="88"/>
        <v>3</v>
      </c>
      <c r="AZ489" s="16">
        <f t="shared" si="89"/>
        <v>6</v>
      </c>
      <c r="BA489" s="16">
        <f t="shared" si="90"/>
        <v>2</v>
      </c>
      <c r="BB489" s="15" t="str">
        <f t="shared" si="91"/>
        <v>120级守护灵紫色-武器</v>
      </c>
      <c r="BC489" s="16">
        <f t="shared" si="92"/>
        <v>538</v>
      </c>
      <c r="BD489" s="16">
        <f t="shared" si="93"/>
        <v>0</v>
      </c>
      <c r="BE489" s="16">
        <f t="shared" si="94"/>
        <v>0</v>
      </c>
    </row>
    <row r="490" spans="46:57" ht="16.5" x14ac:dyDescent="0.2">
      <c r="AT490" s="15">
        <v>486</v>
      </c>
      <c r="AU490" s="16">
        <f t="shared" si="84"/>
        <v>68</v>
      </c>
      <c r="AV490" s="16">
        <f t="shared" si="85"/>
        <v>2</v>
      </c>
      <c r="AW490" s="16">
        <f t="shared" si="86"/>
        <v>2</v>
      </c>
      <c r="AX490" s="16">
        <f t="shared" si="87"/>
        <v>2063022</v>
      </c>
      <c r="AY490" s="16">
        <f t="shared" si="88"/>
        <v>3</v>
      </c>
      <c r="AZ490" s="16">
        <f t="shared" si="89"/>
        <v>6</v>
      </c>
      <c r="BA490" s="16">
        <f t="shared" si="90"/>
        <v>2</v>
      </c>
      <c r="BB490" s="15" t="str">
        <f t="shared" si="91"/>
        <v>120级守护灵紫色-头盔</v>
      </c>
      <c r="BC490" s="16">
        <f t="shared" si="92"/>
        <v>0</v>
      </c>
      <c r="BD490" s="16">
        <f t="shared" si="93"/>
        <v>135</v>
      </c>
      <c r="BE490" s="16">
        <f t="shared" si="94"/>
        <v>0</v>
      </c>
    </row>
    <row r="491" spans="46:57" ht="16.5" x14ac:dyDescent="0.2">
      <c r="AT491" s="15">
        <v>487</v>
      </c>
      <c r="AU491" s="16">
        <f t="shared" si="84"/>
        <v>68</v>
      </c>
      <c r="AV491" s="16">
        <f t="shared" si="85"/>
        <v>2</v>
      </c>
      <c r="AW491" s="16">
        <f t="shared" si="86"/>
        <v>3</v>
      </c>
      <c r="AX491" s="16">
        <f t="shared" si="87"/>
        <v>2063023</v>
      </c>
      <c r="AY491" s="16">
        <f t="shared" si="88"/>
        <v>3</v>
      </c>
      <c r="AZ491" s="16">
        <f t="shared" si="89"/>
        <v>6</v>
      </c>
      <c r="BA491" s="16">
        <f t="shared" si="90"/>
        <v>2</v>
      </c>
      <c r="BB491" s="15" t="str">
        <f t="shared" si="91"/>
        <v>120级守护灵紫色-肩甲</v>
      </c>
      <c r="BC491" s="16">
        <f t="shared" si="92"/>
        <v>0</v>
      </c>
      <c r="BD491" s="16">
        <f t="shared" si="93"/>
        <v>68</v>
      </c>
      <c r="BE491" s="16">
        <f t="shared" si="94"/>
        <v>723</v>
      </c>
    </row>
    <row r="492" spans="46:57" ht="16.5" x14ac:dyDescent="0.2">
      <c r="AT492" s="15">
        <v>488</v>
      </c>
      <c r="AU492" s="16">
        <f t="shared" si="84"/>
        <v>68</v>
      </c>
      <c r="AV492" s="16">
        <f t="shared" si="85"/>
        <v>2</v>
      </c>
      <c r="AW492" s="16">
        <f t="shared" si="86"/>
        <v>4</v>
      </c>
      <c r="AX492" s="16">
        <f t="shared" si="87"/>
        <v>2063024</v>
      </c>
      <c r="AY492" s="16">
        <f t="shared" si="88"/>
        <v>3</v>
      </c>
      <c r="AZ492" s="16">
        <f t="shared" si="89"/>
        <v>6</v>
      </c>
      <c r="BA492" s="16">
        <f t="shared" si="90"/>
        <v>2</v>
      </c>
      <c r="BB492" s="15" t="str">
        <f t="shared" si="91"/>
        <v>120级守护灵紫色-衣服</v>
      </c>
      <c r="BC492" s="16">
        <f t="shared" si="92"/>
        <v>0</v>
      </c>
      <c r="BD492" s="16">
        <f t="shared" si="93"/>
        <v>135</v>
      </c>
      <c r="BE492" s="16">
        <f t="shared" si="94"/>
        <v>0</v>
      </c>
    </row>
    <row r="493" spans="46:57" ht="16.5" x14ac:dyDescent="0.2">
      <c r="AT493" s="15">
        <v>489</v>
      </c>
      <c r="AU493" s="16">
        <f t="shared" si="84"/>
        <v>68</v>
      </c>
      <c r="AV493" s="16">
        <f t="shared" si="85"/>
        <v>2</v>
      </c>
      <c r="AW493" s="16">
        <f t="shared" si="86"/>
        <v>5</v>
      </c>
      <c r="AX493" s="16">
        <f t="shared" si="87"/>
        <v>2063025</v>
      </c>
      <c r="AY493" s="16">
        <f t="shared" si="88"/>
        <v>3</v>
      </c>
      <c r="AZ493" s="16">
        <f t="shared" si="89"/>
        <v>6</v>
      </c>
      <c r="BA493" s="16">
        <f t="shared" si="90"/>
        <v>2</v>
      </c>
      <c r="BB493" s="15" t="str">
        <f t="shared" si="91"/>
        <v>120级守护灵紫色-鞋子</v>
      </c>
      <c r="BC493" s="16">
        <f t="shared" si="92"/>
        <v>0</v>
      </c>
      <c r="BD493" s="16">
        <f t="shared" si="93"/>
        <v>0</v>
      </c>
      <c r="BE493" s="16">
        <f t="shared" si="94"/>
        <v>1446</v>
      </c>
    </row>
    <row r="494" spans="46:57" ht="16.5" x14ac:dyDescent="0.2">
      <c r="AT494" s="15">
        <v>490</v>
      </c>
      <c r="AU494" s="16">
        <f t="shared" si="84"/>
        <v>68</v>
      </c>
      <c r="AV494" s="16">
        <f t="shared" si="85"/>
        <v>2</v>
      </c>
      <c r="AW494" s="16">
        <f t="shared" si="86"/>
        <v>6</v>
      </c>
      <c r="AX494" s="16">
        <f t="shared" si="87"/>
        <v>2063026</v>
      </c>
      <c r="AY494" s="16">
        <f t="shared" si="88"/>
        <v>3</v>
      </c>
      <c r="AZ494" s="16">
        <f t="shared" si="89"/>
        <v>6</v>
      </c>
      <c r="BA494" s="16">
        <f t="shared" si="90"/>
        <v>2</v>
      </c>
      <c r="BB494" s="15" t="str">
        <f t="shared" si="91"/>
        <v>120级守护灵紫色-护手</v>
      </c>
      <c r="BC494" s="16">
        <f t="shared" si="92"/>
        <v>0</v>
      </c>
      <c r="BD494" s="16">
        <f t="shared" si="93"/>
        <v>0</v>
      </c>
      <c r="BE494" s="16">
        <f t="shared" si="94"/>
        <v>1446</v>
      </c>
    </row>
    <row r="495" spans="46:57" ht="16.5" x14ac:dyDescent="0.2">
      <c r="AT495" s="15">
        <v>491</v>
      </c>
      <c r="AU495" s="16">
        <f t="shared" si="84"/>
        <v>68</v>
      </c>
      <c r="AV495" s="16">
        <f t="shared" si="85"/>
        <v>2</v>
      </c>
      <c r="AW495" s="16">
        <f t="shared" si="86"/>
        <v>7</v>
      </c>
      <c r="AX495" s="16">
        <f t="shared" si="87"/>
        <v>2063027</v>
      </c>
      <c r="AY495" s="16">
        <f t="shared" si="88"/>
        <v>3</v>
      </c>
      <c r="AZ495" s="16">
        <f t="shared" si="89"/>
        <v>6</v>
      </c>
      <c r="BA495" s="16">
        <f t="shared" si="90"/>
        <v>2</v>
      </c>
      <c r="BB495" s="15" t="str">
        <f t="shared" si="91"/>
        <v>120级守护灵紫色-项链</v>
      </c>
      <c r="BC495" s="16">
        <f t="shared" si="92"/>
        <v>179</v>
      </c>
      <c r="BD495" s="16">
        <f t="shared" si="93"/>
        <v>113</v>
      </c>
      <c r="BE495" s="16">
        <f t="shared" si="94"/>
        <v>0</v>
      </c>
    </row>
    <row r="496" spans="46:57" ht="16.5" x14ac:dyDescent="0.2">
      <c r="AT496" s="15">
        <v>492</v>
      </c>
      <c r="AU496" s="16">
        <f t="shared" si="84"/>
        <v>68</v>
      </c>
      <c r="AV496" s="16">
        <f t="shared" si="85"/>
        <v>2</v>
      </c>
      <c r="AW496" s="16">
        <f t="shared" si="86"/>
        <v>8</v>
      </c>
      <c r="AX496" s="16">
        <f t="shared" si="87"/>
        <v>2063028</v>
      </c>
      <c r="AY496" s="16">
        <f t="shared" si="88"/>
        <v>3</v>
      </c>
      <c r="AZ496" s="16">
        <f t="shared" si="89"/>
        <v>6</v>
      </c>
      <c r="BA496" s="16">
        <f t="shared" si="90"/>
        <v>2</v>
      </c>
      <c r="BB496" s="15" t="str">
        <f t="shared" si="91"/>
        <v>120级守护灵紫色-戒指</v>
      </c>
      <c r="BC496" s="16">
        <f t="shared" si="92"/>
        <v>179</v>
      </c>
      <c r="BD496" s="16">
        <f t="shared" si="93"/>
        <v>0</v>
      </c>
      <c r="BE496" s="16">
        <f t="shared" si="94"/>
        <v>1205</v>
      </c>
    </row>
    <row r="497" spans="46:57" ht="16.5" x14ac:dyDescent="0.2">
      <c r="AT497" s="15">
        <v>493</v>
      </c>
      <c r="AU497" s="16">
        <f t="shared" si="84"/>
        <v>69</v>
      </c>
      <c r="AV497" s="16">
        <f t="shared" si="85"/>
        <v>1</v>
      </c>
      <c r="AW497" s="16">
        <f t="shared" si="86"/>
        <v>1</v>
      </c>
      <c r="AX497" s="16">
        <f t="shared" si="87"/>
        <v>2064011</v>
      </c>
      <c r="AY497" s="16">
        <f t="shared" si="88"/>
        <v>4</v>
      </c>
      <c r="AZ497" s="16">
        <f t="shared" si="89"/>
        <v>6</v>
      </c>
      <c r="BA497" s="16">
        <f t="shared" si="90"/>
        <v>1</v>
      </c>
      <c r="BB497" s="15" t="str">
        <f t="shared" si="91"/>
        <v>120级寄灵人橙色-武器</v>
      </c>
      <c r="BC497" s="16">
        <f t="shared" si="92"/>
        <v>669</v>
      </c>
      <c r="BD497" s="16">
        <f t="shared" si="93"/>
        <v>0</v>
      </c>
      <c r="BE497" s="16">
        <f t="shared" si="94"/>
        <v>0</v>
      </c>
    </row>
    <row r="498" spans="46:57" ht="16.5" x14ac:dyDescent="0.2">
      <c r="AT498" s="15">
        <v>494</v>
      </c>
      <c r="AU498" s="16">
        <f t="shared" si="84"/>
        <v>69</v>
      </c>
      <c r="AV498" s="16">
        <f t="shared" si="85"/>
        <v>1</v>
      </c>
      <c r="AW498" s="16">
        <f t="shared" si="86"/>
        <v>2</v>
      </c>
      <c r="AX498" s="16">
        <f t="shared" si="87"/>
        <v>2064012</v>
      </c>
      <c r="AY498" s="16">
        <f t="shared" si="88"/>
        <v>4</v>
      </c>
      <c r="AZ498" s="16">
        <f t="shared" si="89"/>
        <v>6</v>
      </c>
      <c r="BA498" s="16">
        <f t="shared" si="90"/>
        <v>1</v>
      </c>
      <c r="BB498" s="15" t="str">
        <f t="shared" si="91"/>
        <v>120级寄灵人橙色-头盔</v>
      </c>
      <c r="BC498" s="16">
        <f t="shared" si="92"/>
        <v>0</v>
      </c>
      <c r="BD498" s="16">
        <f t="shared" si="93"/>
        <v>166</v>
      </c>
      <c r="BE498" s="16">
        <f t="shared" si="94"/>
        <v>0</v>
      </c>
    </row>
    <row r="499" spans="46:57" ht="16.5" x14ac:dyDescent="0.2">
      <c r="AT499" s="15">
        <v>495</v>
      </c>
      <c r="AU499" s="16">
        <f t="shared" si="84"/>
        <v>69</v>
      </c>
      <c r="AV499" s="16">
        <f t="shared" si="85"/>
        <v>1</v>
      </c>
      <c r="AW499" s="16">
        <f t="shared" si="86"/>
        <v>3</v>
      </c>
      <c r="AX499" s="16">
        <f t="shared" si="87"/>
        <v>2064013</v>
      </c>
      <c r="AY499" s="16">
        <f t="shared" si="88"/>
        <v>4</v>
      </c>
      <c r="AZ499" s="16">
        <f t="shared" si="89"/>
        <v>6</v>
      </c>
      <c r="BA499" s="16">
        <f t="shared" si="90"/>
        <v>1</v>
      </c>
      <c r="BB499" s="15" t="str">
        <f t="shared" si="91"/>
        <v>120级寄灵人橙色-肩甲</v>
      </c>
      <c r="BC499" s="16">
        <f t="shared" si="92"/>
        <v>0</v>
      </c>
      <c r="BD499" s="16">
        <f t="shared" si="93"/>
        <v>83</v>
      </c>
      <c r="BE499" s="16">
        <f t="shared" si="94"/>
        <v>504</v>
      </c>
    </row>
    <row r="500" spans="46:57" ht="16.5" x14ac:dyDescent="0.2">
      <c r="AT500" s="15">
        <v>496</v>
      </c>
      <c r="AU500" s="16">
        <f t="shared" si="84"/>
        <v>69</v>
      </c>
      <c r="AV500" s="16">
        <f t="shared" si="85"/>
        <v>1</v>
      </c>
      <c r="AW500" s="16">
        <f t="shared" si="86"/>
        <v>4</v>
      </c>
      <c r="AX500" s="16">
        <f t="shared" si="87"/>
        <v>2064014</v>
      </c>
      <c r="AY500" s="16">
        <f t="shared" si="88"/>
        <v>4</v>
      </c>
      <c r="AZ500" s="16">
        <f t="shared" si="89"/>
        <v>6</v>
      </c>
      <c r="BA500" s="16">
        <f t="shared" si="90"/>
        <v>1</v>
      </c>
      <c r="BB500" s="15" t="str">
        <f t="shared" si="91"/>
        <v>120级寄灵人橙色-衣服</v>
      </c>
      <c r="BC500" s="16">
        <f t="shared" si="92"/>
        <v>0</v>
      </c>
      <c r="BD500" s="16">
        <f t="shared" si="93"/>
        <v>166</v>
      </c>
      <c r="BE500" s="16">
        <f t="shared" si="94"/>
        <v>0</v>
      </c>
    </row>
    <row r="501" spans="46:57" ht="16.5" x14ac:dyDescent="0.2">
      <c r="AT501" s="15">
        <v>497</v>
      </c>
      <c r="AU501" s="16">
        <f t="shared" si="84"/>
        <v>69</v>
      </c>
      <c r="AV501" s="16">
        <f t="shared" si="85"/>
        <v>1</v>
      </c>
      <c r="AW501" s="16">
        <f t="shared" si="86"/>
        <v>5</v>
      </c>
      <c r="AX501" s="16">
        <f t="shared" si="87"/>
        <v>2064015</v>
      </c>
      <c r="AY501" s="16">
        <f t="shared" si="88"/>
        <v>4</v>
      </c>
      <c r="AZ501" s="16">
        <f t="shared" si="89"/>
        <v>6</v>
      </c>
      <c r="BA501" s="16">
        <f t="shared" si="90"/>
        <v>1</v>
      </c>
      <c r="BB501" s="15" t="str">
        <f t="shared" si="91"/>
        <v>120级寄灵人橙色-鞋子</v>
      </c>
      <c r="BC501" s="16">
        <f t="shared" si="92"/>
        <v>0</v>
      </c>
      <c r="BD501" s="16">
        <f t="shared" si="93"/>
        <v>0</v>
      </c>
      <c r="BE501" s="16">
        <f t="shared" si="94"/>
        <v>1009</v>
      </c>
    </row>
    <row r="502" spans="46:57" ht="16.5" x14ac:dyDescent="0.2">
      <c r="AT502" s="15">
        <v>498</v>
      </c>
      <c r="AU502" s="16">
        <f t="shared" si="84"/>
        <v>69</v>
      </c>
      <c r="AV502" s="16">
        <f t="shared" si="85"/>
        <v>1</v>
      </c>
      <c r="AW502" s="16">
        <f t="shared" si="86"/>
        <v>6</v>
      </c>
      <c r="AX502" s="16">
        <f t="shared" si="87"/>
        <v>2064016</v>
      </c>
      <c r="AY502" s="16">
        <f t="shared" si="88"/>
        <v>4</v>
      </c>
      <c r="AZ502" s="16">
        <f t="shared" si="89"/>
        <v>6</v>
      </c>
      <c r="BA502" s="16">
        <f t="shared" si="90"/>
        <v>1</v>
      </c>
      <c r="BB502" s="15" t="str">
        <f t="shared" si="91"/>
        <v>120级寄灵人橙色-护手</v>
      </c>
      <c r="BC502" s="16">
        <f t="shared" si="92"/>
        <v>0</v>
      </c>
      <c r="BD502" s="16">
        <f t="shared" si="93"/>
        <v>0</v>
      </c>
      <c r="BE502" s="16">
        <f t="shared" si="94"/>
        <v>1009</v>
      </c>
    </row>
    <row r="503" spans="46:57" ht="16.5" x14ac:dyDescent="0.2">
      <c r="AT503" s="15">
        <v>499</v>
      </c>
      <c r="AU503" s="16">
        <f t="shared" si="84"/>
        <v>69</v>
      </c>
      <c r="AV503" s="16">
        <f t="shared" si="85"/>
        <v>1</v>
      </c>
      <c r="AW503" s="16">
        <f t="shared" si="86"/>
        <v>7</v>
      </c>
      <c r="AX503" s="16">
        <f t="shared" si="87"/>
        <v>2064017</v>
      </c>
      <c r="AY503" s="16">
        <f t="shared" si="88"/>
        <v>4</v>
      </c>
      <c r="AZ503" s="16">
        <f t="shared" si="89"/>
        <v>6</v>
      </c>
      <c r="BA503" s="16">
        <f t="shared" si="90"/>
        <v>1</v>
      </c>
      <c r="BB503" s="15" t="str">
        <f t="shared" si="91"/>
        <v>120级寄灵人橙色-项链</v>
      </c>
      <c r="BC503" s="16">
        <f t="shared" si="92"/>
        <v>223</v>
      </c>
      <c r="BD503" s="16">
        <f t="shared" si="93"/>
        <v>138</v>
      </c>
      <c r="BE503" s="16">
        <f t="shared" si="94"/>
        <v>0</v>
      </c>
    </row>
    <row r="504" spans="46:57" ht="16.5" x14ac:dyDescent="0.2">
      <c r="AT504" s="15">
        <v>500</v>
      </c>
      <c r="AU504" s="16">
        <f t="shared" si="84"/>
        <v>69</v>
      </c>
      <c r="AV504" s="16">
        <f t="shared" si="85"/>
        <v>1</v>
      </c>
      <c r="AW504" s="16">
        <f t="shared" si="86"/>
        <v>8</v>
      </c>
      <c r="AX504" s="16">
        <f t="shared" si="87"/>
        <v>2064018</v>
      </c>
      <c r="AY504" s="16">
        <f t="shared" si="88"/>
        <v>4</v>
      </c>
      <c r="AZ504" s="16">
        <f t="shared" si="89"/>
        <v>6</v>
      </c>
      <c r="BA504" s="16">
        <f t="shared" si="90"/>
        <v>1</v>
      </c>
      <c r="BB504" s="15" t="str">
        <f t="shared" si="91"/>
        <v>120级寄灵人橙色-戒指</v>
      </c>
      <c r="BC504" s="16">
        <f t="shared" si="92"/>
        <v>223</v>
      </c>
      <c r="BD504" s="16">
        <f t="shared" si="93"/>
        <v>0</v>
      </c>
      <c r="BE504" s="16">
        <f t="shared" si="94"/>
        <v>841</v>
      </c>
    </row>
    <row r="505" spans="46:57" ht="16.5" x14ac:dyDescent="0.2">
      <c r="AT505" s="15">
        <v>501</v>
      </c>
      <c r="AU505" s="16">
        <f t="shared" si="84"/>
        <v>70</v>
      </c>
      <c r="AV505" s="16">
        <f t="shared" si="85"/>
        <v>2</v>
      </c>
      <c r="AW505" s="16">
        <f t="shared" si="86"/>
        <v>1</v>
      </c>
      <c r="AX505" s="16">
        <f t="shared" si="87"/>
        <v>2064021</v>
      </c>
      <c r="AY505" s="16">
        <f t="shared" si="88"/>
        <v>4</v>
      </c>
      <c r="AZ505" s="16">
        <f t="shared" si="89"/>
        <v>6</v>
      </c>
      <c r="BA505" s="16">
        <f t="shared" si="90"/>
        <v>2</v>
      </c>
      <c r="BB505" s="15" t="str">
        <f t="shared" si="91"/>
        <v>120级守护灵橙色-武器</v>
      </c>
      <c r="BC505" s="16">
        <f t="shared" si="92"/>
        <v>673</v>
      </c>
      <c r="BD505" s="16">
        <f t="shared" si="93"/>
        <v>0</v>
      </c>
      <c r="BE505" s="16">
        <f t="shared" si="94"/>
        <v>0</v>
      </c>
    </row>
    <row r="506" spans="46:57" ht="16.5" x14ac:dyDescent="0.2">
      <c r="AT506" s="15">
        <v>502</v>
      </c>
      <c r="AU506" s="16">
        <f t="shared" si="84"/>
        <v>70</v>
      </c>
      <c r="AV506" s="16">
        <f t="shared" si="85"/>
        <v>2</v>
      </c>
      <c r="AW506" s="16">
        <f t="shared" si="86"/>
        <v>2</v>
      </c>
      <c r="AX506" s="16">
        <f t="shared" si="87"/>
        <v>2064022</v>
      </c>
      <c r="AY506" s="16">
        <f t="shared" si="88"/>
        <v>4</v>
      </c>
      <c r="AZ506" s="16">
        <f t="shared" si="89"/>
        <v>6</v>
      </c>
      <c r="BA506" s="16">
        <f t="shared" si="90"/>
        <v>2</v>
      </c>
      <c r="BB506" s="15" t="str">
        <f t="shared" si="91"/>
        <v>120级守护灵橙色-头盔</v>
      </c>
      <c r="BC506" s="16">
        <f t="shared" si="92"/>
        <v>0</v>
      </c>
      <c r="BD506" s="16">
        <f t="shared" si="93"/>
        <v>169</v>
      </c>
      <c r="BE506" s="16">
        <f t="shared" si="94"/>
        <v>0</v>
      </c>
    </row>
    <row r="507" spans="46:57" ht="16.5" x14ac:dyDescent="0.2">
      <c r="AT507" s="15">
        <v>503</v>
      </c>
      <c r="AU507" s="16">
        <f t="shared" si="84"/>
        <v>70</v>
      </c>
      <c r="AV507" s="16">
        <f t="shared" si="85"/>
        <v>2</v>
      </c>
      <c r="AW507" s="16">
        <f t="shared" si="86"/>
        <v>3</v>
      </c>
      <c r="AX507" s="16">
        <f t="shared" si="87"/>
        <v>2064023</v>
      </c>
      <c r="AY507" s="16">
        <f t="shared" si="88"/>
        <v>4</v>
      </c>
      <c r="AZ507" s="16">
        <f t="shared" si="89"/>
        <v>6</v>
      </c>
      <c r="BA507" s="16">
        <f t="shared" si="90"/>
        <v>2</v>
      </c>
      <c r="BB507" s="15" t="str">
        <f t="shared" si="91"/>
        <v>120级守护灵橙色-肩甲</v>
      </c>
      <c r="BC507" s="16">
        <f t="shared" si="92"/>
        <v>0</v>
      </c>
      <c r="BD507" s="16">
        <f t="shared" si="93"/>
        <v>84</v>
      </c>
      <c r="BE507" s="16">
        <f t="shared" si="94"/>
        <v>904</v>
      </c>
    </row>
    <row r="508" spans="46:57" ht="16.5" x14ac:dyDescent="0.2">
      <c r="AT508" s="15">
        <v>504</v>
      </c>
      <c r="AU508" s="16">
        <f t="shared" si="84"/>
        <v>70</v>
      </c>
      <c r="AV508" s="16">
        <f t="shared" si="85"/>
        <v>2</v>
      </c>
      <c r="AW508" s="16">
        <f t="shared" si="86"/>
        <v>4</v>
      </c>
      <c r="AX508" s="16">
        <f t="shared" si="87"/>
        <v>2064024</v>
      </c>
      <c r="AY508" s="16">
        <f t="shared" si="88"/>
        <v>4</v>
      </c>
      <c r="AZ508" s="16">
        <f t="shared" si="89"/>
        <v>6</v>
      </c>
      <c r="BA508" s="16">
        <f t="shared" si="90"/>
        <v>2</v>
      </c>
      <c r="BB508" s="15" t="str">
        <f t="shared" si="91"/>
        <v>120级守护灵橙色-衣服</v>
      </c>
      <c r="BC508" s="16">
        <f t="shared" si="92"/>
        <v>0</v>
      </c>
      <c r="BD508" s="16">
        <f t="shared" si="93"/>
        <v>169</v>
      </c>
      <c r="BE508" s="16">
        <f t="shared" si="94"/>
        <v>0</v>
      </c>
    </row>
    <row r="509" spans="46:57" ht="16.5" x14ac:dyDescent="0.2">
      <c r="AT509" s="15">
        <v>505</v>
      </c>
      <c r="AU509" s="16">
        <f t="shared" si="84"/>
        <v>70</v>
      </c>
      <c r="AV509" s="16">
        <f t="shared" si="85"/>
        <v>2</v>
      </c>
      <c r="AW509" s="16">
        <f t="shared" si="86"/>
        <v>5</v>
      </c>
      <c r="AX509" s="16">
        <f t="shared" si="87"/>
        <v>2064025</v>
      </c>
      <c r="AY509" s="16">
        <f t="shared" si="88"/>
        <v>4</v>
      </c>
      <c r="AZ509" s="16">
        <f t="shared" si="89"/>
        <v>6</v>
      </c>
      <c r="BA509" s="16">
        <f t="shared" si="90"/>
        <v>2</v>
      </c>
      <c r="BB509" s="15" t="str">
        <f t="shared" si="91"/>
        <v>120级守护灵橙色-鞋子</v>
      </c>
      <c r="BC509" s="16">
        <f t="shared" si="92"/>
        <v>0</v>
      </c>
      <c r="BD509" s="16">
        <f t="shared" si="93"/>
        <v>0</v>
      </c>
      <c r="BE509" s="16">
        <f t="shared" si="94"/>
        <v>1808</v>
      </c>
    </row>
    <row r="510" spans="46:57" ht="16.5" x14ac:dyDescent="0.2">
      <c r="AT510" s="15">
        <v>506</v>
      </c>
      <c r="AU510" s="16">
        <f t="shared" si="84"/>
        <v>70</v>
      </c>
      <c r="AV510" s="16">
        <f t="shared" si="85"/>
        <v>2</v>
      </c>
      <c r="AW510" s="16">
        <f t="shared" si="86"/>
        <v>6</v>
      </c>
      <c r="AX510" s="16">
        <f t="shared" si="87"/>
        <v>2064026</v>
      </c>
      <c r="AY510" s="16">
        <f t="shared" si="88"/>
        <v>4</v>
      </c>
      <c r="AZ510" s="16">
        <f t="shared" si="89"/>
        <v>6</v>
      </c>
      <c r="BA510" s="16">
        <f t="shared" si="90"/>
        <v>2</v>
      </c>
      <c r="BB510" s="15" t="str">
        <f t="shared" si="91"/>
        <v>120级守护灵橙色-护手</v>
      </c>
      <c r="BC510" s="16">
        <f t="shared" si="92"/>
        <v>0</v>
      </c>
      <c r="BD510" s="16">
        <f t="shared" si="93"/>
        <v>0</v>
      </c>
      <c r="BE510" s="16">
        <f t="shared" si="94"/>
        <v>1808</v>
      </c>
    </row>
    <row r="511" spans="46:57" ht="16.5" x14ac:dyDescent="0.2">
      <c r="AT511" s="15">
        <v>507</v>
      </c>
      <c r="AU511" s="16">
        <f t="shared" si="84"/>
        <v>70</v>
      </c>
      <c r="AV511" s="16">
        <f t="shared" si="85"/>
        <v>2</v>
      </c>
      <c r="AW511" s="16">
        <f t="shared" si="86"/>
        <v>7</v>
      </c>
      <c r="AX511" s="16">
        <f t="shared" si="87"/>
        <v>2064027</v>
      </c>
      <c r="AY511" s="16">
        <f t="shared" si="88"/>
        <v>4</v>
      </c>
      <c r="AZ511" s="16">
        <f t="shared" si="89"/>
        <v>6</v>
      </c>
      <c r="BA511" s="16">
        <f t="shared" si="90"/>
        <v>2</v>
      </c>
      <c r="BB511" s="15" t="str">
        <f t="shared" si="91"/>
        <v>120级守护灵橙色-项链</v>
      </c>
      <c r="BC511" s="16">
        <f t="shared" si="92"/>
        <v>224</v>
      </c>
      <c r="BD511" s="16">
        <f t="shared" si="93"/>
        <v>141</v>
      </c>
      <c r="BE511" s="16">
        <f t="shared" si="94"/>
        <v>0</v>
      </c>
    </row>
    <row r="512" spans="46:57" ht="16.5" x14ac:dyDescent="0.2">
      <c r="AT512" s="15">
        <v>508</v>
      </c>
      <c r="AU512" s="16">
        <f t="shared" si="84"/>
        <v>70</v>
      </c>
      <c r="AV512" s="16">
        <f t="shared" si="85"/>
        <v>2</v>
      </c>
      <c r="AW512" s="16">
        <f t="shared" si="86"/>
        <v>8</v>
      </c>
      <c r="AX512" s="16">
        <f t="shared" si="87"/>
        <v>2064028</v>
      </c>
      <c r="AY512" s="16">
        <f t="shared" si="88"/>
        <v>4</v>
      </c>
      <c r="AZ512" s="16">
        <f t="shared" si="89"/>
        <v>6</v>
      </c>
      <c r="BA512" s="16">
        <f t="shared" si="90"/>
        <v>2</v>
      </c>
      <c r="BB512" s="15" t="str">
        <f t="shared" si="91"/>
        <v>120级守护灵橙色-戒指</v>
      </c>
      <c r="BC512" s="16">
        <f t="shared" si="92"/>
        <v>224</v>
      </c>
      <c r="BD512" s="16">
        <f t="shared" si="93"/>
        <v>0</v>
      </c>
      <c r="BE512" s="16">
        <f t="shared" si="94"/>
        <v>1506</v>
      </c>
    </row>
    <row r="513" spans="46:57" ht="16.5" x14ac:dyDescent="0.2">
      <c r="AT513" s="15">
        <v>509</v>
      </c>
      <c r="AU513" s="16">
        <f t="shared" si="84"/>
        <v>71</v>
      </c>
      <c r="AV513" s="16">
        <f t="shared" si="85"/>
        <v>3</v>
      </c>
      <c r="AW513" s="16">
        <f t="shared" si="86"/>
        <v>1</v>
      </c>
      <c r="AX513" s="16">
        <f t="shared" si="87"/>
        <v>2064031</v>
      </c>
      <c r="AY513" s="16">
        <f t="shared" si="88"/>
        <v>4</v>
      </c>
      <c r="AZ513" s="16">
        <f t="shared" si="89"/>
        <v>6</v>
      </c>
      <c r="BA513" s="16">
        <f t="shared" si="90"/>
        <v>1</v>
      </c>
      <c r="BB513" s="15" t="str">
        <f t="shared" si="91"/>
        <v>120级寄灵人橙色套1-武器</v>
      </c>
      <c r="BC513" s="16">
        <f t="shared" si="92"/>
        <v>669</v>
      </c>
      <c r="BD513" s="16">
        <f t="shared" si="93"/>
        <v>0</v>
      </c>
      <c r="BE513" s="16">
        <f t="shared" si="94"/>
        <v>0</v>
      </c>
    </row>
    <row r="514" spans="46:57" ht="16.5" x14ac:dyDescent="0.2">
      <c r="AT514" s="15">
        <v>510</v>
      </c>
      <c r="AU514" s="16">
        <f t="shared" si="84"/>
        <v>71</v>
      </c>
      <c r="AV514" s="16">
        <f t="shared" si="85"/>
        <v>3</v>
      </c>
      <c r="AW514" s="16">
        <f t="shared" si="86"/>
        <v>2</v>
      </c>
      <c r="AX514" s="16">
        <f t="shared" si="87"/>
        <v>2064032</v>
      </c>
      <c r="AY514" s="16">
        <f t="shared" si="88"/>
        <v>4</v>
      </c>
      <c r="AZ514" s="16">
        <f t="shared" si="89"/>
        <v>6</v>
      </c>
      <c r="BA514" s="16">
        <f t="shared" si="90"/>
        <v>1</v>
      </c>
      <c r="BB514" s="15" t="str">
        <f t="shared" si="91"/>
        <v>120级寄灵人橙色套1-头盔</v>
      </c>
      <c r="BC514" s="16">
        <f t="shared" si="92"/>
        <v>0</v>
      </c>
      <c r="BD514" s="16">
        <f t="shared" si="93"/>
        <v>166</v>
      </c>
      <c r="BE514" s="16">
        <f t="shared" si="94"/>
        <v>0</v>
      </c>
    </row>
    <row r="515" spans="46:57" ht="16.5" x14ac:dyDescent="0.2">
      <c r="AT515" s="15">
        <v>511</v>
      </c>
      <c r="AU515" s="16">
        <f t="shared" si="84"/>
        <v>71</v>
      </c>
      <c r="AV515" s="16">
        <f t="shared" si="85"/>
        <v>3</v>
      </c>
      <c r="AW515" s="16">
        <f t="shared" si="86"/>
        <v>3</v>
      </c>
      <c r="AX515" s="16">
        <f t="shared" si="87"/>
        <v>2064033</v>
      </c>
      <c r="AY515" s="16">
        <f t="shared" si="88"/>
        <v>4</v>
      </c>
      <c r="AZ515" s="16">
        <f t="shared" si="89"/>
        <v>6</v>
      </c>
      <c r="BA515" s="16">
        <f t="shared" si="90"/>
        <v>1</v>
      </c>
      <c r="BB515" s="15" t="str">
        <f t="shared" si="91"/>
        <v>120级寄灵人橙色套1-肩甲</v>
      </c>
      <c r="BC515" s="16">
        <f t="shared" si="92"/>
        <v>0</v>
      </c>
      <c r="BD515" s="16">
        <f t="shared" si="93"/>
        <v>83</v>
      </c>
      <c r="BE515" s="16">
        <f t="shared" si="94"/>
        <v>504</v>
      </c>
    </row>
    <row r="516" spans="46:57" ht="16.5" x14ac:dyDescent="0.2">
      <c r="AT516" s="15">
        <v>512</v>
      </c>
      <c r="AU516" s="16">
        <f t="shared" si="84"/>
        <v>71</v>
      </c>
      <c r="AV516" s="16">
        <f t="shared" si="85"/>
        <v>3</v>
      </c>
      <c r="AW516" s="16">
        <f t="shared" si="86"/>
        <v>4</v>
      </c>
      <c r="AX516" s="16">
        <f t="shared" si="87"/>
        <v>2064034</v>
      </c>
      <c r="AY516" s="16">
        <f t="shared" si="88"/>
        <v>4</v>
      </c>
      <c r="AZ516" s="16">
        <f t="shared" si="89"/>
        <v>6</v>
      </c>
      <c r="BA516" s="16">
        <f t="shared" si="90"/>
        <v>1</v>
      </c>
      <c r="BB516" s="15" t="str">
        <f t="shared" si="91"/>
        <v>120级寄灵人橙色套1-衣服</v>
      </c>
      <c r="BC516" s="16">
        <f t="shared" si="92"/>
        <v>0</v>
      </c>
      <c r="BD516" s="16">
        <f t="shared" si="93"/>
        <v>166</v>
      </c>
      <c r="BE516" s="16">
        <f t="shared" si="94"/>
        <v>0</v>
      </c>
    </row>
    <row r="517" spans="46:57" ht="16.5" x14ac:dyDescent="0.2">
      <c r="AT517" s="15">
        <v>513</v>
      </c>
      <c r="AU517" s="16">
        <f t="shared" si="84"/>
        <v>71</v>
      </c>
      <c r="AV517" s="16">
        <f t="shared" si="85"/>
        <v>3</v>
      </c>
      <c r="AW517" s="16">
        <f t="shared" si="86"/>
        <v>5</v>
      </c>
      <c r="AX517" s="16">
        <f t="shared" si="87"/>
        <v>2064035</v>
      </c>
      <c r="AY517" s="16">
        <f t="shared" si="88"/>
        <v>4</v>
      </c>
      <c r="AZ517" s="16">
        <f t="shared" si="89"/>
        <v>6</v>
      </c>
      <c r="BA517" s="16">
        <f t="shared" si="90"/>
        <v>1</v>
      </c>
      <c r="BB517" s="15" t="str">
        <f t="shared" si="91"/>
        <v>120级寄灵人橙色套1-鞋子</v>
      </c>
      <c r="BC517" s="16">
        <f t="shared" si="92"/>
        <v>0</v>
      </c>
      <c r="BD517" s="16">
        <f t="shared" si="93"/>
        <v>0</v>
      </c>
      <c r="BE517" s="16">
        <f t="shared" si="94"/>
        <v>1009</v>
      </c>
    </row>
    <row r="518" spans="46:57" ht="16.5" x14ac:dyDescent="0.2">
      <c r="AT518" s="15">
        <v>514</v>
      </c>
      <c r="AU518" s="16">
        <f t="shared" ref="AU518:AU545" si="95">MATCH(AT518-1,$AI$5:$AI$81,1)</f>
        <v>72</v>
      </c>
      <c r="AV518" s="16">
        <f t="shared" ref="AV518:AV545" si="96">INDEX($AD$6:$AD$81,AU518)</f>
        <v>4</v>
      </c>
      <c r="AW518" s="16">
        <f t="shared" ref="AW518:AW545" si="97">AT518-INDEX($AI$5:$AI$81,AU518)</f>
        <v>1</v>
      </c>
      <c r="AX518" s="16">
        <f t="shared" ref="AX518:AX545" si="98">INDEX($AE$6:$AE$81,AU518)+AW518</f>
        <v>2064041</v>
      </c>
      <c r="AY518" s="16">
        <f t="shared" ref="AY518:AY545" si="99">INDEX($AB$6:$AB$81,AU518)</f>
        <v>4</v>
      </c>
      <c r="AZ518" s="16">
        <f t="shared" ref="AZ518:AZ545" si="100">INDEX($Z$6:$Z$81,AU518)</f>
        <v>6</v>
      </c>
      <c r="BA518" s="16">
        <f t="shared" ref="BA518:BA545" si="101">INDEX($AC$6:$AC$81,AU518)</f>
        <v>2</v>
      </c>
      <c r="BB518" s="15" t="str">
        <f t="shared" ref="BB518:BB545" si="102">INDEX($AF$6:$AF$81,AU518)&amp;"-"&amp;INDEX($AJ$3:$AQ$3,AW518)</f>
        <v>120级守护灵橙色套1-武器</v>
      </c>
      <c r="BC518" s="16">
        <f t="shared" ref="BC518:BC545" si="103">ROUND(INDEX(I$5:I$16,($BA518-1)*6+$AZ518)*INDEX(O$5:O$12,$AW518)*INDEX($U$5:$U$8,$AY518),0)</f>
        <v>673</v>
      </c>
      <c r="BD518" s="16">
        <f t="shared" ref="BD518:BD545" si="104">ROUND(INDEX(J$5:J$16,($BA518-1)*6+$AZ518)*INDEX(P$5:P$12,$AW518)*INDEX($U$5:$U$8,$AY518),0)</f>
        <v>0</v>
      </c>
      <c r="BE518" s="16">
        <f t="shared" ref="BE518:BE545" si="105">ROUND(INDEX(K$5:K$16,($BA518-1)*6+$AZ518)*INDEX(Q$5:Q$12,$AW518)*INDEX($U$5:$U$8,$AY518),0)</f>
        <v>0</v>
      </c>
    </row>
    <row r="519" spans="46:57" ht="16.5" x14ac:dyDescent="0.2">
      <c r="AT519" s="15">
        <v>515</v>
      </c>
      <c r="AU519" s="16">
        <f t="shared" si="95"/>
        <v>72</v>
      </c>
      <c r="AV519" s="16">
        <f t="shared" si="96"/>
        <v>4</v>
      </c>
      <c r="AW519" s="16">
        <f t="shared" si="97"/>
        <v>2</v>
      </c>
      <c r="AX519" s="16">
        <f t="shared" si="98"/>
        <v>2064042</v>
      </c>
      <c r="AY519" s="16">
        <f t="shared" si="99"/>
        <v>4</v>
      </c>
      <c r="AZ519" s="16">
        <f t="shared" si="100"/>
        <v>6</v>
      </c>
      <c r="BA519" s="16">
        <f t="shared" si="101"/>
        <v>2</v>
      </c>
      <c r="BB519" s="15" t="str">
        <f t="shared" si="102"/>
        <v>120级守护灵橙色套1-头盔</v>
      </c>
      <c r="BC519" s="16">
        <f t="shared" si="103"/>
        <v>0</v>
      </c>
      <c r="BD519" s="16">
        <f t="shared" si="104"/>
        <v>169</v>
      </c>
      <c r="BE519" s="16">
        <f t="shared" si="105"/>
        <v>0</v>
      </c>
    </row>
    <row r="520" spans="46:57" ht="16.5" x14ac:dyDescent="0.2">
      <c r="AT520" s="15">
        <v>516</v>
      </c>
      <c r="AU520" s="16">
        <f t="shared" si="95"/>
        <v>72</v>
      </c>
      <c r="AV520" s="16">
        <f t="shared" si="96"/>
        <v>4</v>
      </c>
      <c r="AW520" s="16">
        <f t="shared" si="97"/>
        <v>3</v>
      </c>
      <c r="AX520" s="16">
        <f t="shared" si="98"/>
        <v>2064043</v>
      </c>
      <c r="AY520" s="16">
        <f t="shared" si="99"/>
        <v>4</v>
      </c>
      <c r="AZ520" s="16">
        <f t="shared" si="100"/>
        <v>6</v>
      </c>
      <c r="BA520" s="16">
        <f t="shared" si="101"/>
        <v>2</v>
      </c>
      <c r="BB520" s="15" t="str">
        <f t="shared" si="102"/>
        <v>120级守护灵橙色套1-肩甲</v>
      </c>
      <c r="BC520" s="16">
        <f t="shared" si="103"/>
        <v>0</v>
      </c>
      <c r="BD520" s="16">
        <f t="shared" si="104"/>
        <v>84</v>
      </c>
      <c r="BE520" s="16">
        <f t="shared" si="105"/>
        <v>904</v>
      </c>
    </row>
    <row r="521" spans="46:57" ht="16.5" x14ac:dyDescent="0.2">
      <c r="AT521" s="15">
        <v>517</v>
      </c>
      <c r="AU521" s="16">
        <f t="shared" si="95"/>
        <v>72</v>
      </c>
      <c r="AV521" s="16">
        <f t="shared" si="96"/>
        <v>4</v>
      </c>
      <c r="AW521" s="16">
        <f t="shared" si="97"/>
        <v>4</v>
      </c>
      <c r="AX521" s="16">
        <f t="shared" si="98"/>
        <v>2064044</v>
      </c>
      <c r="AY521" s="16">
        <f t="shared" si="99"/>
        <v>4</v>
      </c>
      <c r="AZ521" s="16">
        <f t="shared" si="100"/>
        <v>6</v>
      </c>
      <c r="BA521" s="16">
        <f t="shared" si="101"/>
        <v>2</v>
      </c>
      <c r="BB521" s="15" t="str">
        <f t="shared" si="102"/>
        <v>120级守护灵橙色套1-衣服</v>
      </c>
      <c r="BC521" s="16">
        <f t="shared" si="103"/>
        <v>0</v>
      </c>
      <c r="BD521" s="16">
        <f t="shared" si="104"/>
        <v>169</v>
      </c>
      <c r="BE521" s="16">
        <f t="shared" si="105"/>
        <v>0</v>
      </c>
    </row>
    <row r="522" spans="46:57" ht="16.5" x14ac:dyDescent="0.2">
      <c r="AT522" s="15">
        <v>518</v>
      </c>
      <c r="AU522" s="16">
        <f t="shared" si="95"/>
        <v>72</v>
      </c>
      <c r="AV522" s="16">
        <f t="shared" si="96"/>
        <v>4</v>
      </c>
      <c r="AW522" s="16">
        <f t="shared" si="97"/>
        <v>5</v>
      </c>
      <c r="AX522" s="16">
        <f t="shared" si="98"/>
        <v>2064045</v>
      </c>
      <c r="AY522" s="16">
        <f t="shared" si="99"/>
        <v>4</v>
      </c>
      <c r="AZ522" s="16">
        <f t="shared" si="100"/>
        <v>6</v>
      </c>
      <c r="BA522" s="16">
        <f t="shared" si="101"/>
        <v>2</v>
      </c>
      <c r="BB522" s="15" t="str">
        <f t="shared" si="102"/>
        <v>120级守护灵橙色套1-鞋子</v>
      </c>
      <c r="BC522" s="16">
        <f t="shared" si="103"/>
        <v>0</v>
      </c>
      <c r="BD522" s="16">
        <f t="shared" si="104"/>
        <v>0</v>
      </c>
      <c r="BE522" s="16">
        <f t="shared" si="105"/>
        <v>1808</v>
      </c>
    </row>
    <row r="523" spans="46:57" ht="16.5" x14ac:dyDescent="0.2">
      <c r="AT523" s="15">
        <v>519</v>
      </c>
      <c r="AU523" s="16">
        <f t="shared" si="95"/>
        <v>73</v>
      </c>
      <c r="AV523" s="16">
        <f t="shared" si="96"/>
        <v>5</v>
      </c>
      <c r="AW523" s="16">
        <f t="shared" si="97"/>
        <v>1</v>
      </c>
      <c r="AX523" s="16">
        <f t="shared" si="98"/>
        <v>2064051</v>
      </c>
      <c r="AY523" s="16">
        <f t="shared" si="99"/>
        <v>4</v>
      </c>
      <c r="AZ523" s="16">
        <f t="shared" si="100"/>
        <v>6</v>
      </c>
      <c r="BA523" s="16">
        <f t="shared" si="101"/>
        <v>1</v>
      </c>
      <c r="BB523" s="15" t="str">
        <f t="shared" si="102"/>
        <v>120级寄灵人橙色套2-武器</v>
      </c>
      <c r="BC523" s="16">
        <f t="shared" si="103"/>
        <v>669</v>
      </c>
      <c r="BD523" s="16">
        <f t="shared" si="104"/>
        <v>0</v>
      </c>
      <c r="BE523" s="16">
        <f t="shared" si="105"/>
        <v>0</v>
      </c>
    </row>
    <row r="524" spans="46:57" ht="16.5" x14ac:dyDescent="0.2">
      <c r="AT524" s="15">
        <v>520</v>
      </c>
      <c r="AU524" s="16">
        <f t="shared" si="95"/>
        <v>73</v>
      </c>
      <c r="AV524" s="16">
        <f t="shared" si="96"/>
        <v>5</v>
      </c>
      <c r="AW524" s="16">
        <f t="shared" si="97"/>
        <v>2</v>
      </c>
      <c r="AX524" s="16">
        <f t="shared" si="98"/>
        <v>2064052</v>
      </c>
      <c r="AY524" s="16">
        <f t="shared" si="99"/>
        <v>4</v>
      </c>
      <c r="AZ524" s="16">
        <f t="shared" si="100"/>
        <v>6</v>
      </c>
      <c r="BA524" s="16">
        <f t="shared" si="101"/>
        <v>1</v>
      </c>
      <c r="BB524" s="15" t="str">
        <f t="shared" si="102"/>
        <v>120级寄灵人橙色套2-头盔</v>
      </c>
      <c r="BC524" s="16">
        <f t="shared" si="103"/>
        <v>0</v>
      </c>
      <c r="BD524" s="16">
        <f t="shared" si="104"/>
        <v>166</v>
      </c>
      <c r="BE524" s="16">
        <f t="shared" si="105"/>
        <v>0</v>
      </c>
    </row>
    <row r="525" spans="46:57" ht="16.5" x14ac:dyDescent="0.2">
      <c r="AT525" s="15">
        <v>521</v>
      </c>
      <c r="AU525" s="16">
        <f t="shared" si="95"/>
        <v>73</v>
      </c>
      <c r="AV525" s="16">
        <f t="shared" si="96"/>
        <v>5</v>
      </c>
      <c r="AW525" s="16">
        <f t="shared" si="97"/>
        <v>3</v>
      </c>
      <c r="AX525" s="16">
        <f t="shared" si="98"/>
        <v>2064053</v>
      </c>
      <c r="AY525" s="16">
        <f t="shared" si="99"/>
        <v>4</v>
      </c>
      <c r="AZ525" s="16">
        <f t="shared" si="100"/>
        <v>6</v>
      </c>
      <c r="BA525" s="16">
        <f t="shared" si="101"/>
        <v>1</v>
      </c>
      <c r="BB525" s="15" t="str">
        <f t="shared" si="102"/>
        <v>120级寄灵人橙色套2-肩甲</v>
      </c>
      <c r="BC525" s="16">
        <f t="shared" si="103"/>
        <v>0</v>
      </c>
      <c r="BD525" s="16">
        <f t="shared" si="104"/>
        <v>83</v>
      </c>
      <c r="BE525" s="16">
        <f t="shared" si="105"/>
        <v>504</v>
      </c>
    </row>
    <row r="526" spans="46:57" ht="16.5" x14ac:dyDescent="0.2">
      <c r="AT526" s="15">
        <v>522</v>
      </c>
      <c r="AU526" s="16">
        <f t="shared" si="95"/>
        <v>73</v>
      </c>
      <c r="AV526" s="16">
        <f t="shared" si="96"/>
        <v>5</v>
      </c>
      <c r="AW526" s="16">
        <f t="shared" si="97"/>
        <v>4</v>
      </c>
      <c r="AX526" s="16">
        <f t="shared" si="98"/>
        <v>2064054</v>
      </c>
      <c r="AY526" s="16">
        <f t="shared" si="99"/>
        <v>4</v>
      </c>
      <c r="AZ526" s="16">
        <f t="shared" si="100"/>
        <v>6</v>
      </c>
      <c r="BA526" s="16">
        <f t="shared" si="101"/>
        <v>1</v>
      </c>
      <c r="BB526" s="15" t="str">
        <f t="shared" si="102"/>
        <v>120级寄灵人橙色套2-衣服</v>
      </c>
      <c r="BC526" s="16">
        <f t="shared" si="103"/>
        <v>0</v>
      </c>
      <c r="BD526" s="16">
        <f t="shared" si="104"/>
        <v>166</v>
      </c>
      <c r="BE526" s="16">
        <f t="shared" si="105"/>
        <v>0</v>
      </c>
    </row>
    <row r="527" spans="46:57" ht="16.5" x14ac:dyDescent="0.2">
      <c r="AT527" s="15">
        <v>523</v>
      </c>
      <c r="AU527" s="16">
        <f t="shared" si="95"/>
        <v>73</v>
      </c>
      <c r="AV527" s="16">
        <f t="shared" si="96"/>
        <v>5</v>
      </c>
      <c r="AW527" s="16">
        <f t="shared" si="97"/>
        <v>5</v>
      </c>
      <c r="AX527" s="16">
        <f t="shared" si="98"/>
        <v>2064055</v>
      </c>
      <c r="AY527" s="16">
        <f t="shared" si="99"/>
        <v>4</v>
      </c>
      <c r="AZ527" s="16">
        <f t="shared" si="100"/>
        <v>6</v>
      </c>
      <c r="BA527" s="16">
        <f t="shared" si="101"/>
        <v>1</v>
      </c>
      <c r="BB527" s="15" t="str">
        <f t="shared" si="102"/>
        <v>120级寄灵人橙色套2-鞋子</v>
      </c>
      <c r="BC527" s="16">
        <f t="shared" si="103"/>
        <v>0</v>
      </c>
      <c r="BD527" s="16">
        <f t="shared" si="104"/>
        <v>0</v>
      </c>
      <c r="BE527" s="16">
        <f t="shared" si="105"/>
        <v>1009</v>
      </c>
    </row>
    <row r="528" spans="46:57" ht="16.5" x14ac:dyDescent="0.2">
      <c r="AT528" s="15">
        <v>524</v>
      </c>
      <c r="AU528" s="16">
        <f t="shared" si="95"/>
        <v>73</v>
      </c>
      <c r="AV528" s="16">
        <f t="shared" si="96"/>
        <v>5</v>
      </c>
      <c r="AW528" s="16">
        <f t="shared" si="97"/>
        <v>6</v>
      </c>
      <c r="AX528" s="16">
        <f t="shared" si="98"/>
        <v>2064056</v>
      </c>
      <c r="AY528" s="16">
        <f t="shared" si="99"/>
        <v>4</v>
      </c>
      <c r="AZ528" s="16">
        <f t="shared" si="100"/>
        <v>6</v>
      </c>
      <c r="BA528" s="16">
        <f t="shared" si="101"/>
        <v>1</v>
      </c>
      <c r="BB528" s="15" t="str">
        <f t="shared" si="102"/>
        <v>120级寄灵人橙色套2-护手</v>
      </c>
      <c r="BC528" s="16">
        <f t="shared" si="103"/>
        <v>0</v>
      </c>
      <c r="BD528" s="16">
        <f t="shared" si="104"/>
        <v>0</v>
      </c>
      <c r="BE528" s="16">
        <f t="shared" si="105"/>
        <v>1009</v>
      </c>
    </row>
    <row r="529" spans="46:57" ht="16.5" x14ac:dyDescent="0.2">
      <c r="AT529" s="15">
        <v>525</v>
      </c>
      <c r="AU529" s="16">
        <f t="shared" si="95"/>
        <v>74</v>
      </c>
      <c r="AV529" s="16">
        <f t="shared" si="96"/>
        <v>6</v>
      </c>
      <c r="AW529" s="16">
        <f t="shared" si="97"/>
        <v>1</v>
      </c>
      <c r="AX529" s="16">
        <f t="shared" si="98"/>
        <v>2064061</v>
      </c>
      <c r="AY529" s="16">
        <f t="shared" si="99"/>
        <v>4</v>
      </c>
      <c r="AZ529" s="16">
        <f t="shared" si="100"/>
        <v>6</v>
      </c>
      <c r="BA529" s="16">
        <f t="shared" si="101"/>
        <v>2</v>
      </c>
      <c r="BB529" s="15" t="str">
        <f t="shared" si="102"/>
        <v>120级守护灵橙色套2-武器</v>
      </c>
      <c r="BC529" s="16">
        <f t="shared" si="103"/>
        <v>673</v>
      </c>
      <c r="BD529" s="16">
        <f t="shared" si="104"/>
        <v>0</v>
      </c>
      <c r="BE529" s="16">
        <f t="shared" si="105"/>
        <v>0</v>
      </c>
    </row>
    <row r="530" spans="46:57" ht="16.5" x14ac:dyDescent="0.2">
      <c r="AT530" s="15">
        <v>526</v>
      </c>
      <c r="AU530" s="16">
        <f t="shared" si="95"/>
        <v>74</v>
      </c>
      <c r="AV530" s="16">
        <f t="shared" si="96"/>
        <v>6</v>
      </c>
      <c r="AW530" s="16">
        <f t="shared" si="97"/>
        <v>2</v>
      </c>
      <c r="AX530" s="16">
        <f t="shared" si="98"/>
        <v>2064062</v>
      </c>
      <c r="AY530" s="16">
        <f t="shared" si="99"/>
        <v>4</v>
      </c>
      <c r="AZ530" s="16">
        <f t="shared" si="100"/>
        <v>6</v>
      </c>
      <c r="BA530" s="16">
        <f t="shared" si="101"/>
        <v>2</v>
      </c>
      <c r="BB530" s="15" t="str">
        <f t="shared" si="102"/>
        <v>120级守护灵橙色套2-头盔</v>
      </c>
      <c r="BC530" s="16">
        <f t="shared" si="103"/>
        <v>0</v>
      </c>
      <c r="BD530" s="16">
        <f t="shared" si="104"/>
        <v>169</v>
      </c>
      <c r="BE530" s="16">
        <f t="shared" si="105"/>
        <v>0</v>
      </c>
    </row>
    <row r="531" spans="46:57" ht="16.5" x14ac:dyDescent="0.2">
      <c r="AT531" s="15">
        <v>527</v>
      </c>
      <c r="AU531" s="16">
        <f t="shared" si="95"/>
        <v>74</v>
      </c>
      <c r="AV531" s="16">
        <f t="shared" si="96"/>
        <v>6</v>
      </c>
      <c r="AW531" s="16">
        <f t="shared" si="97"/>
        <v>3</v>
      </c>
      <c r="AX531" s="16">
        <f t="shared" si="98"/>
        <v>2064063</v>
      </c>
      <c r="AY531" s="16">
        <f t="shared" si="99"/>
        <v>4</v>
      </c>
      <c r="AZ531" s="16">
        <f t="shared" si="100"/>
        <v>6</v>
      </c>
      <c r="BA531" s="16">
        <f t="shared" si="101"/>
        <v>2</v>
      </c>
      <c r="BB531" s="15" t="str">
        <f t="shared" si="102"/>
        <v>120级守护灵橙色套2-肩甲</v>
      </c>
      <c r="BC531" s="16">
        <f t="shared" si="103"/>
        <v>0</v>
      </c>
      <c r="BD531" s="16">
        <f t="shared" si="104"/>
        <v>84</v>
      </c>
      <c r="BE531" s="16">
        <f t="shared" si="105"/>
        <v>904</v>
      </c>
    </row>
    <row r="532" spans="46:57" ht="16.5" x14ac:dyDescent="0.2">
      <c r="AT532" s="15">
        <v>528</v>
      </c>
      <c r="AU532" s="16">
        <f t="shared" si="95"/>
        <v>74</v>
      </c>
      <c r="AV532" s="16">
        <f t="shared" si="96"/>
        <v>6</v>
      </c>
      <c r="AW532" s="16">
        <f t="shared" si="97"/>
        <v>4</v>
      </c>
      <c r="AX532" s="16">
        <f t="shared" si="98"/>
        <v>2064064</v>
      </c>
      <c r="AY532" s="16">
        <f t="shared" si="99"/>
        <v>4</v>
      </c>
      <c r="AZ532" s="16">
        <f t="shared" si="100"/>
        <v>6</v>
      </c>
      <c r="BA532" s="16">
        <f t="shared" si="101"/>
        <v>2</v>
      </c>
      <c r="BB532" s="15" t="str">
        <f t="shared" si="102"/>
        <v>120级守护灵橙色套2-衣服</v>
      </c>
      <c r="BC532" s="16">
        <f t="shared" si="103"/>
        <v>0</v>
      </c>
      <c r="BD532" s="16">
        <f t="shared" si="104"/>
        <v>169</v>
      </c>
      <c r="BE532" s="16">
        <f t="shared" si="105"/>
        <v>0</v>
      </c>
    </row>
    <row r="533" spans="46:57" ht="16.5" x14ac:dyDescent="0.2">
      <c r="AT533" s="15">
        <v>529</v>
      </c>
      <c r="AU533" s="16">
        <f t="shared" si="95"/>
        <v>74</v>
      </c>
      <c r="AV533" s="16">
        <f t="shared" si="96"/>
        <v>6</v>
      </c>
      <c r="AW533" s="16">
        <f t="shared" si="97"/>
        <v>5</v>
      </c>
      <c r="AX533" s="16">
        <f t="shared" si="98"/>
        <v>2064065</v>
      </c>
      <c r="AY533" s="16">
        <f t="shared" si="99"/>
        <v>4</v>
      </c>
      <c r="AZ533" s="16">
        <f t="shared" si="100"/>
        <v>6</v>
      </c>
      <c r="BA533" s="16">
        <f t="shared" si="101"/>
        <v>2</v>
      </c>
      <c r="BB533" s="15" t="str">
        <f t="shared" si="102"/>
        <v>120级守护灵橙色套2-鞋子</v>
      </c>
      <c r="BC533" s="16">
        <f t="shared" si="103"/>
        <v>0</v>
      </c>
      <c r="BD533" s="16">
        <f t="shared" si="104"/>
        <v>0</v>
      </c>
      <c r="BE533" s="16">
        <f t="shared" si="105"/>
        <v>1808</v>
      </c>
    </row>
    <row r="534" spans="46:57" ht="16.5" x14ac:dyDescent="0.2">
      <c r="AT534" s="15">
        <v>530</v>
      </c>
      <c r="AU534" s="16">
        <f t="shared" si="95"/>
        <v>74</v>
      </c>
      <c r="AV534" s="16">
        <f t="shared" si="96"/>
        <v>6</v>
      </c>
      <c r="AW534" s="16">
        <f t="shared" si="97"/>
        <v>6</v>
      </c>
      <c r="AX534" s="16">
        <f t="shared" si="98"/>
        <v>2064066</v>
      </c>
      <c r="AY534" s="16">
        <f t="shared" si="99"/>
        <v>4</v>
      </c>
      <c r="AZ534" s="16">
        <f t="shared" si="100"/>
        <v>6</v>
      </c>
      <c r="BA534" s="16">
        <f t="shared" si="101"/>
        <v>2</v>
      </c>
      <c r="BB534" s="15" t="str">
        <f t="shared" si="102"/>
        <v>120级守护灵橙色套2-护手</v>
      </c>
      <c r="BC534" s="16">
        <f t="shared" si="103"/>
        <v>0</v>
      </c>
      <c r="BD534" s="16">
        <f t="shared" si="104"/>
        <v>0</v>
      </c>
      <c r="BE534" s="16">
        <f t="shared" si="105"/>
        <v>1808</v>
      </c>
    </row>
    <row r="535" spans="46:57" ht="16.5" x14ac:dyDescent="0.2">
      <c r="AT535" s="15">
        <v>531</v>
      </c>
      <c r="AU535" s="16">
        <f t="shared" si="95"/>
        <v>75</v>
      </c>
      <c r="AV535" s="16">
        <f t="shared" si="96"/>
        <v>7</v>
      </c>
      <c r="AW535" s="16">
        <f t="shared" si="97"/>
        <v>1</v>
      </c>
      <c r="AX535" s="16">
        <f t="shared" si="98"/>
        <v>2064071</v>
      </c>
      <c r="AY535" s="16">
        <f t="shared" si="99"/>
        <v>4</v>
      </c>
      <c r="AZ535" s="16">
        <f t="shared" si="100"/>
        <v>6</v>
      </c>
      <c r="BA535" s="16">
        <f t="shared" si="101"/>
        <v>1</v>
      </c>
      <c r="BB535" s="15" t="str">
        <f t="shared" si="102"/>
        <v>120级寄灵人橙色套3-武器</v>
      </c>
      <c r="BC535" s="16">
        <f t="shared" si="103"/>
        <v>669</v>
      </c>
      <c r="BD535" s="16">
        <f t="shared" si="104"/>
        <v>0</v>
      </c>
      <c r="BE535" s="16">
        <f t="shared" si="105"/>
        <v>0</v>
      </c>
    </row>
    <row r="536" spans="46:57" ht="16.5" x14ac:dyDescent="0.2">
      <c r="AT536" s="15">
        <v>532</v>
      </c>
      <c r="AU536" s="16">
        <f t="shared" si="95"/>
        <v>75</v>
      </c>
      <c r="AV536" s="16">
        <f t="shared" si="96"/>
        <v>7</v>
      </c>
      <c r="AW536" s="16">
        <f t="shared" si="97"/>
        <v>2</v>
      </c>
      <c r="AX536" s="16">
        <f t="shared" si="98"/>
        <v>2064072</v>
      </c>
      <c r="AY536" s="16">
        <f t="shared" si="99"/>
        <v>4</v>
      </c>
      <c r="AZ536" s="16">
        <f t="shared" si="100"/>
        <v>6</v>
      </c>
      <c r="BA536" s="16">
        <f t="shared" si="101"/>
        <v>1</v>
      </c>
      <c r="BB536" s="15" t="str">
        <f t="shared" si="102"/>
        <v>120级寄灵人橙色套3-头盔</v>
      </c>
      <c r="BC536" s="16">
        <f t="shared" si="103"/>
        <v>0</v>
      </c>
      <c r="BD536" s="16">
        <f t="shared" si="104"/>
        <v>166</v>
      </c>
      <c r="BE536" s="16">
        <f t="shared" si="105"/>
        <v>0</v>
      </c>
    </row>
    <row r="537" spans="46:57" ht="16.5" x14ac:dyDescent="0.2">
      <c r="AT537" s="15">
        <v>533</v>
      </c>
      <c r="AU537" s="16">
        <f t="shared" si="95"/>
        <v>75</v>
      </c>
      <c r="AV537" s="16">
        <f t="shared" si="96"/>
        <v>7</v>
      </c>
      <c r="AW537" s="16">
        <f t="shared" si="97"/>
        <v>3</v>
      </c>
      <c r="AX537" s="16">
        <f t="shared" si="98"/>
        <v>2064073</v>
      </c>
      <c r="AY537" s="16">
        <f t="shared" si="99"/>
        <v>4</v>
      </c>
      <c r="AZ537" s="16">
        <f t="shared" si="100"/>
        <v>6</v>
      </c>
      <c r="BA537" s="16">
        <f t="shared" si="101"/>
        <v>1</v>
      </c>
      <c r="BB537" s="15" t="str">
        <f t="shared" si="102"/>
        <v>120级寄灵人橙色套3-肩甲</v>
      </c>
      <c r="BC537" s="16">
        <f t="shared" si="103"/>
        <v>0</v>
      </c>
      <c r="BD537" s="16">
        <f t="shared" si="104"/>
        <v>83</v>
      </c>
      <c r="BE537" s="16">
        <f t="shared" si="105"/>
        <v>504</v>
      </c>
    </row>
    <row r="538" spans="46:57" ht="16.5" x14ac:dyDescent="0.2">
      <c r="AT538" s="15">
        <v>534</v>
      </c>
      <c r="AU538" s="16">
        <f t="shared" si="95"/>
        <v>75</v>
      </c>
      <c r="AV538" s="16">
        <f t="shared" si="96"/>
        <v>7</v>
      </c>
      <c r="AW538" s="16">
        <f t="shared" si="97"/>
        <v>4</v>
      </c>
      <c r="AX538" s="16">
        <f t="shared" si="98"/>
        <v>2064074</v>
      </c>
      <c r="AY538" s="16">
        <f t="shared" si="99"/>
        <v>4</v>
      </c>
      <c r="AZ538" s="16">
        <f t="shared" si="100"/>
        <v>6</v>
      </c>
      <c r="BA538" s="16">
        <f t="shared" si="101"/>
        <v>1</v>
      </c>
      <c r="BB538" s="15" t="str">
        <f t="shared" si="102"/>
        <v>120级寄灵人橙色套3-衣服</v>
      </c>
      <c r="BC538" s="16">
        <f t="shared" si="103"/>
        <v>0</v>
      </c>
      <c r="BD538" s="16">
        <f t="shared" si="104"/>
        <v>166</v>
      </c>
      <c r="BE538" s="16">
        <f t="shared" si="105"/>
        <v>0</v>
      </c>
    </row>
    <row r="539" spans="46:57" ht="16.5" x14ac:dyDescent="0.2">
      <c r="AT539" s="15">
        <v>535</v>
      </c>
      <c r="AU539" s="16">
        <f t="shared" si="95"/>
        <v>75</v>
      </c>
      <c r="AV539" s="16">
        <f t="shared" si="96"/>
        <v>7</v>
      </c>
      <c r="AW539" s="16">
        <f t="shared" si="97"/>
        <v>5</v>
      </c>
      <c r="AX539" s="16">
        <f t="shared" si="98"/>
        <v>2064075</v>
      </c>
      <c r="AY539" s="16">
        <f t="shared" si="99"/>
        <v>4</v>
      </c>
      <c r="AZ539" s="16">
        <f t="shared" si="100"/>
        <v>6</v>
      </c>
      <c r="BA539" s="16">
        <f t="shared" si="101"/>
        <v>1</v>
      </c>
      <c r="BB539" s="15" t="str">
        <f t="shared" si="102"/>
        <v>120级寄灵人橙色套3-鞋子</v>
      </c>
      <c r="BC539" s="16">
        <f t="shared" si="103"/>
        <v>0</v>
      </c>
      <c r="BD539" s="16">
        <f t="shared" si="104"/>
        <v>0</v>
      </c>
      <c r="BE539" s="16">
        <f t="shared" si="105"/>
        <v>1009</v>
      </c>
    </row>
    <row r="540" spans="46:57" ht="16.5" x14ac:dyDescent="0.2">
      <c r="AT540" s="15">
        <v>536</v>
      </c>
      <c r="AU540" s="16">
        <f t="shared" si="95"/>
        <v>75</v>
      </c>
      <c r="AV540" s="16">
        <f t="shared" si="96"/>
        <v>7</v>
      </c>
      <c r="AW540" s="16">
        <f t="shared" si="97"/>
        <v>6</v>
      </c>
      <c r="AX540" s="16">
        <f t="shared" si="98"/>
        <v>2064076</v>
      </c>
      <c r="AY540" s="16">
        <f t="shared" si="99"/>
        <v>4</v>
      </c>
      <c r="AZ540" s="16">
        <f t="shared" si="100"/>
        <v>6</v>
      </c>
      <c r="BA540" s="16">
        <f t="shared" si="101"/>
        <v>1</v>
      </c>
      <c r="BB540" s="15" t="str">
        <f t="shared" si="102"/>
        <v>120级寄灵人橙色套3-护手</v>
      </c>
      <c r="BC540" s="16">
        <f t="shared" si="103"/>
        <v>0</v>
      </c>
      <c r="BD540" s="16">
        <f t="shared" si="104"/>
        <v>0</v>
      </c>
      <c r="BE540" s="16">
        <f t="shared" si="105"/>
        <v>1009</v>
      </c>
    </row>
    <row r="541" spans="46:57" ht="16.5" x14ac:dyDescent="0.2">
      <c r="AT541" s="15">
        <v>537</v>
      </c>
      <c r="AU541" s="16">
        <f t="shared" si="95"/>
        <v>76</v>
      </c>
      <c r="AV541" s="16">
        <f t="shared" si="96"/>
        <v>8</v>
      </c>
      <c r="AW541" s="16">
        <f t="shared" si="97"/>
        <v>1</v>
      </c>
      <c r="AX541" s="16">
        <f t="shared" si="98"/>
        <v>2064081</v>
      </c>
      <c r="AY541" s="16">
        <f t="shared" si="99"/>
        <v>4</v>
      </c>
      <c r="AZ541" s="16">
        <f t="shared" si="100"/>
        <v>6</v>
      </c>
      <c r="BA541" s="16">
        <f t="shared" si="101"/>
        <v>2</v>
      </c>
      <c r="BB541" s="15" t="str">
        <f t="shared" si="102"/>
        <v>120级守护灵橙色套3-武器</v>
      </c>
      <c r="BC541" s="16">
        <f t="shared" si="103"/>
        <v>673</v>
      </c>
      <c r="BD541" s="16">
        <f t="shared" si="104"/>
        <v>0</v>
      </c>
      <c r="BE541" s="16">
        <f t="shared" si="105"/>
        <v>0</v>
      </c>
    </row>
    <row r="542" spans="46:57" ht="16.5" x14ac:dyDescent="0.2">
      <c r="AT542" s="15">
        <v>538</v>
      </c>
      <c r="AU542" s="16">
        <f t="shared" si="95"/>
        <v>76</v>
      </c>
      <c r="AV542" s="16">
        <f t="shared" si="96"/>
        <v>8</v>
      </c>
      <c r="AW542" s="16">
        <f t="shared" si="97"/>
        <v>2</v>
      </c>
      <c r="AX542" s="16">
        <f t="shared" si="98"/>
        <v>2064082</v>
      </c>
      <c r="AY542" s="16">
        <f t="shared" si="99"/>
        <v>4</v>
      </c>
      <c r="AZ542" s="16">
        <f t="shared" si="100"/>
        <v>6</v>
      </c>
      <c r="BA542" s="16">
        <f t="shared" si="101"/>
        <v>2</v>
      </c>
      <c r="BB542" s="15" t="str">
        <f t="shared" si="102"/>
        <v>120级守护灵橙色套3-头盔</v>
      </c>
      <c r="BC542" s="16">
        <f t="shared" si="103"/>
        <v>0</v>
      </c>
      <c r="BD542" s="16">
        <f t="shared" si="104"/>
        <v>169</v>
      </c>
      <c r="BE542" s="16">
        <f t="shared" si="105"/>
        <v>0</v>
      </c>
    </row>
    <row r="543" spans="46:57" ht="16.5" x14ac:dyDescent="0.2">
      <c r="AT543" s="15">
        <v>539</v>
      </c>
      <c r="AU543" s="16">
        <f t="shared" si="95"/>
        <v>76</v>
      </c>
      <c r="AV543" s="16">
        <f t="shared" si="96"/>
        <v>8</v>
      </c>
      <c r="AW543" s="16">
        <f t="shared" si="97"/>
        <v>3</v>
      </c>
      <c r="AX543" s="16">
        <f t="shared" si="98"/>
        <v>2064083</v>
      </c>
      <c r="AY543" s="16">
        <f t="shared" si="99"/>
        <v>4</v>
      </c>
      <c r="AZ543" s="16">
        <f t="shared" si="100"/>
        <v>6</v>
      </c>
      <c r="BA543" s="16">
        <f t="shared" si="101"/>
        <v>2</v>
      </c>
      <c r="BB543" s="15" t="str">
        <f t="shared" si="102"/>
        <v>120级守护灵橙色套3-肩甲</v>
      </c>
      <c r="BC543" s="16">
        <f t="shared" si="103"/>
        <v>0</v>
      </c>
      <c r="BD543" s="16">
        <f t="shared" si="104"/>
        <v>84</v>
      </c>
      <c r="BE543" s="16">
        <f t="shared" si="105"/>
        <v>904</v>
      </c>
    </row>
    <row r="544" spans="46:57" ht="16.5" x14ac:dyDescent="0.2">
      <c r="AT544" s="15">
        <v>540</v>
      </c>
      <c r="AU544" s="16">
        <f t="shared" si="95"/>
        <v>76</v>
      </c>
      <c r="AV544" s="16">
        <f t="shared" si="96"/>
        <v>8</v>
      </c>
      <c r="AW544" s="16">
        <f t="shared" si="97"/>
        <v>4</v>
      </c>
      <c r="AX544" s="16">
        <f t="shared" si="98"/>
        <v>2064084</v>
      </c>
      <c r="AY544" s="16">
        <f t="shared" si="99"/>
        <v>4</v>
      </c>
      <c r="AZ544" s="16">
        <f t="shared" si="100"/>
        <v>6</v>
      </c>
      <c r="BA544" s="16">
        <f t="shared" si="101"/>
        <v>2</v>
      </c>
      <c r="BB544" s="15" t="str">
        <f t="shared" si="102"/>
        <v>120级守护灵橙色套3-衣服</v>
      </c>
      <c r="BC544" s="16">
        <f t="shared" si="103"/>
        <v>0</v>
      </c>
      <c r="BD544" s="16">
        <f t="shared" si="104"/>
        <v>169</v>
      </c>
      <c r="BE544" s="16">
        <f t="shared" si="105"/>
        <v>0</v>
      </c>
    </row>
    <row r="545" spans="46:57" ht="16.5" x14ac:dyDescent="0.2">
      <c r="AT545" s="15">
        <v>541</v>
      </c>
      <c r="AU545" s="16">
        <f t="shared" si="95"/>
        <v>76</v>
      </c>
      <c r="AV545" s="16">
        <f t="shared" si="96"/>
        <v>8</v>
      </c>
      <c r="AW545" s="16">
        <f t="shared" si="97"/>
        <v>5</v>
      </c>
      <c r="AX545" s="16">
        <f t="shared" si="98"/>
        <v>2064085</v>
      </c>
      <c r="AY545" s="16">
        <f t="shared" si="99"/>
        <v>4</v>
      </c>
      <c r="AZ545" s="16">
        <f t="shared" si="100"/>
        <v>6</v>
      </c>
      <c r="BA545" s="16">
        <f t="shared" si="101"/>
        <v>2</v>
      </c>
      <c r="BB545" s="15" t="str">
        <f t="shared" si="102"/>
        <v>120级守护灵橙色套3-鞋子</v>
      </c>
      <c r="BC545" s="16">
        <f t="shared" si="103"/>
        <v>0</v>
      </c>
      <c r="BD545" s="16">
        <f t="shared" si="104"/>
        <v>0</v>
      </c>
      <c r="BE545" s="16">
        <f t="shared" si="105"/>
        <v>1808</v>
      </c>
    </row>
    <row r="546" spans="46:57" x14ac:dyDescent="0.2">
      <c r="AT546" s="18"/>
      <c r="AU546" s="18"/>
      <c r="AV546" s="18"/>
      <c r="AW546" s="18"/>
      <c r="AX546" s="18"/>
      <c r="AY546" s="18"/>
      <c r="AZ546" s="18"/>
      <c r="BA546" s="18"/>
      <c r="BB546" s="18"/>
    </row>
    <row r="547" spans="46:57" x14ac:dyDescent="0.2">
      <c r="AT547" s="18"/>
      <c r="AU547" s="18"/>
      <c r="AV547" s="18"/>
      <c r="AW547" s="18"/>
      <c r="AX547" s="18"/>
      <c r="AY547" s="18"/>
      <c r="AZ547" s="18"/>
      <c r="BA547" s="18"/>
      <c r="BB547" s="18"/>
    </row>
    <row r="548" spans="46:57" x14ac:dyDescent="0.2">
      <c r="AT548" s="18"/>
      <c r="AU548" s="18"/>
      <c r="AV548" s="18"/>
      <c r="AW548" s="18"/>
      <c r="AX548" s="18"/>
      <c r="AY548" s="18"/>
      <c r="AZ548" s="18"/>
      <c r="BA548" s="18"/>
      <c r="BB548" s="18"/>
    </row>
    <row r="549" spans="46:57" x14ac:dyDescent="0.2">
      <c r="AT549" s="18"/>
      <c r="AU549" s="18"/>
      <c r="AV549" s="18"/>
      <c r="AW549" s="18"/>
      <c r="AX549" s="18"/>
      <c r="AY549" s="18"/>
      <c r="AZ549" s="18"/>
      <c r="BA549" s="18"/>
      <c r="BB549" s="18"/>
    </row>
    <row r="550" spans="46:57" x14ac:dyDescent="0.2">
      <c r="AT550" s="18"/>
      <c r="AU550" s="18"/>
      <c r="AV550" s="18"/>
      <c r="AW550" s="18"/>
      <c r="AX550" s="18"/>
      <c r="AY550" s="18"/>
      <c r="AZ550" s="18"/>
      <c r="BA550" s="18"/>
      <c r="BB550" s="18"/>
    </row>
    <row r="551" spans="46:57" x14ac:dyDescent="0.2">
      <c r="AT551" s="18"/>
      <c r="AU551" s="18"/>
      <c r="AV551" s="18"/>
      <c r="AW551" s="18"/>
      <c r="AX551" s="18"/>
      <c r="AY551" s="18"/>
      <c r="AZ551" s="18"/>
      <c r="BA551" s="18"/>
      <c r="BB551" s="18"/>
    </row>
    <row r="552" spans="46:57" x14ac:dyDescent="0.2">
      <c r="AT552" s="18"/>
      <c r="AU552" s="18"/>
      <c r="AV552" s="18"/>
      <c r="AW552" s="18"/>
      <c r="AX552" s="18"/>
      <c r="AY552" s="18"/>
      <c r="AZ552" s="18"/>
      <c r="BA552" s="18"/>
      <c r="BB552" s="18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topLeftCell="A33" workbookViewId="0">
      <selection activeCell="R32" sqref="R32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1.1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61" t="s">
        <v>125</v>
      </c>
      <c r="L4" s="61"/>
      <c r="P4" s="62" t="s">
        <v>124</v>
      </c>
      <c r="Q4" s="62"/>
      <c r="R4" s="62"/>
      <c r="S4" s="62"/>
      <c r="T4" s="62"/>
      <c r="U4" s="62"/>
      <c r="V4" s="62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556</v>
      </c>
      <c r="E6" s="24" t="s">
        <v>557</v>
      </c>
      <c r="F6" s="24" t="s">
        <v>563</v>
      </c>
      <c r="G6" s="24"/>
      <c r="H6" s="24"/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0.25</v>
      </c>
      <c r="E7" s="15">
        <v>21</v>
      </c>
      <c r="F7" s="15">
        <f>L9*Q10</f>
        <v>1.7550000000000001</v>
      </c>
      <c r="G7" s="15"/>
      <c r="H7" s="15"/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0.25</v>
      </c>
      <c r="E8" s="15">
        <v>21</v>
      </c>
      <c r="F8" s="15">
        <f>L9*Q10</f>
        <v>1.7550000000000001</v>
      </c>
      <c r="G8" s="15"/>
      <c r="H8" s="15"/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K10" s="15" t="s">
        <v>678</v>
      </c>
      <c r="L10" s="15">
        <v>1.5</v>
      </c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62" t="s">
        <v>109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S12" s="18"/>
    </row>
    <row r="13" spans="1:22" ht="17.25" x14ac:dyDescent="0.2">
      <c r="A13" s="13" t="s">
        <v>110</v>
      </c>
      <c r="B13" s="13" t="s">
        <v>550</v>
      </c>
      <c r="C13" s="13" t="s">
        <v>551</v>
      </c>
      <c r="D13" s="13" t="s">
        <v>111</v>
      </c>
      <c r="E13" s="13" t="s">
        <v>112</v>
      </c>
      <c r="F13" s="13" t="s">
        <v>113</v>
      </c>
      <c r="G13" s="13" t="s">
        <v>552</v>
      </c>
      <c r="H13" s="13" t="s">
        <v>479</v>
      </c>
      <c r="I13" s="13" t="s">
        <v>480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562</v>
      </c>
      <c r="O13" s="13" t="s">
        <v>27</v>
      </c>
      <c r="S13" s="18"/>
      <c r="V13" s="13" t="s">
        <v>483</v>
      </c>
    </row>
    <row r="14" spans="1:22" ht="16.5" x14ac:dyDescent="0.2">
      <c r="A14" s="15">
        <v>1</v>
      </c>
      <c r="B14" s="15">
        <v>1</v>
      </c>
      <c r="C14" s="15">
        <v>10</v>
      </c>
      <c r="D14" s="15">
        <v>3</v>
      </c>
      <c r="E14" s="16">
        <f t="shared" ref="E14:E34" si="0">D14/2</f>
        <v>1.5</v>
      </c>
      <c r="F14" s="16">
        <f t="shared" ref="F14" si="1">D14*$C$7/2</f>
        <v>9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2">D14/J14</f>
        <v>0.15</v>
      </c>
      <c r="N14" s="16">
        <f t="shared" ref="N14" si="3">(1+M14)*(1+M14)</f>
        <v>1.3224999999999998</v>
      </c>
      <c r="O14" s="16">
        <v>50</v>
      </c>
      <c r="Q14" s="26"/>
      <c r="S14" s="18"/>
      <c r="U14" s="17" t="s">
        <v>484</v>
      </c>
      <c r="V14" s="30">
        <v>0.5</v>
      </c>
    </row>
    <row r="15" spans="1:22" ht="16.5" x14ac:dyDescent="0.2">
      <c r="A15" s="15">
        <v>2</v>
      </c>
      <c r="B15" s="15">
        <v>10</v>
      </c>
      <c r="C15" s="15">
        <v>40</v>
      </c>
      <c r="D15" s="16">
        <f>ROUND(J15*M15,2)</f>
        <v>3.2</v>
      </c>
      <c r="E15" s="16">
        <f t="shared" si="0"/>
        <v>1.6</v>
      </c>
      <c r="F15" s="16">
        <f t="shared" ref="F15:F34" si="4">D15*$C$7/2</f>
        <v>9.6000000000000014</v>
      </c>
      <c r="G15" s="16">
        <v>10</v>
      </c>
      <c r="H15" s="16">
        <f t="shared" ref="H15" si="5">ROUND(E14*($B15-C14)*$D$7,0)</f>
        <v>0</v>
      </c>
      <c r="I15" s="16">
        <f>G15*$C$7/2</f>
        <v>30</v>
      </c>
      <c r="J15" s="16">
        <f>J14+D14*($B15-$B14)+G15</f>
        <v>57</v>
      </c>
      <c r="K15" s="16">
        <f t="shared" ref="K15:L15" si="6">K14+E14*($B15-$B14)+H15</f>
        <v>13.5</v>
      </c>
      <c r="L15" s="16">
        <f t="shared" si="6"/>
        <v>211</v>
      </c>
      <c r="M15" s="40">
        <v>5.62E-2</v>
      </c>
      <c r="N15" s="16">
        <f t="shared" ref="N15:N34" si="7">(1+M15)*(1+M15)</f>
        <v>1.11555844</v>
      </c>
      <c r="O15" s="16">
        <f t="shared" ref="O15:O35" si="8">ROUND((O$14+K15)*1.5/50,0)*50</f>
        <v>100</v>
      </c>
      <c r="Q15" s="26"/>
      <c r="S15" s="18"/>
      <c r="U15" s="17" t="s">
        <v>485</v>
      </c>
      <c r="V15" s="30">
        <v>0.2</v>
      </c>
    </row>
    <row r="16" spans="1:22" ht="16.5" x14ac:dyDescent="0.2">
      <c r="A16" s="15">
        <v>3</v>
      </c>
      <c r="B16" s="15">
        <v>20</v>
      </c>
      <c r="C16" s="15">
        <v>40</v>
      </c>
      <c r="D16" s="16">
        <f t="shared" ref="D16" si="9">ROUND(J16*M16,2)</f>
        <v>5.86</v>
      </c>
      <c r="E16" s="16">
        <f t="shared" ref="E16" si="10">D16/2</f>
        <v>2.93</v>
      </c>
      <c r="F16" s="16">
        <f t="shared" ref="F16" si="11">D16*$C$7/2</f>
        <v>17.580000000000002</v>
      </c>
      <c r="G16" s="16">
        <f>ROUND(D14*($B16-$B15)*$D$7,0)</f>
        <v>8</v>
      </c>
      <c r="H16" s="16">
        <f>ROUND(E14*($B16-$B15)*$D$7,0)</f>
        <v>4</v>
      </c>
      <c r="I16" s="16">
        <f t="shared" ref="I16" si="12">G16*$C$7/2</f>
        <v>24</v>
      </c>
      <c r="J16" s="16">
        <f>J15+D15*($B16-$B15)+G16</f>
        <v>97</v>
      </c>
      <c r="K16" s="16">
        <f t="shared" ref="K16:K34" si="13">K15+E15*($B16-$B15)+H16</f>
        <v>33.5</v>
      </c>
      <c r="L16" s="16">
        <f t="shared" ref="L16:L34" si="14">L15+F15*($B16-$B15)+I16</f>
        <v>331</v>
      </c>
      <c r="M16" s="40">
        <v>6.0400000000000002E-2</v>
      </c>
      <c r="N16" s="16">
        <f t="shared" si="7"/>
        <v>1.12444816</v>
      </c>
      <c r="O16" s="16">
        <f t="shared" si="8"/>
        <v>150</v>
      </c>
      <c r="Q16" s="26"/>
      <c r="S16" s="18"/>
      <c r="U16" s="17" t="s">
        <v>486</v>
      </c>
      <c r="V16" s="30">
        <v>0.2</v>
      </c>
    </row>
    <row r="17" spans="1:22" ht="16.5" x14ac:dyDescent="0.2">
      <c r="A17" s="15">
        <v>4</v>
      </c>
      <c r="B17" s="15">
        <v>30</v>
      </c>
      <c r="C17" s="15">
        <v>40</v>
      </c>
      <c r="D17" s="16">
        <f t="shared" ref="D17:D34" si="15">ROUND(J17*M17,2)</f>
        <v>6.74</v>
      </c>
      <c r="E17" s="16">
        <f t="shared" si="0"/>
        <v>3.37</v>
      </c>
      <c r="F17" s="16">
        <f t="shared" si="4"/>
        <v>20.22</v>
      </c>
      <c r="G17" s="16">
        <f>ROUND(D15*($B17-$B16)*$D$7,0)</f>
        <v>8</v>
      </c>
      <c r="H17" s="16">
        <f>ROUND(E15*($B17-$B16)*$D$7,0)</f>
        <v>4</v>
      </c>
      <c r="I17" s="16">
        <f t="shared" ref="I17:I34" si="16">G17*$C$7/2</f>
        <v>24</v>
      </c>
      <c r="J17" s="16">
        <f t="shared" ref="J17:J34" si="17">J16+D16*($B17-$B16)+G17</f>
        <v>163.6</v>
      </c>
      <c r="K17" s="16">
        <f t="shared" si="13"/>
        <v>66.8</v>
      </c>
      <c r="L17" s="16">
        <f t="shared" si="14"/>
        <v>530.79999999999995</v>
      </c>
      <c r="M17" s="40">
        <v>4.1200000000000001E-2</v>
      </c>
      <c r="N17" s="16">
        <f t="shared" si="7"/>
        <v>1.0840974399999999</v>
      </c>
      <c r="O17" s="16">
        <f t="shared" si="8"/>
        <v>200</v>
      </c>
      <c r="Q17" s="26"/>
      <c r="S17" s="18"/>
      <c r="U17" s="17" t="s">
        <v>487</v>
      </c>
      <c r="V17" s="30">
        <v>0.1</v>
      </c>
    </row>
    <row r="18" spans="1:22" ht="16.5" x14ac:dyDescent="0.2">
      <c r="A18" s="15">
        <v>5</v>
      </c>
      <c r="B18" s="15">
        <v>40</v>
      </c>
      <c r="C18" s="15">
        <v>80</v>
      </c>
      <c r="D18" s="16">
        <f t="shared" si="15"/>
        <v>8.43</v>
      </c>
      <c r="E18" s="16">
        <f t="shared" si="0"/>
        <v>4.2149999999999999</v>
      </c>
      <c r="F18" s="16">
        <f t="shared" si="4"/>
        <v>25.29</v>
      </c>
      <c r="G18" s="16">
        <f t="shared" ref="G18:G34" si="18">ROUND(D17*($B18-$B17)*$D$7,0)</f>
        <v>17</v>
      </c>
      <c r="H18" s="16">
        <f t="shared" ref="H18:H34" si="19">ROUND(E17*($B18-$B17)*$D$7,0)</f>
        <v>8</v>
      </c>
      <c r="I18" s="16">
        <f t="shared" si="16"/>
        <v>51</v>
      </c>
      <c r="J18" s="16">
        <f t="shared" si="17"/>
        <v>248</v>
      </c>
      <c r="K18" s="16">
        <f t="shared" si="13"/>
        <v>108.5</v>
      </c>
      <c r="L18" s="16">
        <f t="shared" si="14"/>
        <v>784</v>
      </c>
      <c r="M18" s="40">
        <v>3.4000000000000002E-2</v>
      </c>
      <c r="N18" s="16">
        <f t="shared" si="7"/>
        <v>1.069156</v>
      </c>
      <c r="O18" s="16">
        <f t="shared" si="8"/>
        <v>250</v>
      </c>
      <c r="Q18" s="26"/>
      <c r="S18" s="18"/>
    </row>
    <row r="19" spans="1:22" ht="17.25" x14ac:dyDescent="0.2">
      <c r="A19" s="15">
        <v>6</v>
      </c>
      <c r="B19" s="15">
        <v>50</v>
      </c>
      <c r="C19" s="15">
        <v>80</v>
      </c>
      <c r="D19" s="16">
        <f t="shared" si="15"/>
        <v>10.93</v>
      </c>
      <c r="E19" s="16">
        <f t="shared" si="0"/>
        <v>5.4649999999999999</v>
      </c>
      <c r="F19" s="16">
        <f t="shared" si="4"/>
        <v>32.79</v>
      </c>
      <c r="G19" s="16">
        <f t="shared" si="18"/>
        <v>21</v>
      </c>
      <c r="H19" s="16">
        <f t="shared" si="19"/>
        <v>11</v>
      </c>
      <c r="I19" s="16">
        <f t="shared" si="16"/>
        <v>63</v>
      </c>
      <c r="J19" s="16">
        <f t="shared" si="17"/>
        <v>353.3</v>
      </c>
      <c r="K19" s="16">
        <f t="shared" si="13"/>
        <v>161.65</v>
      </c>
      <c r="L19" s="16">
        <f t="shared" si="14"/>
        <v>1099.9000000000001</v>
      </c>
      <c r="M19" s="40">
        <v>3.0949999999999998E-2</v>
      </c>
      <c r="N19" s="16">
        <f t="shared" si="7"/>
        <v>1.0628579025</v>
      </c>
      <c r="O19" s="16">
        <f t="shared" si="8"/>
        <v>300</v>
      </c>
      <c r="R19" s="13" t="s">
        <v>689</v>
      </c>
      <c r="S19" s="13" t="s">
        <v>690</v>
      </c>
      <c r="T19" s="13" t="s">
        <v>691</v>
      </c>
    </row>
    <row r="20" spans="1:22" ht="16.5" x14ac:dyDescent="0.2">
      <c r="A20" s="15">
        <v>7</v>
      </c>
      <c r="B20" s="15">
        <v>60</v>
      </c>
      <c r="C20" s="15">
        <v>80</v>
      </c>
      <c r="D20" s="16">
        <f t="shared" si="15"/>
        <v>13.46</v>
      </c>
      <c r="E20" s="16">
        <f t="shared" si="0"/>
        <v>6.73</v>
      </c>
      <c r="F20" s="16">
        <f t="shared" si="4"/>
        <v>40.380000000000003</v>
      </c>
      <c r="G20" s="16">
        <f t="shared" si="18"/>
        <v>27</v>
      </c>
      <c r="H20" s="16">
        <f t="shared" si="19"/>
        <v>14</v>
      </c>
      <c r="I20" s="16">
        <f t="shared" si="16"/>
        <v>81</v>
      </c>
      <c r="J20" s="16">
        <f t="shared" si="17"/>
        <v>489.6</v>
      </c>
      <c r="K20" s="16">
        <f t="shared" si="13"/>
        <v>230.3</v>
      </c>
      <c r="L20" s="16">
        <f t="shared" si="14"/>
        <v>1508.8000000000002</v>
      </c>
      <c r="M20" s="40">
        <v>2.75E-2</v>
      </c>
      <c r="N20" s="16">
        <f t="shared" si="7"/>
        <v>1.0557562500000002</v>
      </c>
      <c r="O20" s="16">
        <f t="shared" si="8"/>
        <v>400</v>
      </c>
      <c r="Q20" s="15" t="s">
        <v>27</v>
      </c>
      <c r="R20" s="15">
        <v>0</v>
      </c>
      <c r="S20" s="15">
        <v>0</v>
      </c>
      <c r="T20" s="15">
        <v>0</v>
      </c>
    </row>
    <row r="21" spans="1:22" ht="16.5" x14ac:dyDescent="0.2">
      <c r="A21" s="15">
        <v>8</v>
      </c>
      <c r="B21" s="15">
        <v>70</v>
      </c>
      <c r="C21" s="15">
        <v>80</v>
      </c>
      <c r="D21" s="16">
        <f t="shared" si="15"/>
        <v>16.829999999999998</v>
      </c>
      <c r="E21" s="16">
        <f t="shared" si="0"/>
        <v>8.4149999999999991</v>
      </c>
      <c r="F21" s="16">
        <f t="shared" si="4"/>
        <v>50.489999999999995</v>
      </c>
      <c r="G21" s="16">
        <f t="shared" si="18"/>
        <v>34</v>
      </c>
      <c r="H21" s="16">
        <f t="shared" si="19"/>
        <v>17</v>
      </c>
      <c r="I21" s="16">
        <f t="shared" si="16"/>
        <v>102</v>
      </c>
      <c r="J21" s="16">
        <f t="shared" si="17"/>
        <v>658.2</v>
      </c>
      <c r="K21" s="16">
        <f t="shared" si="13"/>
        <v>314.60000000000002</v>
      </c>
      <c r="L21" s="16">
        <f t="shared" si="14"/>
        <v>2014.6000000000001</v>
      </c>
      <c r="M21" s="40">
        <v>2.5569999999999999E-2</v>
      </c>
      <c r="N21" s="16">
        <f t="shared" si="7"/>
        <v>1.0517938249000003</v>
      </c>
      <c r="O21" s="16">
        <f t="shared" si="8"/>
        <v>550</v>
      </c>
      <c r="Q21" s="15" t="s">
        <v>29</v>
      </c>
      <c r="R21" s="15">
        <v>10</v>
      </c>
      <c r="S21" s="15">
        <v>0</v>
      </c>
      <c r="T21" s="15">
        <v>50</v>
      </c>
    </row>
    <row r="22" spans="1:22" ht="16.5" x14ac:dyDescent="0.2">
      <c r="A22" s="15">
        <v>9</v>
      </c>
      <c r="B22" s="15">
        <v>80</v>
      </c>
      <c r="C22" s="15">
        <v>100</v>
      </c>
      <c r="D22" s="16">
        <f t="shared" si="15"/>
        <v>21.89</v>
      </c>
      <c r="E22" s="16">
        <f t="shared" si="0"/>
        <v>10.945</v>
      </c>
      <c r="F22" s="16">
        <f t="shared" si="4"/>
        <v>65.67</v>
      </c>
      <c r="G22" s="16">
        <f t="shared" si="18"/>
        <v>42</v>
      </c>
      <c r="H22" s="16">
        <f t="shared" si="19"/>
        <v>21</v>
      </c>
      <c r="I22" s="16">
        <f t="shared" si="16"/>
        <v>126</v>
      </c>
      <c r="J22" s="16">
        <f t="shared" si="17"/>
        <v>868.5</v>
      </c>
      <c r="K22" s="16">
        <f t="shared" si="13"/>
        <v>419.75</v>
      </c>
      <c r="L22" s="16">
        <f t="shared" si="14"/>
        <v>2645.5</v>
      </c>
      <c r="M22" s="40">
        <v>2.52E-2</v>
      </c>
      <c r="N22" s="16">
        <f t="shared" si="7"/>
        <v>1.0510350399999997</v>
      </c>
      <c r="O22" s="16">
        <f t="shared" si="8"/>
        <v>700</v>
      </c>
      <c r="Q22" s="15" t="s">
        <v>128</v>
      </c>
      <c r="R22" s="15">
        <v>20</v>
      </c>
      <c r="S22" s="15">
        <v>0</v>
      </c>
      <c r="T22" s="15">
        <v>100</v>
      </c>
    </row>
    <row r="23" spans="1:22" ht="16.5" x14ac:dyDescent="0.2">
      <c r="A23" s="15">
        <v>10</v>
      </c>
      <c r="B23" s="15">
        <v>85</v>
      </c>
      <c r="C23" s="15">
        <v>100</v>
      </c>
      <c r="D23" s="16">
        <f t="shared" si="15"/>
        <v>25.24</v>
      </c>
      <c r="E23" s="16">
        <f t="shared" si="0"/>
        <v>12.62</v>
      </c>
      <c r="F23" s="16">
        <f t="shared" si="4"/>
        <v>75.72</v>
      </c>
      <c r="G23" s="16">
        <f t="shared" si="18"/>
        <v>27</v>
      </c>
      <c r="H23" s="16">
        <f t="shared" si="19"/>
        <v>14</v>
      </c>
      <c r="I23" s="16">
        <f t="shared" si="16"/>
        <v>81</v>
      </c>
      <c r="J23" s="16">
        <f t="shared" si="17"/>
        <v>1004.95</v>
      </c>
      <c r="K23" s="16">
        <f t="shared" si="13"/>
        <v>488.47500000000002</v>
      </c>
      <c r="L23" s="16">
        <f t="shared" si="14"/>
        <v>3054.85</v>
      </c>
      <c r="M23" s="40">
        <v>2.512E-2</v>
      </c>
      <c r="N23" s="16">
        <f t="shared" si="7"/>
        <v>1.0508710144</v>
      </c>
      <c r="O23" s="16">
        <f t="shared" si="8"/>
        <v>800</v>
      </c>
      <c r="Q23" s="15" t="s">
        <v>693</v>
      </c>
      <c r="R23" s="15">
        <v>30</v>
      </c>
      <c r="S23" s="15">
        <v>0</v>
      </c>
      <c r="T23" s="15">
        <v>150</v>
      </c>
    </row>
    <row r="24" spans="1:22" ht="17.25" x14ac:dyDescent="0.2">
      <c r="A24" s="15">
        <v>11</v>
      </c>
      <c r="B24" s="15">
        <v>90</v>
      </c>
      <c r="C24" s="15">
        <v>100</v>
      </c>
      <c r="D24" s="16">
        <f t="shared" si="15"/>
        <v>29.45</v>
      </c>
      <c r="E24" s="16">
        <f t="shared" si="0"/>
        <v>14.725</v>
      </c>
      <c r="F24" s="16">
        <f t="shared" si="4"/>
        <v>88.35</v>
      </c>
      <c r="G24" s="16">
        <f t="shared" si="18"/>
        <v>32</v>
      </c>
      <c r="H24" s="16">
        <f t="shared" si="19"/>
        <v>16</v>
      </c>
      <c r="I24" s="16">
        <f t="shared" si="16"/>
        <v>96</v>
      </c>
      <c r="J24" s="16">
        <f t="shared" si="17"/>
        <v>1163.1500000000001</v>
      </c>
      <c r="K24" s="16">
        <f t="shared" si="13"/>
        <v>567.57500000000005</v>
      </c>
      <c r="L24" s="16">
        <f t="shared" si="14"/>
        <v>3529.45</v>
      </c>
      <c r="M24" s="40">
        <v>2.5319999999999999E-2</v>
      </c>
      <c r="N24" s="16">
        <f t="shared" si="7"/>
        <v>1.0512811023999999</v>
      </c>
      <c r="O24" s="16">
        <f t="shared" si="8"/>
        <v>950</v>
      </c>
      <c r="R24" s="13" t="s">
        <v>689</v>
      </c>
      <c r="S24" s="13" t="s">
        <v>690</v>
      </c>
      <c r="T24" s="13" t="s">
        <v>691</v>
      </c>
    </row>
    <row r="25" spans="1:22" ht="16.5" x14ac:dyDescent="0.2">
      <c r="A25" s="15">
        <v>12</v>
      </c>
      <c r="B25" s="15">
        <v>95</v>
      </c>
      <c r="C25" s="15">
        <v>100</v>
      </c>
      <c r="D25" s="16">
        <f t="shared" si="15"/>
        <v>33.69</v>
      </c>
      <c r="E25" s="16">
        <f t="shared" si="0"/>
        <v>16.844999999999999</v>
      </c>
      <c r="F25" s="16">
        <f t="shared" si="4"/>
        <v>101.07</v>
      </c>
      <c r="G25" s="16">
        <f t="shared" si="18"/>
        <v>37</v>
      </c>
      <c r="H25" s="16">
        <f t="shared" si="19"/>
        <v>18</v>
      </c>
      <c r="I25" s="16">
        <f t="shared" si="16"/>
        <v>111</v>
      </c>
      <c r="J25" s="16">
        <f t="shared" si="17"/>
        <v>1347.4</v>
      </c>
      <c r="K25" s="16">
        <f t="shared" si="13"/>
        <v>659.2</v>
      </c>
      <c r="L25" s="16">
        <f t="shared" si="14"/>
        <v>4082.2</v>
      </c>
      <c r="M25" s="40">
        <v>2.5000000000000001E-2</v>
      </c>
      <c r="N25" s="16">
        <f t="shared" si="7"/>
        <v>1.0506249999999999</v>
      </c>
      <c r="O25" s="16">
        <f t="shared" si="8"/>
        <v>1050</v>
      </c>
      <c r="Q25" s="15" t="s">
        <v>27</v>
      </c>
      <c r="R25" s="15">
        <v>0</v>
      </c>
      <c r="S25" s="15">
        <v>0</v>
      </c>
      <c r="T25" s="15">
        <v>0</v>
      </c>
    </row>
    <row r="26" spans="1:22" ht="16.5" x14ac:dyDescent="0.2">
      <c r="A26" s="15">
        <v>13</v>
      </c>
      <c r="B26" s="15">
        <v>100</v>
      </c>
      <c r="C26" s="15">
        <v>120</v>
      </c>
      <c r="D26" s="16">
        <f t="shared" si="15"/>
        <v>38.950000000000003</v>
      </c>
      <c r="E26" s="16">
        <f t="shared" si="0"/>
        <v>19.475000000000001</v>
      </c>
      <c r="F26" s="16">
        <f t="shared" si="4"/>
        <v>116.85000000000001</v>
      </c>
      <c r="G26" s="16">
        <f t="shared" si="18"/>
        <v>42</v>
      </c>
      <c r="H26" s="16">
        <f t="shared" si="19"/>
        <v>21</v>
      </c>
      <c r="I26" s="16">
        <f t="shared" si="16"/>
        <v>126</v>
      </c>
      <c r="J26" s="16">
        <f t="shared" si="17"/>
        <v>1557.8500000000001</v>
      </c>
      <c r="K26" s="16">
        <f t="shared" si="13"/>
        <v>764.42500000000007</v>
      </c>
      <c r="L26" s="16">
        <f t="shared" si="14"/>
        <v>4713.55</v>
      </c>
      <c r="M26" s="40">
        <v>2.5000000000000001E-2</v>
      </c>
      <c r="N26" s="16">
        <f t="shared" si="7"/>
        <v>1.0506249999999999</v>
      </c>
      <c r="O26" s="16">
        <f t="shared" si="8"/>
        <v>1200</v>
      </c>
      <c r="Q26" s="15" t="s">
        <v>29</v>
      </c>
      <c r="R26" s="15">
        <v>20</v>
      </c>
      <c r="S26" s="15">
        <v>0</v>
      </c>
      <c r="T26" s="15">
        <v>100</v>
      </c>
    </row>
    <row r="27" spans="1:22" ht="16.5" x14ac:dyDescent="0.2">
      <c r="A27" s="15">
        <v>14</v>
      </c>
      <c r="B27" s="15">
        <v>105</v>
      </c>
      <c r="C27" s="15">
        <v>120</v>
      </c>
      <c r="D27" s="16">
        <f t="shared" si="15"/>
        <v>45.04</v>
      </c>
      <c r="E27" s="16">
        <f t="shared" si="0"/>
        <v>22.52</v>
      </c>
      <c r="F27" s="16">
        <f t="shared" si="4"/>
        <v>135.12</v>
      </c>
      <c r="G27" s="16">
        <f t="shared" si="18"/>
        <v>49</v>
      </c>
      <c r="H27" s="16">
        <f t="shared" si="19"/>
        <v>24</v>
      </c>
      <c r="I27" s="16">
        <f t="shared" si="16"/>
        <v>147</v>
      </c>
      <c r="J27" s="16">
        <f t="shared" si="17"/>
        <v>1801.6000000000001</v>
      </c>
      <c r="K27" s="16">
        <f t="shared" si="13"/>
        <v>885.80000000000007</v>
      </c>
      <c r="L27" s="16">
        <f t="shared" si="14"/>
        <v>5444.8</v>
      </c>
      <c r="M27" s="40">
        <v>2.5000000000000001E-2</v>
      </c>
      <c r="N27" s="16">
        <f t="shared" si="7"/>
        <v>1.0506249999999999</v>
      </c>
      <c r="O27" s="16">
        <f t="shared" si="8"/>
        <v>1400</v>
      </c>
      <c r="Q27" s="15" t="s">
        <v>128</v>
      </c>
      <c r="R27" s="15">
        <v>40</v>
      </c>
      <c r="S27" s="15">
        <v>0</v>
      </c>
      <c r="T27" s="15">
        <v>200</v>
      </c>
    </row>
    <row r="28" spans="1:22" ht="16.5" x14ac:dyDescent="0.2">
      <c r="A28" s="15">
        <v>15</v>
      </c>
      <c r="B28" s="15">
        <v>110</v>
      </c>
      <c r="C28" s="15">
        <v>120</v>
      </c>
      <c r="D28" s="16">
        <f t="shared" si="15"/>
        <v>52.07</v>
      </c>
      <c r="E28" s="16">
        <f t="shared" si="0"/>
        <v>26.035</v>
      </c>
      <c r="F28" s="16">
        <f t="shared" si="4"/>
        <v>156.21</v>
      </c>
      <c r="G28" s="16">
        <f t="shared" si="18"/>
        <v>56</v>
      </c>
      <c r="H28" s="16">
        <f t="shared" si="19"/>
        <v>28</v>
      </c>
      <c r="I28" s="16">
        <f t="shared" si="16"/>
        <v>168</v>
      </c>
      <c r="J28" s="16">
        <f t="shared" si="17"/>
        <v>2082.8000000000002</v>
      </c>
      <c r="K28" s="16">
        <f t="shared" si="13"/>
        <v>1026.4000000000001</v>
      </c>
      <c r="L28" s="16">
        <f t="shared" si="14"/>
        <v>6288.4000000000005</v>
      </c>
      <c r="M28" s="40">
        <v>2.5000000000000001E-2</v>
      </c>
      <c r="N28" s="16">
        <f t="shared" si="7"/>
        <v>1.0506249999999999</v>
      </c>
      <c r="O28" s="16">
        <f t="shared" si="8"/>
        <v>1600</v>
      </c>
      <c r="Q28" s="15" t="s">
        <v>693</v>
      </c>
      <c r="R28" s="15">
        <v>90</v>
      </c>
      <c r="S28" s="15">
        <v>0</v>
      </c>
      <c r="T28" s="15">
        <v>500</v>
      </c>
    </row>
    <row r="29" spans="1:22" ht="16.5" x14ac:dyDescent="0.2">
      <c r="A29" s="15">
        <v>16</v>
      </c>
      <c r="B29" s="15">
        <v>115</v>
      </c>
      <c r="C29" s="15">
        <v>120</v>
      </c>
      <c r="D29" s="16">
        <f t="shared" si="15"/>
        <v>60.2</v>
      </c>
      <c r="E29" s="16">
        <f t="shared" si="0"/>
        <v>30.1</v>
      </c>
      <c r="F29" s="16">
        <f t="shared" si="4"/>
        <v>180.60000000000002</v>
      </c>
      <c r="G29" s="16">
        <f t="shared" si="18"/>
        <v>65</v>
      </c>
      <c r="H29" s="16">
        <f t="shared" si="19"/>
        <v>33</v>
      </c>
      <c r="I29" s="16">
        <f t="shared" si="16"/>
        <v>195</v>
      </c>
      <c r="J29" s="16">
        <f t="shared" si="17"/>
        <v>2408.15</v>
      </c>
      <c r="K29" s="16">
        <f t="shared" si="13"/>
        <v>1189.575</v>
      </c>
      <c r="L29" s="16">
        <f t="shared" si="14"/>
        <v>7264.4500000000007</v>
      </c>
      <c r="M29" s="40">
        <v>2.5000000000000001E-2</v>
      </c>
      <c r="N29" s="16">
        <f t="shared" si="7"/>
        <v>1.0506249999999999</v>
      </c>
      <c r="O29" s="16">
        <f t="shared" si="8"/>
        <v>1850</v>
      </c>
      <c r="Q29" s="26"/>
    </row>
    <row r="30" spans="1:22" ht="16.5" x14ac:dyDescent="0.2">
      <c r="A30" s="15">
        <v>17</v>
      </c>
      <c r="B30" s="15">
        <v>120</v>
      </c>
      <c r="C30" s="15">
        <v>140</v>
      </c>
      <c r="D30" s="16">
        <f t="shared" si="15"/>
        <v>69.599999999999994</v>
      </c>
      <c r="E30" s="16">
        <f t="shared" si="0"/>
        <v>34.799999999999997</v>
      </c>
      <c r="F30" s="16">
        <f t="shared" si="4"/>
        <v>208.79999999999998</v>
      </c>
      <c r="G30" s="16">
        <f t="shared" si="18"/>
        <v>75</v>
      </c>
      <c r="H30" s="16">
        <f t="shared" si="19"/>
        <v>38</v>
      </c>
      <c r="I30" s="16">
        <f t="shared" si="16"/>
        <v>225</v>
      </c>
      <c r="J30" s="16">
        <f t="shared" si="17"/>
        <v>2784.15</v>
      </c>
      <c r="K30" s="16">
        <f t="shared" si="13"/>
        <v>1378.075</v>
      </c>
      <c r="L30" s="16">
        <f t="shared" si="14"/>
        <v>8392.4500000000007</v>
      </c>
      <c r="M30" s="40">
        <v>2.5000000000000001E-2</v>
      </c>
      <c r="N30" s="16">
        <f t="shared" si="7"/>
        <v>1.0506249999999999</v>
      </c>
      <c r="O30" s="16">
        <f t="shared" si="8"/>
        <v>2150</v>
      </c>
      <c r="Q30" s="26"/>
    </row>
    <row r="31" spans="1:22" ht="16.5" x14ac:dyDescent="0.2">
      <c r="A31" s="15">
        <v>18</v>
      </c>
      <c r="B31" s="15">
        <v>125</v>
      </c>
      <c r="C31" s="15">
        <v>140</v>
      </c>
      <c r="D31" s="16">
        <f t="shared" si="15"/>
        <v>80.48</v>
      </c>
      <c r="E31" s="16">
        <f t="shared" si="0"/>
        <v>40.24</v>
      </c>
      <c r="F31" s="16">
        <f t="shared" si="4"/>
        <v>241.44</v>
      </c>
      <c r="G31" s="16">
        <f t="shared" si="18"/>
        <v>87</v>
      </c>
      <c r="H31" s="16">
        <f t="shared" si="19"/>
        <v>44</v>
      </c>
      <c r="I31" s="16">
        <f t="shared" si="16"/>
        <v>261</v>
      </c>
      <c r="J31" s="16">
        <f t="shared" si="17"/>
        <v>3219.15</v>
      </c>
      <c r="K31" s="16">
        <f t="shared" si="13"/>
        <v>1596.075</v>
      </c>
      <c r="L31" s="16">
        <f t="shared" si="14"/>
        <v>9697.4500000000007</v>
      </c>
      <c r="M31" s="40">
        <v>2.5000000000000001E-2</v>
      </c>
      <c r="N31" s="16">
        <f t="shared" si="7"/>
        <v>1.0506249999999999</v>
      </c>
      <c r="O31" s="16">
        <f t="shared" si="8"/>
        <v>2450</v>
      </c>
      <c r="Q31" s="26"/>
    </row>
    <row r="32" spans="1:22" ht="16.5" x14ac:dyDescent="0.2">
      <c r="A32" s="15">
        <v>19</v>
      </c>
      <c r="B32" s="15">
        <v>130</v>
      </c>
      <c r="C32" s="15">
        <v>140</v>
      </c>
      <c r="D32" s="16">
        <f t="shared" si="15"/>
        <v>93.06</v>
      </c>
      <c r="E32" s="16">
        <f t="shared" si="0"/>
        <v>46.53</v>
      </c>
      <c r="F32" s="16">
        <f t="shared" si="4"/>
        <v>279.18</v>
      </c>
      <c r="G32" s="16">
        <f t="shared" si="18"/>
        <v>101</v>
      </c>
      <c r="H32" s="16">
        <f t="shared" si="19"/>
        <v>50</v>
      </c>
      <c r="I32" s="16">
        <f t="shared" si="16"/>
        <v>303</v>
      </c>
      <c r="J32" s="16">
        <f t="shared" si="17"/>
        <v>3722.55</v>
      </c>
      <c r="K32" s="16">
        <f t="shared" si="13"/>
        <v>1847.2750000000001</v>
      </c>
      <c r="L32" s="16">
        <f t="shared" si="14"/>
        <v>11207.650000000001</v>
      </c>
      <c r="M32" s="40">
        <v>2.5000000000000001E-2</v>
      </c>
      <c r="N32" s="16">
        <f t="shared" si="7"/>
        <v>1.0506249999999999</v>
      </c>
      <c r="O32" s="16">
        <f t="shared" si="8"/>
        <v>2850</v>
      </c>
      <c r="Q32" s="26"/>
    </row>
    <row r="33" spans="1:17" ht="16.5" x14ac:dyDescent="0.2">
      <c r="A33" s="15">
        <v>20</v>
      </c>
      <c r="B33" s="15">
        <v>135</v>
      </c>
      <c r="C33" s="15">
        <v>140</v>
      </c>
      <c r="D33" s="16">
        <f t="shared" si="15"/>
        <v>107.6</v>
      </c>
      <c r="E33" s="16">
        <f t="shared" si="0"/>
        <v>53.8</v>
      </c>
      <c r="F33" s="16">
        <f t="shared" si="4"/>
        <v>322.79999999999995</v>
      </c>
      <c r="G33" s="16">
        <f t="shared" si="18"/>
        <v>116</v>
      </c>
      <c r="H33" s="16">
        <f t="shared" si="19"/>
        <v>58</v>
      </c>
      <c r="I33" s="16">
        <f t="shared" si="16"/>
        <v>348</v>
      </c>
      <c r="J33" s="16">
        <f t="shared" si="17"/>
        <v>4303.8500000000004</v>
      </c>
      <c r="K33" s="16">
        <f t="shared" si="13"/>
        <v>2137.9250000000002</v>
      </c>
      <c r="L33" s="16">
        <f t="shared" si="14"/>
        <v>12951.550000000001</v>
      </c>
      <c r="M33" s="40">
        <v>2.5000000000000001E-2</v>
      </c>
      <c r="N33" s="16">
        <f t="shared" si="7"/>
        <v>1.0506249999999999</v>
      </c>
      <c r="O33" s="16">
        <f t="shared" si="8"/>
        <v>3300</v>
      </c>
      <c r="Q33" s="26"/>
    </row>
    <row r="34" spans="1:17" ht="16.5" x14ac:dyDescent="0.2">
      <c r="A34" s="15">
        <v>21</v>
      </c>
      <c r="B34" s="15">
        <v>140</v>
      </c>
      <c r="C34" s="15">
        <v>150</v>
      </c>
      <c r="D34" s="16">
        <f t="shared" si="15"/>
        <v>124.42</v>
      </c>
      <c r="E34" s="16">
        <f t="shared" si="0"/>
        <v>62.21</v>
      </c>
      <c r="F34" s="16">
        <f t="shared" si="4"/>
        <v>373.26</v>
      </c>
      <c r="G34" s="16">
        <f t="shared" si="18"/>
        <v>135</v>
      </c>
      <c r="H34" s="16">
        <f t="shared" si="19"/>
        <v>67</v>
      </c>
      <c r="I34" s="16">
        <f t="shared" si="16"/>
        <v>405</v>
      </c>
      <c r="J34" s="16">
        <f t="shared" si="17"/>
        <v>4976.8500000000004</v>
      </c>
      <c r="K34" s="16">
        <f t="shared" si="13"/>
        <v>2473.9250000000002</v>
      </c>
      <c r="L34" s="16">
        <f t="shared" si="14"/>
        <v>14970.550000000001</v>
      </c>
      <c r="M34" s="40">
        <v>2.5000000000000001E-2</v>
      </c>
      <c r="N34" s="16">
        <f t="shared" si="7"/>
        <v>1.0506249999999999</v>
      </c>
      <c r="O34" s="16">
        <f t="shared" si="8"/>
        <v>3800</v>
      </c>
      <c r="Q34" s="26"/>
    </row>
    <row r="35" spans="1:17" ht="16.5" x14ac:dyDescent="0.2">
      <c r="A35" s="15" t="s">
        <v>119</v>
      </c>
      <c r="B35" s="15">
        <v>150</v>
      </c>
      <c r="C35" s="15"/>
      <c r="D35" s="15"/>
      <c r="E35" s="15"/>
      <c r="F35" s="15"/>
      <c r="G35" s="15"/>
      <c r="H35" s="15"/>
      <c r="I35" s="15"/>
      <c r="J35" s="16">
        <f t="shared" ref="J18:J35" si="20">J34+D34*($B35-$B34)+G35</f>
        <v>6221.05</v>
      </c>
      <c r="K35" s="16">
        <f t="shared" ref="K18:K35" si="21">K34+E34*($B35-$B34)+H35</f>
        <v>3096.0250000000001</v>
      </c>
      <c r="L35" s="16">
        <f t="shared" ref="L18:L35" si="22">L34+F34*($B35-$B34)+I35</f>
        <v>18703.150000000001</v>
      </c>
      <c r="M35" s="15"/>
      <c r="N35" s="15"/>
      <c r="O35" s="16">
        <f t="shared" si="8"/>
        <v>4700</v>
      </c>
      <c r="Q35" s="26"/>
    </row>
    <row r="36" spans="1:17" x14ac:dyDescent="0.2">
      <c r="Q36" s="26"/>
    </row>
    <row r="37" spans="1:17" x14ac:dyDescent="0.2">
      <c r="Q37" s="26"/>
    </row>
    <row r="38" spans="1:17" ht="13.5" customHeight="1" x14ac:dyDescent="0.2">
      <c r="Q38" s="26"/>
    </row>
    <row r="39" spans="1:17" x14ac:dyDescent="0.2">
      <c r="Q39" s="26"/>
    </row>
    <row r="40" spans="1:17" ht="20.25" x14ac:dyDescent="0.2">
      <c r="A40" s="62" t="s">
        <v>120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Q40" s="26"/>
    </row>
    <row r="41" spans="1:17" ht="17.25" x14ac:dyDescent="0.2">
      <c r="A41" s="13" t="s">
        <v>110</v>
      </c>
      <c r="B41" s="13" t="s">
        <v>550</v>
      </c>
      <c r="C41" s="13" t="s">
        <v>551</v>
      </c>
      <c r="D41" s="13" t="s">
        <v>111</v>
      </c>
      <c r="E41" s="13" t="s">
        <v>112</v>
      </c>
      <c r="F41" s="13" t="s">
        <v>113</v>
      </c>
      <c r="G41" s="13" t="s">
        <v>553</v>
      </c>
      <c r="H41" s="13" t="s">
        <v>554</v>
      </c>
      <c r="I41" s="13" t="s">
        <v>555</v>
      </c>
      <c r="J41" s="13" t="s">
        <v>115</v>
      </c>
      <c r="K41" s="13" t="s">
        <v>116</v>
      </c>
      <c r="L41" s="13" t="s">
        <v>114</v>
      </c>
      <c r="M41" s="13" t="s">
        <v>117</v>
      </c>
      <c r="N41" s="13" t="s">
        <v>118</v>
      </c>
      <c r="O41" s="13" t="s">
        <v>27</v>
      </c>
      <c r="Q41" s="26"/>
    </row>
    <row r="42" spans="1:17" ht="16.5" x14ac:dyDescent="0.2">
      <c r="A42" s="15">
        <v>1</v>
      </c>
      <c r="B42" s="15">
        <v>1</v>
      </c>
      <c r="C42" s="15">
        <v>10</v>
      </c>
      <c r="D42" s="15">
        <v>3</v>
      </c>
      <c r="E42" s="16">
        <f>D42/2</f>
        <v>1.5</v>
      </c>
      <c r="F42" s="16">
        <f>INT(D42*$C$8/2)</f>
        <v>13</v>
      </c>
      <c r="G42" s="15">
        <v>70</v>
      </c>
      <c r="H42" s="15">
        <v>20</v>
      </c>
      <c r="I42" s="15">
        <v>150</v>
      </c>
      <c r="J42" s="16">
        <f>G42</f>
        <v>70</v>
      </c>
      <c r="K42" s="16">
        <f>H42</f>
        <v>20</v>
      </c>
      <c r="L42" s="16">
        <f>I42</f>
        <v>150</v>
      </c>
      <c r="M42" s="19">
        <f t="shared" ref="M42:M43" si="23">D42/J42</f>
        <v>4.2857142857142858E-2</v>
      </c>
      <c r="N42" s="16">
        <f>(1+M42)*(1+M42)</f>
        <v>1.0875510204081633</v>
      </c>
      <c r="O42" s="16">
        <v>50</v>
      </c>
    </row>
    <row r="43" spans="1:17" ht="16.5" x14ac:dyDescent="0.2">
      <c r="A43" s="15">
        <v>2</v>
      </c>
      <c r="B43" s="15">
        <v>10</v>
      </c>
      <c r="C43" s="15">
        <v>20</v>
      </c>
      <c r="D43" s="16">
        <f>D15</f>
        <v>3.2</v>
      </c>
      <c r="E43" s="16">
        <f t="shared" ref="E43" si="24">D43/2</f>
        <v>1.6</v>
      </c>
      <c r="F43" s="16">
        <f t="shared" ref="F43" si="25">INT(D43*$C$8/2)</f>
        <v>14</v>
      </c>
      <c r="G43" s="16">
        <v>10</v>
      </c>
      <c r="H43" s="16">
        <v>5</v>
      </c>
      <c r="I43" s="16">
        <f>G43*$C$8</f>
        <v>90</v>
      </c>
      <c r="J43" s="16">
        <f>J42+D42*($B43-$B42)+G43</f>
        <v>107</v>
      </c>
      <c r="K43" s="16">
        <f t="shared" ref="K43" si="26">K42+E42*($B43-$B42)+H43</f>
        <v>38.5</v>
      </c>
      <c r="L43" s="16">
        <f t="shared" ref="L43" si="27">L42+F42*($B43-$B42)+I43</f>
        <v>357</v>
      </c>
      <c r="M43" s="19">
        <f t="shared" si="23"/>
        <v>2.9906542056074768E-2</v>
      </c>
      <c r="N43" s="16">
        <f t="shared" ref="N43" si="28">(1+M43)*(1+M43)</f>
        <v>1.0607074853699012</v>
      </c>
      <c r="O43" s="16">
        <f t="shared" ref="O43:O63" si="29">ROUND((O$42+K43)*1.5/50,0)*50</f>
        <v>150</v>
      </c>
    </row>
    <row r="44" spans="1:17" ht="16.5" x14ac:dyDescent="0.2">
      <c r="A44" s="15">
        <v>3</v>
      </c>
      <c r="B44" s="15">
        <v>20</v>
      </c>
      <c r="C44" s="15">
        <v>30</v>
      </c>
      <c r="D44" s="16">
        <f>D16</f>
        <v>5.86</v>
      </c>
      <c r="E44" s="16">
        <f t="shared" ref="E44" si="30">D44/2</f>
        <v>2.93</v>
      </c>
      <c r="F44" s="16">
        <f t="shared" ref="F44" si="31">INT(D44*$C$8/2)</f>
        <v>26</v>
      </c>
      <c r="G44" s="16">
        <v>10</v>
      </c>
      <c r="H44" s="16">
        <v>5</v>
      </c>
      <c r="I44" s="16">
        <f>G44*$C$8</f>
        <v>90</v>
      </c>
      <c r="J44" s="16">
        <f t="shared" ref="J44:J63" si="32">J43+D43*($B44-$B43)+G44</f>
        <v>149</v>
      </c>
      <c r="K44" s="16">
        <f t="shared" ref="K44:K63" si="33">K43+E43*($B44-$B43)+H44</f>
        <v>59.5</v>
      </c>
      <c r="L44" s="16">
        <f t="shared" ref="L44:L63" si="34">L43+F43*($B44-$B43)+I44</f>
        <v>587</v>
      </c>
      <c r="M44" s="19">
        <f t="shared" ref="M44" si="35">D44/J44</f>
        <v>3.9328859060402684E-2</v>
      </c>
      <c r="N44" s="16">
        <f t="shared" ref="N44" si="36">(1+M44)*(1+M44)</f>
        <v>1.0802044772757982</v>
      </c>
      <c r="O44" s="16">
        <f t="shared" ref="O44" si="37">ROUND((O$42+K44)*1.5/50,0)*50</f>
        <v>150</v>
      </c>
    </row>
    <row r="45" spans="1:17" ht="16.5" x14ac:dyDescent="0.2">
      <c r="A45" s="15">
        <v>4</v>
      </c>
      <c r="B45" s="15">
        <v>30</v>
      </c>
      <c r="C45" s="15">
        <v>40</v>
      </c>
      <c r="D45" s="16">
        <f t="shared" ref="D45:D62" si="38">D17</f>
        <v>6.74</v>
      </c>
      <c r="E45" s="16">
        <f t="shared" ref="E45:E62" si="39">D45/2</f>
        <v>3.37</v>
      </c>
      <c r="F45" s="16">
        <f t="shared" ref="F45:F62" si="40">INT(D45*$C$8/2)</f>
        <v>30</v>
      </c>
      <c r="G45" s="16">
        <v>10</v>
      </c>
      <c r="H45" s="16">
        <v>5</v>
      </c>
      <c r="I45" s="16">
        <f t="shared" ref="I45:I62" si="41">G45*$C$8</f>
        <v>90</v>
      </c>
      <c r="J45" s="16">
        <f t="shared" si="32"/>
        <v>217.6</v>
      </c>
      <c r="K45" s="16">
        <f t="shared" si="33"/>
        <v>93.8</v>
      </c>
      <c r="L45" s="16">
        <f t="shared" si="34"/>
        <v>937</v>
      </c>
      <c r="M45" s="19">
        <f t="shared" ref="M45:M62" si="42">D45/J45</f>
        <v>3.0974264705882354E-2</v>
      </c>
      <c r="N45" s="16">
        <f t="shared" ref="N45:N62" si="43">(1+M45)*(1+M45)</f>
        <v>1.0629079344858348</v>
      </c>
      <c r="O45" s="16">
        <f t="shared" ref="O45:O62" si="44">ROUND((O$42+K45)*1.5/50,0)*50</f>
        <v>200</v>
      </c>
    </row>
    <row r="46" spans="1:17" ht="16.5" x14ac:dyDescent="0.2">
      <c r="A46" s="15">
        <v>5</v>
      </c>
      <c r="B46" s="15">
        <v>40</v>
      </c>
      <c r="C46" s="15">
        <v>50</v>
      </c>
      <c r="D46" s="16">
        <f t="shared" si="38"/>
        <v>8.43</v>
      </c>
      <c r="E46" s="16">
        <f t="shared" si="39"/>
        <v>4.2149999999999999</v>
      </c>
      <c r="F46" s="16">
        <f t="shared" si="40"/>
        <v>37</v>
      </c>
      <c r="G46" s="16">
        <f t="shared" ref="G46:G62" si="45">ROUND(D45*($B46-B45)*$D$7,0)</f>
        <v>17</v>
      </c>
      <c r="H46" s="16">
        <f t="shared" ref="H46:H62" si="46">ROUND(E45*($B46-B45)*$D$7,0)</f>
        <v>8</v>
      </c>
      <c r="I46" s="16">
        <f t="shared" si="41"/>
        <v>153</v>
      </c>
      <c r="J46" s="16">
        <f t="shared" si="32"/>
        <v>302</v>
      </c>
      <c r="K46" s="16">
        <f t="shared" si="33"/>
        <v>135.5</v>
      </c>
      <c r="L46" s="16">
        <f t="shared" si="34"/>
        <v>1390</v>
      </c>
      <c r="M46" s="19">
        <f t="shared" si="42"/>
        <v>2.7913907284768211E-2</v>
      </c>
      <c r="N46" s="16">
        <f t="shared" si="43"/>
        <v>1.0566070007894393</v>
      </c>
      <c r="O46" s="16">
        <f t="shared" si="44"/>
        <v>300</v>
      </c>
    </row>
    <row r="47" spans="1:17" ht="16.5" x14ac:dyDescent="0.2">
      <c r="A47" s="15">
        <v>6</v>
      </c>
      <c r="B47" s="15">
        <v>50</v>
      </c>
      <c r="C47" s="15">
        <v>60</v>
      </c>
      <c r="D47" s="16">
        <f t="shared" si="38"/>
        <v>10.93</v>
      </c>
      <c r="E47" s="16">
        <f t="shared" si="39"/>
        <v>5.4649999999999999</v>
      </c>
      <c r="F47" s="16">
        <f t="shared" si="40"/>
        <v>49</v>
      </c>
      <c r="G47" s="16">
        <f t="shared" si="45"/>
        <v>21</v>
      </c>
      <c r="H47" s="16">
        <f t="shared" si="46"/>
        <v>11</v>
      </c>
      <c r="I47" s="16">
        <f t="shared" si="41"/>
        <v>189</v>
      </c>
      <c r="J47" s="16">
        <f t="shared" si="32"/>
        <v>407.3</v>
      </c>
      <c r="K47" s="16">
        <f t="shared" si="33"/>
        <v>188.65</v>
      </c>
      <c r="L47" s="16">
        <f t="shared" si="34"/>
        <v>1949</v>
      </c>
      <c r="M47" s="19">
        <f t="shared" si="42"/>
        <v>2.6835256567640558E-2</v>
      </c>
      <c r="N47" s="16">
        <f t="shared" si="43"/>
        <v>1.0543906441303323</v>
      </c>
      <c r="O47" s="16">
        <f t="shared" si="44"/>
        <v>350</v>
      </c>
    </row>
    <row r="48" spans="1:17" ht="16.5" x14ac:dyDescent="0.2">
      <c r="A48" s="15">
        <v>7</v>
      </c>
      <c r="B48" s="15">
        <v>60</v>
      </c>
      <c r="C48" s="15">
        <v>70</v>
      </c>
      <c r="D48" s="16">
        <f t="shared" si="38"/>
        <v>13.46</v>
      </c>
      <c r="E48" s="16">
        <f t="shared" si="39"/>
        <v>6.73</v>
      </c>
      <c r="F48" s="16">
        <f t="shared" si="40"/>
        <v>60</v>
      </c>
      <c r="G48" s="16">
        <f t="shared" si="45"/>
        <v>27</v>
      </c>
      <c r="H48" s="16">
        <f t="shared" si="46"/>
        <v>14</v>
      </c>
      <c r="I48" s="16">
        <f t="shared" si="41"/>
        <v>243</v>
      </c>
      <c r="J48" s="16">
        <f t="shared" si="32"/>
        <v>543.6</v>
      </c>
      <c r="K48" s="16">
        <f t="shared" si="33"/>
        <v>257.3</v>
      </c>
      <c r="L48" s="16">
        <f t="shared" si="34"/>
        <v>2682</v>
      </c>
      <c r="M48" s="19">
        <f t="shared" si="42"/>
        <v>2.4760853568800589E-2</v>
      </c>
      <c r="N48" s="16">
        <f t="shared" si="43"/>
        <v>1.0501348070070569</v>
      </c>
      <c r="O48" s="16">
        <f t="shared" si="44"/>
        <v>450</v>
      </c>
    </row>
    <row r="49" spans="1:15" ht="16.5" x14ac:dyDescent="0.2">
      <c r="A49" s="15">
        <v>8</v>
      </c>
      <c r="B49" s="15">
        <v>70</v>
      </c>
      <c r="C49" s="15">
        <v>80</v>
      </c>
      <c r="D49" s="16">
        <f t="shared" si="38"/>
        <v>16.829999999999998</v>
      </c>
      <c r="E49" s="16">
        <f t="shared" si="39"/>
        <v>8.4149999999999991</v>
      </c>
      <c r="F49" s="16">
        <f t="shared" si="40"/>
        <v>75</v>
      </c>
      <c r="G49" s="16">
        <f t="shared" si="45"/>
        <v>34</v>
      </c>
      <c r="H49" s="16">
        <f t="shared" si="46"/>
        <v>17</v>
      </c>
      <c r="I49" s="16">
        <f t="shared" si="41"/>
        <v>306</v>
      </c>
      <c r="J49" s="16">
        <f t="shared" si="32"/>
        <v>712.2</v>
      </c>
      <c r="K49" s="16">
        <f t="shared" si="33"/>
        <v>341.6</v>
      </c>
      <c r="L49" s="16">
        <f t="shared" si="34"/>
        <v>3588</v>
      </c>
      <c r="M49" s="19">
        <f t="shared" si="42"/>
        <v>2.3631002527379947E-2</v>
      </c>
      <c r="N49" s="16">
        <f t="shared" si="43"/>
        <v>1.0478204293352091</v>
      </c>
      <c r="O49" s="16">
        <f t="shared" si="44"/>
        <v>600</v>
      </c>
    </row>
    <row r="50" spans="1:15" ht="16.5" x14ac:dyDescent="0.2">
      <c r="A50" s="15">
        <v>9</v>
      </c>
      <c r="B50" s="15">
        <v>80</v>
      </c>
      <c r="C50" s="15">
        <v>85</v>
      </c>
      <c r="D50" s="16">
        <f t="shared" si="38"/>
        <v>21.89</v>
      </c>
      <c r="E50" s="16">
        <f t="shared" si="39"/>
        <v>10.945</v>
      </c>
      <c r="F50" s="16">
        <f t="shared" si="40"/>
        <v>98</v>
      </c>
      <c r="G50" s="16">
        <f t="shared" si="45"/>
        <v>42</v>
      </c>
      <c r="H50" s="16">
        <f t="shared" si="46"/>
        <v>21</v>
      </c>
      <c r="I50" s="16">
        <f t="shared" si="41"/>
        <v>378</v>
      </c>
      <c r="J50" s="16">
        <f t="shared" si="32"/>
        <v>922.5</v>
      </c>
      <c r="K50" s="16">
        <f t="shared" si="33"/>
        <v>446.75</v>
      </c>
      <c r="L50" s="16">
        <f t="shared" si="34"/>
        <v>4716</v>
      </c>
      <c r="M50" s="19">
        <f t="shared" si="42"/>
        <v>2.3728997289972902E-2</v>
      </c>
      <c r="N50" s="16">
        <f t="shared" si="43"/>
        <v>1.0480210598923332</v>
      </c>
      <c r="O50" s="16">
        <f t="shared" si="44"/>
        <v>750</v>
      </c>
    </row>
    <row r="51" spans="1:15" ht="16.5" x14ac:dyDescent="0.2">
      <c r="A51" s="15">
        <v>10</v>
      </c>
      <c r="B51" s="15">
        <v>85</v>
      </c>
      <c r="C51" s="15">
        <v>90</v>
      </c>
      <c r="D51" s="16">
        <f t="shared" si="38"/>
        <v>25.24</v>
      </c>
      <c r="E51" s="16">
        <f t="shared" si="39"/>
        <v>12.62</v>
      </c>
      <c r="F51" s="16">
        <f t="shared" si="40"/>
        <v>113</v>
      </c>
      <c r="G51" s="16">
        <f t="shared" si="45"/>
        <v>27</v>
      </c>
      <c r="H51" s="16">
        <f t="shared" si="46"/>
        <v>14</v>
      </c>
      <c r="I51" s="16">
        <f t="shared" si="41"/>
        <v>243</v>
      </c>
      <c r="J51" s="16">
        <f t="shared" si="32"/>
        <v>1058.95</v>
      </c>
      <c r="K51" s="16">
        <f t="shared" si="33"/>
        <v>515.47500000000002</v>
      </c>
      <c r="L51" s="16">
        <f t="shared" si="34"/>
        <v>5449</v>
      </c>
      <c r="M51" s="19">
        <f t="shared" si="42"/>
        <v>2.3834930827706689E-2</v>
      </c>
      <c r="N51" s="16">
        <f t="shared" si="43"/>
        <v>1.0482379655829748</v>
      </c>
      <c r="O51" s="16">
        <f t="shared" si="44"/>
        <v>850</v>
      </c>
    </row>
    <row r="52" spans="1:15" ht="16.5" x14ac:dyDescent="0.2">
      <c r="A52" s="15">
        <v>11</v>
      </c>
      <c r="B52" s="15">
        <v>90</v>
      </c>
      <c r="C52" s="15">
        <v>95</v>
      </c>
      <c r="D52" s="16">
        <f t="shared" si="38"/>
        <v>29.45</v>
      </c>
      <c r="E52" s="16">
        <f t="shared" si="39"/>
        <v>14.725</v>
      </c>
      <c r="F52" s="16">
        <f t="shared" si="40"/>
        <v>132</v>
      </c>
      <c r="G52" s="16">
        <f t="shared" si="45"/>
        <v>32</v>
      </c>
      <c r="H52" s="16">
        <f t="shared" si="46"/>
        <v>16</v>
      </c>
      <c r="I52" s="16">
        <f t="shared" si="41"/>
        <v>288</v>
      </c>
      <c r="J52" s="16">
        <f t="shared" si="32"/>
        <v>1217.1500000000001</v>
      </c>
      <c r="K52" s="16">
        <f t="shared" si="33"/>
        <v>594.57500000000005</v>
      </c>
      <c r="L52" s="16">
        <f t="shared" si="34"/>
        <v>6302</v>
      </c>
      <c r="M52" s="19">
        <f t="shared" si="42"/>
        <v>2.4195867395144392E-2</v>
      </c>
      <c r="N52" s="16">
        <f t="shared" si="43"/>
        <v>1.0489771747892922</v>
      </c>
      <c r="O52" s="16">
        <f t="shared" si="44"/>
        <v>950</v>
      </c>
    </row>
    <row r="53" spans="1:15" ht="16.5" x14ac:dyDescent="0.2">
      <c r="A53" s="15">
        <v>12</v>
      </c>
      <c r="B53" s="15">
        <v>95</v>
      </c>
      <c r="C53" s="15">
        <v>100</v>
      </c>
      <c r="D53" s="16">
        <f t="shared" si="38"/>
        <v>33.69</v>
      </c>
      <c r="E53" s="16">
        <f t="shared" si="39"/>
        <v>16.844999999999999</v>
      </c>
      <c r="F53" s="16">
        <f t="shared" si="40"/>
        <v>151</v>
      </c>
      <c r="G53" s="16">
        <f t="shared" si="45"/>
        <v>37</v>
      </c>
      <c r="H53" s="16">
        <f t="shared" si="46"/>
        <v>18</v>
      </c>
      <c r="I53" s="16">
        <f t="shared" si="41"/>
        <v>333</v>
      </c>
      <c r="J53" s="16">
        <f t="shared" si="32"/>
        <v>1401.4</v>
      </c>
      <c r="K53" s="16">
        <f t="shared" si="33"/>
        <v>686.2</v>
      </c>
      <c r="L53" s="16">
        <f t="shared" si="34"/>
        <v>7295</v>
      </c>
      <c r="M53" s="19">
        <f t="shared" si="42"/>
        <v>2.4040245468816893E-2</v>
      </c>
      <c r="N53" s="16">
        <f t="shared" si="43"/>
        <v>1.0486584243398347</v>
      </c>
      <c r="O53" s="16">
        <f t="shared" si="44"/>
        <v>1100</v>
      </c>
    </row>
    <row r="54" spans="1:15" ht="16.5" x14ac:dyDescent="0.2">
      <c r="A54" s="15">
        <v>13</v>
      </c>
      <c r="B54" s="15">
        <v>100</v>
      </c>
      <c r="C54" s="15">
        <v>105</v>
      </c>
      <c r="D54" s="16">
        <f t="shared" si="38"/>
        <v>38.950000000000003</v>
      </c>
      <c r="E54" s="16">
        <f t="shared" si="39"/>
        <v>19.475000000000001</v>
      </c>
      <c r="F54" s="16">
        <f t="shared" si="40"/>
        <v>175</v>
      </c>
      <c r="G54" s="16">
        <f t="shared" si="45"/>
        <v>42</v>
      </c>
      <c r="H54" s="16">
        <f t="shared" si="46"/>
        <v>21</v>
      </c>
      <c r="I54" s="16">
        <f t="shared" si="41"/>
        <v>378</v>
      </c>
      <c r="J54" s="16">
        <f t="shared" si="32"/>
        <v>1611.8500000000001</v>
      </c>
      <c r="K54" s="16">
        <f t="shared" si="33"/>
        <v>791.42500000000007</v>
      </c>
      <c r="L54" s="16">
        <f t="shared" si="34"/>
        <v>8428</v>
      </c>
      <c r="M54" s="19">
        <f t="shared" si="42"/>
        <v>2.4164779601079503E-2</v>
      </c>
      <c r="N54" s="16">
        <f t="shared" si="43"/>
        <v>1.0489134957753279</v>
      </c>
      <c r="O54" s="16">
        <f t="shared" si="44"/>
        <v>1250</v>
      </c>
    </row>
    <row r="55" spans="1:15" ht="16.5" x14ac:dyDescent="0.2">
      <c r="A55" s="15">
        <v>14</v>
      </c>
      <c r="B55" s="15">
        <v>105</v>
      </c>
      <c r="C55" s="15">
        <v>110</v>
      </c>
      <c r="D55" s="16">
        <f t="shared" si="38"/>
        <v>45.04</v>
      </c>
      <c r="E55" s="16">
        <f t="shared" si="39"/>
        <v>22.52</v>
      </c>
      <c r="F55" s="16">
        <f t="shared" si="40"/>
        <v>202</v>
      </c>
      <c r="G55" s="16">
        <f t="shared" si="45"/>
        <v>49</v>
      </c>
      <c r="H55" s="16">
        <f t="shared" si="46"/>
        <v>24</v>
      </c>
      <c r="I55" s="16">
        <f t="shared" si="41"/>
        <v>441</v>
      </c>
      <c r="J55" s="16">
        <f t="shared" si="32"/>
        <v>1855.6000000000001</v>
      </c>
      <c r="K55" s="16">
        <f t="shared" si="33"/>
        <v>912.80000000000007</v>
      </c>
      <c r="L55" s="16">
        <f t="shared" si="34"/>
        <v>9744</v>
      </c>
      <c r="M55" s="19">
        <f t="shared" si="42"/>
        <v>2.4272472515628366E-2</v>
      </c>
      <c r="N55" s="16">
        <f t="shared" si="43"/>
        <v>1.0491340979532788</v>
      </c>
      <c r="O55" s="16">
        <f t="shared" si="44"/>
        <v>1450</v>
      </c>
    </row>
    <row r="56" spans="1:15" ht="16.5" x14ac:dyDescent="0.2">
      <c r="A56" s="15">
        <v>15</v>
      </c>
      <c r="B56" s="15">
        <v>110</v>
      </c>
      <c r="C56" s="15">
        <v>115</v>
      </c>
      <c r="D56" s="16">
        <f t="shared" si="38"/>
        <v>52.07</v>
      </c>
      <c r="E56" s="16">
        <f t="shared" si="39"/>
        <v>26.035</v>
      </c>
      <c r="F56" s="16">
        <f t="shared" si="40"/>
        <v>234</v>
      </c>
      <c r="G56" s="16">
        <f t="shared" si="45"/>
        <v>56</v>
      </c>
      <c r="H56" s="16">
        <f t="shared" si="46"/>
        <v>28</v>
      </c>
      <c r="I56" s="16">
        <f t="shared" si="41"/>
        <v>504</v>
      </c>
      <c r="J56" s="16">
        <f t="shared" si="32"/>
        <v>2136.8000000000002</v>
      </c>
      <c r="K56" s="16">
        <f t="shared" si="33"/>
        <v>1053.4000000000001</v>
      </c>
      <c r="L56" s="16">
        <f t="shared" si="34"/>
        <v>11258</v>
      </c>
      <c r="M56" s="19">
        <f t="shared" si="42"/>
        <v>2.4368214152002993E-2</v>
      </c>
      <c r="N56" s="16">
        <f t="shared" si="43"/>
        <v>1.0493302381649638</v>
      </c>
      <c r="O56" s="16">
        <f t="shared" si="44"/>
        <v>1650</v>
      </c>
    </row>
    <row r="57" spans="1:15" ht="16.5" x14ac:dyDescent="0.2">
      <c r="A57" s="15">
        <v>16</v>
      </c>
      <c r="B57" s="15">
        <v>115</v>
      </c>
      <c r="C57" s="15">
        <v>120</v>
      </c>
      <c r="D57" s="16">
        <f t="shared" si="38"/>
        <v>60.2</v>
      </c>
      <c r="E57" s="16">
        <f t="shared" si="39"/>
        <v>30.1</v>
      </c>
      <c r="F57" s="16">
        <f t="shared" si="40"/>
        <v>270</v>
      </c>
      <c r="G57" s="16">
        <f t="shared" si="45"/>
        <v>65</v>
      </c>
      <c r="H57" s="16">
        <f t="shared" si="46"/>
        <v>33</v>
      </c>
      <c r="I57" s="16">
        <f t="shared" si="41"/>
        <v>585</v>
      </c>
      <c r="J57" s="16">
        <f t="shared" si="32"/>
        <v>2462.15</v>
      </c>
      <c r="K57" s="16">
        <f t="shared" si="33"/>
        <v>1216.575</v>
      </c>
      <c r="L57" s="16">
        <f t="shared" si="34"/>
        <v>13013</v>
      </c>
      <c r="M57" s="19">
        <f t="shared" si="42"/>
        <v>2.4450175659484596E-2</v>
      </c>
      <c r="N57" s="16">
        <f t="shared" si="43"/>
        <v>1.0494981624087489</v>
      </c>
      <c r="O57" s="16">
        <f t="shared" si="44"/>
        <v>1900</v>
      </c>
    </row>
    <row r="58" spans="1:15" ht="16.5" x14ac:dyDescent="0.2">
      <c r="A58" s="15">
        <v>17</v>
      </c>
      <c r="B58" s="15">
        <v>120</v>
      </c>
      <c r="C58" s="15">
        <v>125</v>
      </c>
      <c r="D58" s="16">
        <f t="shared" si="38"/>
        <v>69.599999999999994</v>
      </c>
      <c r="E58" s="16">
        <f t="shared" si="39"/>
        <v>34.799999999999997</v>
      </c>
      <c r="F58" s="16">
        <f t="shared" si="40"/>
        <v>313</v>
      </c>
      <c r="G58" s="16">
        <f t="shared" si="45"/>
        <v>75</v>
      </c>
      <c r="H58" s="16">
        <f t="shared" si="46"/>
        <v>38</v>
      </c>
      <c r="I58" s="16">
        <f t="shared" si="41"/>
        <v>675</v>
      </c>
      <c r="J58" s="16">
        <f t="shared" si="32"/>
        <v>2838.15</v>
      </c>
      <c r="K58" s="16">
        <f t="shared" si="33"/>
        <v>1405.075</v>
      </c>
      <c r="L58" s="16">
        <f t="shared" si="34"/>
        <v>15038</v>
      </c>
      <c r="M58" s="19">
        <f t="shared" si="42"/>
        <v>2.4523016753871356E-2</v>
      </c>
      <c r="N58" s="16">
        <f t="shared" si="43"/>
        <v>1.0496474118584531</v>
      </c>
      <c r="O58" s="16">
        <f t="shared" si="44"/>
        <v>2200</v>
      </c>
    </row>
    <row r="59" spans="1:15" ht="16.5" x14ac:dyDescent="0.2">
      <c r="A59" s="15">
        <v>18</v>
      </c>
      <c r="B59" s="15">
        <v>125</v>
      </c>
      <c r="C59" s="15">
        <v>130</v>
      </c>
      <c r="D59" s="16">
        <f t="shared" si="38"/>
        <v>80.48</v>
      </c>
      <c r="E59" s="16">
        <f t="shared" si="39"/>
        <v>40.24</v>
      </c>
      <c r="F59" s="16">
        <f t="shared" si="40"/>
        <v>362</v>
      </c>
      <c r="G59" s="16">
        <f t="shared" si="45"/>
        <v>87</v>
      </c>
      <c r="H59" s="16">
        <f t="shared" si="46"/>
        <v>44</v>
      </c>
      <c r="I59" s="16">
        <f t="shared" si="41"/>
        <v>783</v>
      </c>
      <c r="J59" s="16">
        <f t="shared" si="32"/>
        <v>3273.15</v>
      </c>
      <c r="K59" s="16">
        <f t="shared" si="33"/>
        <v>1623.075</v>
      </c>
      <c r="L59" s="16">
        <f t="shared" si="34"/>
        <v>17386</v>
      </c>
      <c r="M59" s="19">
        <f t="shared" si="42"/>
        <v>2.4587935169485053E-2</v>
      </c>
      <c r="N59" s="16">
        <f t="shared" si="43"/>
        <v>1.0497804368948691</v>
      </c>
      <c r="O59" s="16">
        <f t="shared" si="44"/>
        <v>2500</v>
      </c>
    </row>
    <row r="60" spans="1:15" ht="16.5" x14ac:dyDescent="0.2">
      <c r="A60" s="15">
        <v>19</v>
      </c>
      <c r="B60" s="15">
        <v>130</v>
      </c>
      <c r="C60" s="15">
        <v>135</v>
      </c>
      <c r="D60" s="16">
        <f t="shared" si="38"/>
        <v>93.06</v>
      </c>
      <c r="E60" s="16">
        <f t="shared" si="39"/>
        <v>46.53</v>
      </c>
      <c r="F60" s="16">
        <f t="shared" si="40"/>
        <v>418</v>
      </c>
      <c r="G60" s="16">
        <f t="shared" si="45"/>
        <v>101</v>
      </c>
      <c r="H60" s="16">
        <f t="shared" si="46"/>
        <v>50</v>
      </c>
      <c r="I60" s="16">
        <f t="shared" si="41"/>
        <v>909</v>
      </c>
      <c r="J60" s="16">
        <f t="shared" si="32"/>
        <v>3776.55</v>
      </c>
      <c r="K60" s="16">
        <f t="shared" si="33"/>
        <v>1874.2750000000001</v>
      </c>
      <c r="L60" s="16">
        <f t="shared" si="34"/>
        <v>20105</v>
      </c>
      <c r="M60" s="19">
        <f t="shared" si="42"/>
        <v>2.4641537911585971E-2</v>
      </c>
      <c r="N60" s="16">
        <f t="shared" si="43"/>
        <v>1.0498902812138202</v>
      </c>
      <c r="O60" s="16">
        <f t="shared" si="44"/>
        <v>2900</v>
      </c>
    </row>
    <row r="61" spans="1:15" ht="16.5" x14ac:dyDescent="0.2">
      <c r="A61" s="15">
        <v>20</v>
      </c>
      <c r="B61" s="15">
        <v>135</v>
      </c>
      <c r="C61" s="15">
        <v>140</v>
      </c>
      <c r="D61" s="16">
        <f t="shared" si="38"/>
        <v>107.6</v>
      </c>
      <c r="E61" s="16">
        <f t="shared" si="39"/>
        <v>53.8</v>
      </c>
      <c r="F61" s="16">
        <f t="shared" si="40"/>
        <v>484</v>
      </c>
      <c r="G61" s="16">
        <f t="shared" si="45"/>
        <v>116</v>
      </c>
      <c r="H61" s="16">
        <f t="shared" si="46"/>
        <v>58</v>
      </c>
      <c r="I61" s="16">
        <f t="shared" si="41"/>
        <v>1044</v>
      </c>
      <c r="J61" s="16">
        <f t="shared" si="32"/>
        <v>4357.8500000000004</v>
      </c>
      <c r="K61" s="16">
        <f t="shared" si="33"/>
        <v>2164.9250000000002</v>
      </c>
      <c r="L61" s="16">
        <f t="shared" si="34"/>
        <v>23239</v>
      </c>
      <c r="M61" s="19">
        <f t="shared" si="42"/>
        <v>2.4691074727216399E-2</v>
      </c>
      <c r="N61" s="16">
        <f t="shared" si="43"/>
        <v>1.0499917986256178</v>
      </c>
      <c r="O61" s="16">
        <f t="shared" si="44"/>
        <v>3300</v>
      </c>
    </row>
    <row r="62" spans="1:15" ht="16.5" x14ac:dyDescent="0.2">
      <c r="A62" s="15">
        <v>21</v>
      </c>
      <c r="B62" s="15">
        <v>140</v>
      </c>
      <c r="C62" s="15">
        <v>150</v>
      </c>
      <c r="D62" s="16">
        <f t="shared" si="38"/>
        <v>124.42</v>
      </c>
      <c r="E62" s="16">
        <f t="shared" si="39"/>
        <v>62.21</v>
      </c>
      <c r="F62" s="16">
        <f t="shared" si="40"/>
        <v>559</v>
      </c>
      <c r="G62" s="16">
        <f t="shared" si="45"/>
        <v>135</v>
      </c>
      <c r="H62" s="16">
        <f t="shared" si="46"/>
        <v>67</v>
      </c>
      <c r="I62" s="16">
        <f t="shared" si="41"/>
        <v>1215</v>
      </c>
      <c r="J62" s="16">
        <f t="shared" si="32"/>
        <v>5030.8500000000004</v>
      </c>
      <c r="K62" s="16">
        <f t="shared" si="33"/>
        <v>2500.9250000000002</v>
      </c>
      <c r="L62" s="16">
        <f t="shared" si="34"/>
        <v>26874</v>
      </c>
      <c r="M62" s="19">
        <f t="shared" si="42"/>
        <v>2.4731407217468221E-2</v>
      </c>
      <c r="N62" s="16">
        <f t="shared" si="43"/>
        <v>1.0500744569378928</v>
      </c>
      <c r="O62" s="16">
        <f t="shared" si="44"/>
        <v>3850</v>
      </c>
    </row>
    <row r="63" spans="1:15" ht="16.5" x14ac:dyDescent="0.2">
      <c r="A63" s="15"/>
      <c r="B63" s="15">
        <v>150</v>
      </c>
      <c r="C63" s="15"/>
      <c r="D63" s="15"/>
      <c r="E63" s="15"/>
      <c r="F63" s="15"/>
      <c r="G63" s="15"/>
      <c r="H63" s="15"/>
      <c r="I63" s="15"/>
      <c r="J63" s="16">
        <f t="shared" si="32"/>
        <v>6275.05</v>
      </c>
      <c r="K63" s="16">
        <f t="shared" si="33"/>
        <v>3123.0250000000001</v>
      </c>
      <c r="L63" s="16">
        <f t="shared" si="34"/>
        <v>32464</v>
      </c>
      <c r="M63" s="15"/>
      <c r="N63" s="15"/>
      <c r="O63" s="16">
        <f t="shared" si="29"/>
        <v>4750</v>
      </c>
    </row>
    <row r="64" spans="1:15" ht="17.25" customHeight="1" x14ac:dyDescent="0.2"/>
    <row r="65" spans="1:22" ht="17.25" customHeight="1" x14ac:dyDescent="0.2"/>
    <row r="66" spans="1:22" ht="20.25" x14ac:dyDescent="0.2">
      <c r="A66" s="62" t="s">
        <v>129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</row>
    <row r="67" spans="1:22" ht="21" customHeight="1" x14ac:dyDescent="0.2">
      <c r="A67" s="27"/>
      <c r="B67" s="62" t="s">
        <v>107</v>
      </c>
      <c r="C67" s="62"/>
      <c r="D67" s="62"/>
      <c r="E67" s="62"/>
      <c r="F67" s="62"/>
      <c r="G67" s="62"/>
      <c r="H67" s="62"/>
      <c r="I67" s="62"/>
      <c r="J67" s="62"/>
      <c r="L67" s="18"/>
      <c r="M67" s="18"/>
      <c r="N67" s="62" t="s">
        <v>132</v>
      </c>
      <c r="O67" s="62"/>
      <c r="P67" s="62"/>
      <c r="Q67" s="62"/>
      <c r="R67" s="62"/>
      <c r="S67" s="62"/>
      <c r="T67" s="62"/>
      <c r="U67" s="62"/>
      <c r="V67" s="62"/>
    </row>
    <row r="68" spans="1:22" ht="20.25" customHeight="1" x14ac:dyDescent="0.2">
      <c r="B68" s="13" t="s">
        <v>51</v>
      </c>
      <c r="C68" s="13" t="s">
        <v>54</v>
      </c>
      <c r="D68" s="13" t="s">
        <v>57</v>
      </c>
      <c r="E68" s="13" t="s">
        <v>138</v>
      </c>
      <c r="F68" s="13" t="s">
        <v>139</v>
      </c>
      <c r="G68" s="13" t="s">
        <v>78</v>
      </c>
      <c r="H68" s="13" t="s">
        <v>130</v>
      </c>
      <c r="I68" s="13" t="s">
        <v>131</v>
      </c>
      <c r="J68" s="13" t="s">
        <v>87</v>
      </c>
      <c r="M68" s="18"/>
      <c r="N68" s="13" t="s">
        <v>51</v>
      </c>
      <c r="O68" s="13" t="s">
        <v>54</v>
      </c>
      <c r="P68" s="13" t="s">
        <v>57</v>
      </c>
      <c r="Q68" s="13" t="s">
        <v>138</v>
      </c>
      <c r="R68" s="13" t="s">
        <v>139</v>
      </c>
      <c r="S68" s="13" t="s">
        <v>78</v>
      </c>
      <c r="T68" s="13" t="s">
        <v>130</v>
      </c>
      <c r="U68" s="13" t="s">
        <v>131</v>
      </c>
      <c r="V68" s="13" t="s">
        <v>87</v>
      </c>
    </row>
    <row r="69" spans="1:22" ht="24.75" customHeight="1" x14ac:dyDescent="0.2">
      <c r="A69" s="17" t="s">
        <v>133</v>
      </c>
      <c r="B69" s="16">
        <f>INT(J35*$Q$10*$L$9)</f>
        <v>10917</v>
      </c>
      <c r="C69" s="16">
        <f>INT(K35*$Q$10*$L$9)</f>
        <v>5433</v>
      </c>
      <c r="D69" s="16">
        <f>INT(L35*$Q$10*$L$9)</f>
        <v>32824</v>
      </c>
      <c r="E69" s="28">
        <v>1</v>
      </c>
      <c r="F69" s="28">
        <v>1</v>
      </c>
      <c r="G69" s="28">
        <v>1</v>
      </c>
      <c r="H69" s="16">
        <f>INT(B69/$Q$10)</f>
        <v>8086</v>
      </c>
      <c r="I69" s="16">
        <f>INT(C69/$Q$10)</f>
        <v>4024</v>
      </c>
      <c r="J69" s="16">
        <f>INT(D69/$Q$10)</f>
        <v>24314</v>
      </c>
      <c r="M69" s="17" t="s">
        <v>133</v>
      </c>
      <c r="N69" s="16">
        <f>INT(J63*$Q$10)</f>
        <v>8471</v>
      </c>
      <c r="O69" s="16">
        <f>INT(K63*$Q$10)</f>
        <v>4216</v>
      </c>
      <c r="P69" s="16">
        <f>INT(L63*$Q$10)</f>
        <v>43826</v>
      </c>
      <c r="Q69" s="16"/>
      <c r="R69" s="16"/>
      <c r="S69" s="16"/>
      <c r="T69" s="16">
        <f>(N69)</f>
        <v>8471</v>
      </c>
      <c r="U69" s="16">
        <f>(O69)</f>
        <v>4216</v>
      </c>
      <c r="V69" s="16">
        <f>(P69)</f>
        <v>43826</v>
      </c>
    </row>
    <row r="70" spans="1:22" ht="24.75" customHeight="1" x14ac:dyDescent="0.2"/>
    <row r="71" spans="1:22" ht="30" customHeight="1" x14ac:dyDescent="0.2">
      <c r="A71" s="17" t="s">
        <v>140</v>
      </c>
      <c r="B71" s="28">
        <v>1</v>
      </c>
      <c r="C71" s="28">
        <v>1</v>
      </c>
      <c r="D71" s="28">
        <v>1</v>
      </c>
      <c r="E71" s="16"/>
      <c r="F71" s="16"/>
      <c r="G71" s="16"/>
      <c r="H71" s="16"/>
      <c r="I71" s="16"/>
      <c r="J71" s="16"/>
      <c r="M71" s="17" t="s">
        <v>140</v>
      </c>
      <c r="N71" s="28">
        <v>1</v>
      </c>
      <c r="O71" s="28">
        <v>1</v>
      </c>
      <c r="P71" s="28">
        <v>1</v>
      </c>
      <c r="Q71" s="16"/>
      <c r="R71" s="16"/>
      <c r="S71" s="16"/>
      <c r="T71" s="16"/>
      <c r="U71" s="16"/>
      <c r="V71" s="16"/>
    </row>
    <row r="72" spans="1:22" ht="25.5" customHeight="1" x14ac:dyDescent="0.2">
      <c r="A72" s="17" t="s">
        <v>134</v>
      </c>
      <c r="B72" s="28">
        <v>0.35</v>
      </c>
      <c r="C72" s="28">
        <v>0.35</v>
      </c>
      <c r="D72" s="28">
        <v>0.35</v>
      </c>
      <c r="E72" s="28"/>
      <c r="F72" s="28"/>
      <c r="G72" s="28"/>
      <c r="H72" s="28"/>
      <c r="I72" s="28"/>
      <c r="J72" s="28"/>
      <c r="M72" s="17" t="s">
        <v>134</v>
      </c>
      <c r="N72" s="19">
        <v>0.35</v>
      </c>
      <c r="O72" s="19">
        <v>0.35</v>
      </c>
      <c r="P72" s="19">
        <v>0.35</v>
      </c>
      <c r="Q72" s="28"/>
      <c r="R72" s="28"/>
      <c r="S72" s="28"/>
      <c r="T72" s="16"/>
      <c r="U72" s="16"/>
      <c r="V72" s="16"/>
    </row>
    <row r="73" spans="1:22" ht="25.5" customHeight="1" x14ac:dyDescent="0.2">
      <c r="A73" s="17" t="s">
        <v>135</v>
      </c>
      <c r="B73" s="16"/>
      <c r="C73" s="16"/>
      <c r="D73" s="16"/>
      <c r="E73" s="28"/>
      <c r="F73" s="28"/>
      <c r="G73" s="28"/>
      <c r="H73" s="28"/>
      <c r="I73" s="28"/>
      <c r="J73" s="28"/>
      <c r="M73" s="17" t="s">
        <v>136</v>
      </c>
      <c r="N73" s="16"/>
      <c r="O73" s="16"/>
      <c r="P73" s="16"/>
      <c r="Q73" s="16"/>
      <c r="R73" s="16"/>
      <c r="S73" s="16"/>
      <c r="T73" s="28">
        <v>1</v>
      </c>
      <c r="U73" s="28">
        <v>1</v>
      </c>
      <c r="V73" s="28">
        <v>1</v>
      </c>
    </row>
    <row r="74" spans="1:22" ht="27" customHeight="1" x14ac:dyDescent="0.2">
      <c r="A74" s="17" t="s">
        <v>137</v>
      </c>
      <c r="B74" s="16"/>
      <c r="C74" s="16"/>
      <c r="D74" s="16"/>
      <c r="E74" s="28">
        <v>0.5</v>
      </c>
      <c r="F74" s="28">
        <v>0.5</v>
      </c>
      <c r="G74" s="28">
        <v>0.5</v>
      </c>
      <c r="H74" s="28">
        <v>1</v>
      </c>
      <c r="I74" s="28">
        <v>1</v>
      </c>
      <c r="J74" s="28">
        <v>1</v>
      </c>
      <c r="M74" s="17" t="s">
        <v>135</v>
      </c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30" customHeight="1" x14ac:dyDescent="0.2">
      <c r="M75" s="17" t="s">
        <v>137</v>
      </c>
      <c r="N75" s="16"/>
      <c r="O75" s="16"/>
      <c r="P75" s="16"/>
      <c r="Q75" s="28"/>
      <c r="R75" s="28"/>
      <c r="S75" s="28"/>
      <c r="T75" s="16"/>
      <c r="U75" s="16"/>
      <c r="V75" s="16"/>
    </row>
    <row r="76" spans="1:22" ht="25.5" customHeight="1" x14ac:dyDescent="0.2"/>
    <row r="77" spans="1:22" ht="25.5" customHeight="1" x14ac:dyDescent="0.2">
      <c r="A77" s="62" t="s">
        <v>141</v>
      </c>
      <c r="B77" s="62"/>
      <c r="C77" s="62"/>
      <c r="D77" s="62"/>
      <c r="E77" s="62"/>
      <c r="F77" s="62"/>
      <c r="G77" s="62"/>
      <c r="H77" s="62"/>
      <c r="I77" s="62"/>
      <c r="J77" s="62"/>
      <c r="M77" s="62" t="s">
        <v>141</v>
      </c>
      <c r="N77" s="62"/>
      <c r="O77" s="62"/>
      <c r="P77" s="62"/>
      <c r="Q77" s="62"/>
      <c r="R77" s="62"/>
      <c r="S77" s="62"/>
      <c r="T77" s="62"/>
      <c r="U77" s="62"/>
      <c r="V77" s="62"/>
    </row>
    <row r="78" spans="1:22" ht="17.25" x14ac:dyDescent="0.2">
      <c r="B78" s="13" t="s">
        <v>51</v>
      </c>
      <c r="C78" s="13" t="s">
        <v>54</v>
      </c>
      <c r="D78" s="13" t="s">
        <v>57</v>
      </c>
      <c r="E78" s="13" t="s">
        <v>138</v>
      </c>
      <c r="F78" s="13" t="s">
        <v>139</v>
      </c>
      <c r="G78" s="13" t="s">
        <v>78</v>
      </c>
      <c r="H78" s="13" t="s">
        <v>81</v>
      </c>
      <c r="I78" s="13" t="s">
        <v>131</v>
      </c>
      <c r="J78" s="13" t="s">
        <v>87</v>
      </c>
      <c r="N78" s="13" t="s">
        <v>51</v>
      </c>
      <c r="O78" s="13" t="s">
        <v>54</v>
      </c>
      <c r="P78" s="13" t="s">
        <v>57</v>
      </c>
      <c r="Q78" s="13" t="s">
        <v>138</v>
      </c>
      <c r="R78" s="13" t="s">
        <v>139</v>
      </c>
      <c r="S78" s="13" t="s">
        <v>78</v>
      </c>
      <c r="T78" s="13" t="s">
        <v>81</v>
      </c>
      <c r="U78" s="13" t="s">
        <v>131</v>
      </c>
      <c r="V78" s="13" t="s">
        <v>87</v>
      </c>
    </row>
    <row r="79" spans="1:22" ht="31.5" customHeight="1" x14ac:dyDescent="0.2">
      <c r="A79" s="17" t="s">
        <v>134</v>
      </c>
      <c r="B79" s="16">
        <f>INT(B69*B72)</f>
        <v>3820</v>
      </c>
      <c r="C79" s="16">
        <f>INT(C69*C72)</f>
        <v>1901</v>
      </c>
      <c r="D79" s="16">
        <f>INT(D69*D72)</f>
        <v>11488</v>
      </c>
      <c r="E79" s="19">
        <f t="shared" ref="E79:G81" si="47">E$69*E72</f>
        <v>0</v>
      </c>
      <c r="F79" s="19">
        <f t="shared" si="47"/>
        <v>0</v>
      </c>
      <c r="G79" s="19">
        <f t="shared" si="47"/>
        <v>0</v>
      </c>
      <c r="H79" s="15"/>
      <c r="I79" s="15"/>
      <c r="J79" s="15"/>
      <c r="M79" s="17" t="s">
        <v>134</v>
      </c>
      <c r="N79" s="16">
        <f>INT(N69*N72)</f>
        <v>2964</v>
      </c>
      <c r="O79" s="16">
        <f>INT(O69*O72)</f>
        <v>1475</v>
      </c>
      <c r="P79" s="16">
        <f>INT(P69*P72)</f>
        <v>15339</v>
      </c>
      <c r="Q79" s="16"/>
      <c r="R79" s="16"/>
      <c r="S79" s="16"/>
      <c r="T79" s="16"/>
      <c r="U79" s="16"/>
      <c r="V79" s="16"/>
    </row>
    <row r="80" spans="1:22" ht="29.25" customHeight="1" x14ac:dyDescent="0.2">
      <c r="A80" s="17" t="s">
        <v>135</v>
      </c>
      <c r="B80" s="16"/>
      <c r="C80" s="16"/>
      <c r="D80" s="16"/>
      <c r="E80" s="29">
        <f t="shared" ref="E80:G80" si="48">INT(E$69*E73)</f>
        <v>0</v>
      </c>
      <c r="F80" s="29">
        <f t="shared" si="48"/>
        <v>0</v>
      </c>
      <c r="G80" s="29">
        <f t="shared" si="48"/>
        <v>0</v>
      </c>
      <c r="H80" s="29">
        <f t="shared" ref="H80:J81" si="49">INT(H$69*H73)</f>
        <v>0</v>
      </c>
      <c r="I80" s="29">
        <f t="shared" si="49"/>
        <v>0</v>
      </c>
      <c r="J80" s="29">
        <f t="shared" si="49"/>
        <v>0</v>
      </c>
      <c r="M80" s="17" t="s">
        <v>136</v>
      </c>
      <c r="N80" s="16"/>
      <c r="O80" s="16"/>
      <c r="P80" s="16"/>
      <c r="Q80" s="28">
        <v>0.5</v>
      </c>
      <c r="R80" s="28">
        <v>0.5</v>
      </c>
      <c r="S80" s="28">
        <v>0.5</v>
      </c>
      <c r="T80" s="16">
        <f>T69*T73</f>
        <v>8471</v>
      </c>
      <c r="U80" s="16">
        <f>U69*U73</f>
        <v>4216</v>
      </c>
      <c r="V80" s="16">
        <f>V69*V73</f>
        <v>43826</v>
      </c>
    </row>
    <row r="81" spans="1:22" ht="27.75" customHeight="1" x14ac:dyDescent="0.2">
      <c r="A81" s="17" t="s">
        <v>137</v>
      </c>
      <c r="B81" s="16"/>
      <c r="C81" s="16"/>
      <c r="D81" s="16"/>
      <c r="E81" s="19">
        <f t="shared" si="47"/>
        <v>0.5</v>
      </c>
      <c r="F81" s="19">
        <f t="shared" si="47"/>
        <v>0.5</v>
      </c>
      <c r="G81" s="19">
        <f t="shared" si="47"/>
        <v>0.5</v>
      </c>
      <c r="H81" s="29">
        <f t="shared" si="49"/>
        <v>8086</v>
      </c>
      <c r="I81" s="29">
        <f t="shared" si="49"/>
        <v>4024</v>
      </c>
      <c r="J81" s="29">
        <f t="shared" si="49"/>
        <v>24314</v>
      </c>
      <c r="M81" s="17" t="s">
        <v>142</v>
      </c>
      <c r="N81" s="16">
        <f>INT(B69*T10)</f>
        <v>4366</v>
      </c>
      <c r="O81" s="16">
        <f>INT(C69*U10)</f>
        <v>2173</v>
      </c>
      <c r="P81" s="16">
        <f>INT(D69*V10)</f>
        <v>13129</v>
      </c>
      <c r="Q81" s="16"/>
      <c r="R81" s="16"/>
      <c r="S81" s="16"/>
      <c r="T81" s="16"/>
      <c r="U81" s="16"/>
      <c r="V81" s="16"/>
    </row>
  </sheetData>
  <mergeCells count="9">
    <mergeCell ref="K4:L4"/>
    <mergeCell ref="P4:V4"/>
    <mergeCell ref="A77:J77"/>
    <mergeCell ref="B67:J67"/>
    <mergeCell ref="N67:V67"/>
    <mergeCell ref="A66:V66"/>
    <mergeCell ref="A40:N40"/>
    <mergeCell ref="M77:V77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workbookViewId="0">
      <selection activeCell="E14" sqref="E14"/>
    </sheetView>
  </sheetViews>
  <sheetFormatPr defaultRowHeight="14.25" x14ac:dyDescent="0.2"/>
  <cols>
    <col min="3" max="6" width="45.625" customWidth="1"/>
  </cols>
  <sheetData>
    <row r="4" spans="2:6" ht="17.25" x14ac:dyDescent="0.2">
      <c r="C4" s="13" t="s">
        <v>564</v>
      </c>
      <c r="D4" s="13" t="s">
        <v>565</v>
      </c>
      <c r="E4" s="13" t="s">
        <v>566</v>
      </c>
      <c r="F4" s="13" t="s">
        <v>567</v>
      </c>
    </row>
    <row r="5" spans="2:6" ht="49.5" x14ac:dyDescent="0.2">
      <c r="B5" s="17" t="s">
        <v>162</v>
      </c>
      <c r="C5" s="15" t="s">
        <v>568</v>
      </c>
      <c r="D5" s="15" t="s">
        <v>569</v>
      </c>
      <c r="E5" s="15" t="s">
        <v>570</v>
      </c>
      <c r="F5" s="15" t="s">
        <v>571</v>
      </c>
    </row>
    <row r="6" spans="2:6" ht="49.5" x14ac:dyDescent="0.2">
      <c r="B6" s="17" t="s">
        <v>164</v>
      </c>
      <c r="C6" s="15" t="s">
        <v>572</v>
      </c>
      <c r="D6" s="15" t="s">
        <v>573</v>
      </c>
      <c r="E6" s="15" t="s">
        <v>574</v>
      </c>
      <c r="F6" s="15" t="s">
        <v>575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0" sqref="D30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281</v>
      </c>
      <c r="G3" s="13" t="s">
        <v>273</v>
      </c>
      <c r="H3" s="13" t="s">
        <v>81</v>
      </c>
      <c r="I3" s="13" t="s">
        <v>131</v>
      </c>
      <c r="J3" s="13" t="s">
        <v>87</v>
      </c>
      <c r="K3" s="13" t="s">
        <v>220</v>
      </c>
      <c r="L3" s="13" t="s">
        <v>221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INDEX(新属性投放!$L$6:$L$10,卡牌属性!D5)</f>
        <v>1.1499999999999999</v>
      </c>
      <c r="F4" s="15"/>
      <c r="G4" s="15"/>
      <c r="H4" s="15"/>
      <c r="I4" s="15"/>
      <c r="J4" s="15"/>
      <c r="K4" s="15" t="s">
        <v>224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INDEX(新属性投放!$L$6:$L$10,卡牌属性!D6)</f>
        <v>1</v>
      </c>
      <c r="F5" s="15"/>
      <c r="G5" s="15"/>
      <c r="H5" s="15"/>
      <c r="I5" s="15"/>
      <c r="J5" s="15"/>
      <c r="K5" s="15" t="s">
        <v>225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INDEX(新属性投放!$L$6:$L$10,卡牌属性!D7)</f>
        <v>1.1499999999999999</v>
      </c>
      <c r="F6" s="15"/>
      <c r="G6" s="15"/>
      <c r="H6" s="15"/>
      <c r="I6" s="15"/>
      <c r="J6" s="15"/>
      <c r="K6" s="15" t="s">
        <v>228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INDEX(新属性投放!$L$6:$L$10,卡牌属性!D8)</f>
        <v>1.3</v>
      </c>
      <c r="F7" s="15"/>
      <c r="G7" s="15"/>
      <c r="H7" s="15"/>
      <c r="I7" s="15"/>
      <c r="J7" s="15"/>
      <c r="K7" s="15" t="s">
        <v>237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INDEX(新属性投放!$L$6:$L$10,卡牌属性!D9)</f>
        <v>1.3</v>
      </c>
      <c r="F8" s="15"/>
      <c r="G8" s="15"/>
      <c r="H8" s="15"/>
      <c r="I8" s="15"/>
      <c r="J8" s="15"/>
      <c r="K8" s="15" t="s">
        <v>245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INDEX(新属性投放!$L$6:$L$10,卡牌属性!D10)</f>
        <v>1.3</v>
      </c>
      <c r="F9" s="15"/>
      <c r="G9" s="15"/>
      <c r="H9" s="15"/>
      <c r="I9" s="15"/>
      <c r="J9" s="15"/>
      <c r="K9" s="15" t="s">
        <v>240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INDEX(新属性投放!$L$6:$L$10,卡牌属性!D11)</f>
        <v>1.3</v>
      </c>
      <c r="F10" s="15"/>
      <c r="G10" s="15"/>
      <c r="H10" s="15"/>
      <c r="I10" s="15"/>
      <c r="J10" s="15"/>
      <c r="K10" s="15" t="s">
        <v>234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INDEX(新属性投放!$L$6:$L$10,卡牌属性!D12)</f>
        <v>1</v>
      </c>
      <c r="F11" s="15"/>
      <c r="G11" s="15"/>
      <c r="H11" s="15"/>
      <c r="I11" s="15"/>
      <c r="J11" s="15"/>
      <c r="K11" s="15" t="s">
        <v>270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INDEX(新属性投放!$L$6:$L$10,卡牌属性!D13)</f>
        <v>1.1499999999999999</v>
      </c>
      <c r="F12" s="15"/>
      <c r="G12" s="15"/>
      <c r="H12" s="15"/>
      <c r="I12" s="15"/>
      <c r="J12" s="15"/>
      <c r="K12" s="15" t="s">
        <v>252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INDEX(新属性投放!$L$6:$L$10,卡牌属性!D14)</f>
        <v>1.3</v>
      </c>
      <c r="F13" s="15"/>
      <c r="G13" s="15"/>
      <c r="H13" s="15"/>
      <c r="I13" s="15"/>
      <c r="J13" s="15"/>
      <c r="K13" s="15" t="s">
        <v>253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INDEX(新属性投放!$L$6:$L$10,卡牌属性!D15)</f>
        <v>1.1499999999999999</v>
      </c>
      <c r="F14" s="15"/>
      <c r="G14" s="15"/>
      <c r="H14" s="15"/>
      <c r="I14" s="15"/>
      <c r="J14" s="15"/>
      <c r="K14" s="15" t="s">
        <v>232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INDEX(新属性投放!$L$6:$L$10,卡牌属性!D16)</f>
        <v>1</v>
      </c>
      <c r="F15" s="15"/>
      <c r="G15" s="15"/>
      <c r="H15" s="15"/>
      <c r="I15" s="15"/>
      <c r="J15" s="15"/>
      <c r="K15" s="15" t="s">
        <v>267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INDEX(新属性投放!$L$6:$L$10,卡牌属性!D17)</f>
        <v>1</v>
      </c>
      <c r="F16" s="15"/>
      <c r="G16" s="15"/>
      <c r="H16" s="15"/>
      <c r="I16" s="15"/>
      <c r="J16" s="15"/>
      <c r="K16" s="15" t="s">
        <v>268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INDEX(新属性投放!$L$6:$L$10,卡牌属性!D18)</f>
        <v>1.1499999999999999</v>
      </c>
      <c r="F17" s="15"/>
      <c r="G17" s="15"/>
      <c r="H17" s="15"/>
      <c r="I17" s="15"/>
      <c r="J17" s="15"/>
      <c r="K17" s="15" t="s">
        <v>269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INDEX(新属性投放!$L$6:$L$10,卡牌属性!D19)</f>
        <v>1.1499999999999999</v>
      </c>
      <c r="F18" s="15"/>
      <c r="G18" s="15"/>
      <c r="H18" s="15"/>
      <c r="I18" s="15"/>
      <c r="J18" s="15"/>
      <c r="K18" s="15" t="s">
        <v>263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5</v>
      </c>
      <c r="E19" s="15">
        <f>INDEX(新属性投放!$L$6:$L$10,卡牌属性!D20)</f>
        <v>1</v>
      </c>
      <c r="F19" s="15" t="s">
        <v>288</v>
      </c>
      <c r="G19" s="15" t="s">
        <v>372</v>
      </c>
      <c r="H19" s="15">
        <v>1.5</v>
      </c>
      <c r="I19" s="15">
        <v>0.75</v>
      </c>
      <c r="J19" s="15">
        <v>0.75</v>
      </c>
      <c r="K19" s="15" t="s">
        <v>246</v>
      </c>
      <c r="L19" s="15" t="s">
        <v>247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INDEX(新属性投放!$L$6:$L$10,卡牌属性!D21)</f>
        <v>1.5</v>
      </c>
      <c r="F20" s="15" t="s">
        <v>293</v>
      </c>
      <c r="G20" s="15" t="s">
        <v>297</v>
      </c>
      <c r="H20" s="15">
        <v>0.5</v>
      </c>
      <c r="I20" s="15">
        <v>1.25</v>
      </c>
      <c r="J20" s="15">
        <v>1.25</v>
      </c>
      <c r="K20" s="15" t="s">
        <v>226</v>
      </c>
      <c r="L20" s="15" t="s">
        <v>264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4</v>
      </c>
      <c r="E21" s="15">
        <f>INDEX(新属性投放!$L$6:$L$10,卡牌属性!D22)</f>
        <v>1.1499999999999999</v>
      </c>
      <c r="F21" s="15" t="s">
        <v>285</v>
      </c>
      <c r="G21" s="15" t="s">
        <v>298</v>
      </c>
      <c r="H21" s="15">
        <v>1.8</v>
      </c>
      <c r="I21" s="15">
        <v>0.7</v>
      </c>
      <c r="J21" s="15">
        <v>0.5</v>
      </c>
      <c r="K21" s="15" t="s">
        <v>265</v>
      </c>
      <c r="L21" s="15" t="s">
        <v>266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INDEX(新属性投放!$L$6:$L$10,卡牌属性!D23)</f>
        <v>1.1499999999999999</v>
      </c>
      <c r="F22" s="15" t="s">
        <v>283</v>
      </c>
      <c r="G22" s="15" t="s">
        <v>299</v>
      </c>
      <c r="H22" s="15">
        <v>2.2000000000000002</v>
      </c>
      <c r="I22" s="15">
        <v>0.3</v>
      </c>
      <c r="J22" s="15">
        <v>0.5</v>
      </c>
      <c r="K22" s="15" t="s">
        <v>226</v>
      </c>
      <c r="L22" s="15" t="s">
        <v>227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INDEX(新属性投放!$L$6:$L$10,卡牌属性!D24)</f>
        <v>1</v>
      </c>
      <c r="F23" s="15" t="s">
        <v>284</v>
      </c>
      <c r="G23" s="15" t="s">
        <v>300</v>
      </c>
      <c r="H23" s="15">
        <v>0.5</v>
      </c>
      <c r="I23" s="15">
        <v>1</v>
      </c>
      <c r="J23" s="15">
        <v>1.5</v>
      </c>
      <c r="K23" s="15" t="s">
        <v>230</v>
      </c>
      <c r="L23" s="15" t="s">
        <v>229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5</v>
      </c>
      <c r="E24" s="15">
        <f>INDEX(新属性投放!$L$6:$L$10,卡牌属性!D25)</f>
        <v>1.1499999999999999</v>
      </c>
      <c r="F24" s="15" t="s">
        <v>287</v>
      </c>
      <c r="G24" s="15" t="s">
        <v>316</v>
      </c>
      <c r="H24" s="15">
        <v>1.5</v>
      </c>
      <c r="I24" s="15">
        <v>1</v>
      </c>
      <c r="J24" s="15">
        <v>0.5</v>
      </c>
      <c r="K24" s="15" t="s">
        <v>238</v>
      </c>
      <c r="L24" s="15" t="s">
        <v>239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INDEX(新属性投放!$L$6:$L$10,卡牌属性!D26)</f>
        <v>1.5</v>
      </c>
      <c r="F25" s="15" t="s">
        <v>289</v>
      </c>
      <c r="G25" s="15" t="s">
        <v>301</v>
      </c>
      <c r="H25" s="15">
        <v>1.4</v>
      </c>
      <c r="I25" s="15">
        <v>0.8</v>
      </c>
      <c r="J25" s="15">
        <v>0.8</v>
      </c>
      <c r="K25" s="15" t="s">
        <v>302</v>
      </c>
      <c r="L25" s="15" t="s">
        <v>303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4</v>
      </c>
      <c r="E26" s="15">
        <f>INDEX(新属性投放!$L$6:$L$10,卡牌属性!D27)</f>
        <v>1.3</v>
      </c>
      <c r="F26" s="15" t="s">
        <v>289</v>
      </c>
      <c r="G26" s="15" t="s">
        <v>304</v>
      </c>
      <c r="H26" s="15">
        <v>2</v>
      </c>
      <c r="I26" s="15">
        <v>0.5</v>
      </c>
      <c r="J26" s="15">
        <v>0.5</v>
      </c>
      <c r="K26" s="15" t="s">
        <v>241</v>
      </c>
      <c r="L26" s="15" t="s">
        <v>242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INDEX(新属性投放!$L$6:$L$10,卡牌属性!D28)</f>
        <v>1.3</v>
      </c>
      <c r="F27" s="15" t="s">
        <v>290</v>
      </c>
      <c r="G27" s="15" t="s">
        <v>305</v>
      </c>
      <c r="H27" s="15">
        <v>0.5</v>
      </c>
      <c r="I27" s="15">
        <v>1.5</v>
      </c>
      <c r="J27" s="15">
        <v>1</v>
      </c>
      <c r="K27" s="15" t="s">
        <v>243</v>
      </c>
      <c r="L27" s="15" t="s">
        <v>244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INDEX(新属性投放!$L$6:$L$10,卡牌属性!D29)</f>
        <v>1.3</v>
      </c>
      <c r="F28" s="15" t="s">
        <v>289</v>
      </c>
      <c r="G28" s="15" t="s">
        <v>308</v>
      </c>
      <c r="H28" s="15">
        <v>1.5</v>
      </c>
      <c r="I28" s="15">
        <v>0.75</v>
      </c>
      <c r="J28" s="15">
        <v>0.75</v>
      </c>
      <c r="K28" s="15" t="s">
        <v>306</v>
      </c>
      <c r="L28" s="15" t="s">
        <v>307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INDEX(新属性投放!$L$6:$L$10,卡牌属性!D30)</f>
        <v>1.5</v>
      </c>
      <c r="F29" s="15" t="s">
        <v>291</v>
      </c>
      <c r="G29" s="15" t="s">
        <v>309</v>
      </c>
      <c r="H29" s="15">
        <v>0.8</v>
      </c>
      <c r="I29" s="15">
        <v>0.5</v>
      </c>
      <c r="J29" s="15">
        <v>1.7</v>
      </c>
      <c r="K29" s="15" t="s">
        <v>248</v>
      </c>
      <c r="L29" s="15" t="s">
        <v>249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5</v>
      </c>
      <c r="E30" s="15">
        <f>INDEX(新属性投放!$L$6:$L$10,卡牌属性!D31)</f>
        <v>1.5</v>
      </c>
      <c r="F30" s="15" t="s">
        <v>286</v>
      </c>
      <c r="G30" s="15" t="s">
        <v>310</v>
      </c>
      <c r="H30" s="15">
        <v>1</v>
      </c>
      <c r="I30" s="15">
        <v>1</v>
      </c>
      <c r="J30" s="15">
        <v>1</v>
      </c>
      <c r="K30" s="15" t="s">
        <v>235</v>
      </c>
      <c r="L30" s="15" t="s">
        <v>236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INDEX(新属性投放!$L$6:$L$10,卡牌属性!D32)</f>
        <v>1.5</v>
      </c>
      <c r="F31" s="15" t="s">
        <v>294</v>
      </c>
      <c r="G31" s="15" t="s">
        <v>311</v>
      </c>
      <c r="H31" s="15">
        <v>2</v>
      </c>
      <c r="I31" s="15">
        <v>0.5</v>
      </c>
      <c r="J31" s="15">
        <v>0.5</v>
      </c>
      <c r="K31" s="15" t="s">
        <v>271</v>
      </c>
      <c r="L31" s="15" t="s">
        <v>272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INDEX(新属性投放!$L$6:$L$10,卡牌属性!D33)</f>
        <v>1</v>
      </c>
      <c r="F32" s="15" t="s">
        <v>295</v>
      </c>
      <c r="G32" s="15" t="s">
        <v>313</v>
      </c>
      <c r="H32" s="15">
        <v>1.5</v>
      </c>
      <c r="I32" s="15">
        <v>1</v>
      </c>
      <c r="J32" s="15">
        <v>0.5</v>
      </c>
      <c r="K32" s="15" t="s">
        <v>251</v>
      </c>
      <c r="L32" s="15" t="s">
        <v>312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INDEX(新属性投放!$L$6:$L$10,卡牌属性!D34)</f>
        <v>1.3</v>
      </c>
      <c r="F33" s="15" t="s">
        <v>282</v>
      </c>
      <c r="G33" s="15" t="s">
        <v>314</v>
      </c>
      <c r="H33" s="15">
        <v>1</v>
      </c>
      <c r="I33" s="15">
        <v>1</v>
      </c>
      <c r="J33" s="15">
        <v>1</v>
      </c>
      <c r="K33" s="15" t="s">
        <v>222</v>
      </c>
      <c r="L33" s="15" t="s">
        <v>223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INDEX(新属性投放!$L$6:$L$10,卡牌属性!D35)</f>
        <v>1</v>
      </c>
      <c r="F34" s="15" t="s">
        <v>334</v>
      </c>
      <c r="G34" s="15" t="s">
        <v>335</v>
      </c>
      <c r="H34" s="15">
        <v>0.5</v>
      </c>
      <c r="I34" s="15">
        <v>1.5</v>
      </c>
      <c r="J34" s="15">
        <v>1</v>
      </c>
      <c r="K34" s="15" t="s">
        <v>254</v>
      </c>
      <c r="L34" s="15" t="s">
        <v>255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INDEX(新属性投放!$L$6:$L$10,卡牌属性!D36)</f>
        <v>1.5</v>
      </c>
      <c r="F35" s="15" t="s">
        <v>285</v>
      </c>
      <c r="G35" s="15" t="s">
        <v>315</v>
      </c>
      <c r="H35" s="15">
        <v>2</v>
      </c>
      <c r="I35" s="15">
        <v>0.5</v>
      </c>
      <c r="J35" s="15">
        <v>0.5</v>
      </c>
      <c r="K35" s="15" t="s">
        <v>231</v>
      </c>
      <c r="L35" s="15" t="s">
        <v>233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INDEX(新属性投放!$L$6:$L$10,卡牌属性!D37)</f>
        <v>1.3</v>
      </c>
      <c r="F36" s="15" t="s">
        <v>296</v>
      </c>
      <c r="G36" s="15" t="s">
        <v>317</v>
      </c>
      <c r="H36" s="15">
        <v>2</v>
      </c>
      <c r="I36" s="15">
        <v>0.5</v>
      </c>
      <c r="J36" s="15">
        <v>0.5</v>
      </c>
      <c r="K36" s="15" t="s">
        <v>256</v>
      </c>
      <c r="L36" s="15" t="s">
        <v>257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2</v>
      </c>
      <c r="E37" s="15">
        <f>INDEX(新属性投放!$L$6:$L$10,卡牌属性!D38)</f>
        <v>1</v>
      </c>
      <c r="F37" s="15" t="s">
        <v>284</v>
      </c>
      <c r="G37" s="15" t="s">
        <v>318</v>
      </c>
      <c r="H37" s="15">
        <v>0.8</v>
      </c>
      <c r="I37" s="15">
        <v>1.2</v>
      </c>
      <c r="J37" s="15">
        <v>1</v>
      </c>
      <c r="K37" s="15" t="s">
        <v>258</v>
      </c>
      <c r="L37" s="15" t="s">
        <v>259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INDEX(新属性投放!$L$6:$L$10,卡牌属性!D39)</f>
        <v>1</v>
      </c>
      <c r="F38" s="15" t="s">
        <v>292</v>
      </c>
      <c r="G38" s="15" t="s">
        <v>319</v>
      </c>
      <c r="H38" s="15">
        <v>2</v>
      </c>
      <c r="I38" s="15">
        <v>0.5</v>
      </c>
      <c r="J38" s="15">
        <v>0.5</v>
      </c>
      <c r="K38" s="15" t="s">
        <v>250</v>
      </c>
      <c r="L38" s="15" t="s">
        <v>260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3</v>
      </c>
      <c r="E39" s="15">
        <f>INDEX(新属性投放!$L$6:$L$10,卡牌属性!D40)</f>
        <v>1.1499999999999999</v>
      </c>
      <c r="F39" s="15" t="s">
        <v>282</v>
      </c>
      <c r="G39" s="15" t="s">
        <v>320</v>
      </c>
      <c r="H39" s="15">
        <v>1.5</v>
      </c>
      <c r="I39" s="15">
        <v>0.75</v>
      </c>
      <c r="J39" s="15">
        <v>0.75</v>
      </c>
      <c r="K39" s="15" t="s">
        <v>261</v>
      </c>
      <c r="L39" s="15" t="s">
        <v>262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02"/>
  <sheetViews>
    <sheetView topLeftCell="H696" workbookViewId="0">
      <selection activeCell="W782" sqref="W782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3" width="6.25" style="22" customWidth="1"/>
    <col min="14" max="14" width="10.625" customWidth="1"/>
    <col min="15" max="15" width="16.5" style="22" customWidth="1"/>
    <col min="16" max="17" width="10.625" style="22" customWidth="1"/>
    <col min="18" max="18" width="9.375" customWidth="1"/>
    <col min="19" max="19" width="9" style="22"/>
    <col min="20" max="20" width="10" customWidth="1"/>
    <col min="21" max="21" width="10" style="22" customWidth="1"/>
    <col min="22" max="22" width="9.75" customWidth="1"/>
    <col min="23" max="23" width="9.75" style="22" customWidth="1"/>
    <col min="24" max="24" width="10.25" customWidth="1"/>
    <col min="25" max="25" width="9.375" style="22" customWidth="1"/>
    <col min="26" max="26" width="10.125" customWidth="1"/>
    <col min="27" max="27" width="10.125" style="22" customWidth="1"/>
    <col min="29" max="29" width="9" style="22"/>
    <col min="32" max="39" width="9" style="22"/>
    <col min="40" max="40" width="12.625" customWidth="1"/>
    <col min="41" max="47" width="9" style="22"/>
    <col min="48" max="48" width="12.75" customWidth="1"/>
    <col min="49" max="49" width="12.125" customWidth="1"/>
    <col min="50" max="50" width="12.25" customWidth="1"/>
    <col min="51" max="51" width="11.375" customWidth="1"/>
    <col min="52" max="52" width="12" customWidth="1"/>
    <col min="53" max="54" width="12.125" customWidth="1"/>
  </cols>
  <sheetData>
    <row r="2" spans="1:53" ht="20.25" x14ac:dyDescent="0.2">
      <c r="T2">
        <f>IF(Q4=1,INDEX(新属性投放!R$20:R$22,卡牌属性!M4-1),INDEX(新属性投放!R$25:R$27,卡牌属性!M4-1))</f>
        <v>10</v>
      </c>
      <c r="AF2" s="22">
        <v>1</v>
      </c>
      <c r="AG2" s="22">
        <v>1</v>
      </c>
      <c r="AH2" s="22">
        <v>1</v>
      </c>
      <c r="AV2" s="62" t="s">
        <v>331</v>
      </c>
      <c r="AW2" s="62"/>
      <c r="AX2" s="62"/>
      <c r="AY2" s="62"/>
      <c r="AZ2" s="62"/>
      <c r="BA2" s="62"/>
    </row>
    <row r="3" spans="1:53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558</v>
      </c>
      <c r="F3" s="13" t="s">
        <v>559</v>
      </c>
      <c r="G3" s="13" t="s">
        <v>186</v>
      </c>
      <c r="H3" s="13" t="s">
        <v>332</v>
      </c>
      <c r="I3" s="13" t="s">
        <v>333</v>
      </c>
      <c r="K3" s="13" t="s">
        <v>188</v>
      </c>
      <c r="L3" s="13" t="s">
        <v>560</v>
      </c>
      <c r="M3" s="13" t="s">
        <v>692</v>
      </c>
      <c r="N3" s="13" t="s">
        <v>146</v>
      </c>
      <c r="O3" s="13" t="s">
        <v>688</v>
      </c>
      <c r="P3" s="13" t="s">
        <v>481</v>
      </c>
      <c r="Q3" s="13" t="s">
        <v>475</v>
      </c>
      <c r="R3" s="13" t="s">
        <v>187</v>
      </c>
      <c r="S3" s="13"/>
      <c r="T3" s="13" t="s">
        <v>462</v>
      </c>
      <c r="U3" s="13"/>
      <c r="V3" s="13" t="s">
        <v>463</v>
      </c>
      <c r="W3" s="13"/>
      <c r="X3" s="13" t="s">
        <v>464</v>
      </c>
      <c r="Y3" s="13"/>
      <c r="Z3" s="13" t="s">
        <v>465</v>
      </c>
      <c r="AA3" s="13"/>
      <c r="AB3" s="13" t="s">
        <v>466</v>
      </c>
      <c r="AC3" s="13"/>
      <c r="AD3" s="13" t="s">
        <v>467</v>
      </c>
      <c r="AF3" s="13" t="s">
        <v>476</v>
      </c>
      <c r="AG3" s="32" t="s">
        <v>477</v>
      </c>
      <c r="AH3" s="32" t="s">
        <v>478</v>
      </c>
      <c r="AN3" s="13" t="s">
        <v>469</v>
      </c>
      <c r="AO3" s="32" t="s">
        <v>468</v>
      </c>
      <c r="AP3" s="32" t="s">
        <v>470</v>
      </c>
      <c r="AQ3" s="32" t="s">
        <v>471</v>
      </c>
      <c r="AR3" s="32" t="s">
        <v>472</v>
      </c>
      <c r="AV3" s="13" t="s">
        <v>325</v>
      </c>
      <c r="AW3" s="13" t="s">
        <v>326</v>
      </c>
      <c r="AX3" s="13" t="s">
        <v>327</v>
      </c>
      <c r="AY3" s="13" t="s">
        <v>328</v>
      </c>
      <c r="AZ3" s="13" t="s">
        <v>329</v>
      </c>
      <c r="BA3" s="13" t="s">
        <v>330</v>
      </c>
    </row>
    <row r="4" spans="1:53" ht="16.5" x14ac:dyDescent="0.2">
      <c r="A4" s="15">
        <v>1101000</v>
      </c>
      <c r="B4" s="15" t="s">
        <v>561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MATCH(K4-1,$F$4:$F$42,1)</f>
        <v>1</v>
      </c>
      <c r="M4" s="15">
        <f>INDEX($D$5:$D$42,L4)</f>
        <v>3</v>
      </c>
      <c r="N4" s="16">
        <f>INDEX($A$4:$A$42,L4+1)</f>
        <v>1101001</v>
      </c>
      <c r="O4" s="16" t="str">
        <f>INDEX($B$4:$B$42,MATCH(N4,$A$4:$A$42,0))&amp;R4&amp;"突"</f>
        <v>常服曹焱兵1突</v>
      </c>
      <c r="P4" s="31" t="s">
        <v>482</v>
      </c>
      <c r="Q4" s="16">
        <f>INDEX($C$4:$C$42,L4+1)</f>
        <v>1</v>
      </c>
      <c r="R4" s="16">
        <f>K4-INDEX($F$4:$F$42,L4)</f>
        <v>1</v>
      </c>
      <c r="S4" s="16" t="s">
        <v>51</v>
      </c>
      <c r="T4" s="16">
        <f>ROUND(((IF(Q4=1,INDEX(新属性投放!$J$14:$J$34,卡牌属性!R4),INDEX(新属性投放!$J$42:$J$62,卡牌属性!R4)))*INDEX($G$5:$G$42,L4)+IF(Q4=1,INDEX(新属性投放!R$20:R$23,卡牌属性!M4-1),INDEX(新属性投放!R$25:R$28,卡牌属性!M4-1)))/SQRT(INDEX($I$5:$I$42,L4)),2)</f>
        <v>33</v>
      </c>
      <c r="U4" s="31" t="s">
        <v>190</v>
      </c>
      <c r="V4" s="16">
        <f>ROUND((IF(Q4=1,INDEX(新属性投放!$K$14:$K$34,卡牌属性!R4),INDEX(新属性投放!$K$42:$K$62,卡牌属性!R4))+IF(Q4=1,INDEX(新属性投放!S$20:S$23,卡牌属性!M4-1),INDEX(新属性投放!S$25:S$28,卡牌属性!M4-1)))*INDEX($G$5:$G$42,L4),2)</f>
        <v>0</v>
      </c>
      <c r="W4" s="31" t="s">
        <v>191</v>
      </c>
      <c r="X4" s="16">
        <f>ROUND((IF(Q4=1,INDEX(新属性投放!$L$14:$L$34,卡牌属性!R4),INDEX(新属性投放!$L$42:$L$62,卡牌属性!R4))*INDEX($G$5:$G$42,L4)+IF(Q4=1,INDEX(新属性投放!T$20:T$23,卡牌属性!M4-1),INDEX(新属性投放!T$25:T$28,卡牌属性!M4-1)))*SQRT(INDEX($I$5:$I$42,L4)),2)</f>
        <v>165</v>
      </c>
      <c r="Y4" s="31" t="s">
        <v>189</v>
      </c>
      <c r="Z4" s="16">
        <f>ROUND(IF(Q4=1,INDEX(新属性投放!$D$14:$D$34,卡牌属性!R4),INDEX(新属性投放!$D$42:$D$62,卡牌属性!R4))*INDEX($G$5:$G$42,L4)/SQRT(INDEX($I$5:$I$42,L4)),2)</f>
        <v>3.45</v>
      </c>
      <c r="AA4" s="31" t="s">
        <v>190</v>
      </c>
      <c r="AB4" s="16">
        <f>ROUND(IF(Q4=1,INDEX(新属性投放!$E$14:$E$34,卡牌属性!R4),INDEX(新属性投放!$E$42:$E$62,卡牌属性!R4))*INDEX($G$5:$G$42,L4),2)</f>
        <v>1.73</v>
      </c>
      <c r="AC4" s="31" t="s">
        <v>191</v>
      </c>
      <c r="AD4" s="16">
        <f>ROUND(IF(Q4=1,INDEX(新属性投放!$F$14:$F$34,卡牌属性!R4),INDEX(新属性投放!$F$42:$F$62,卡牌属性!R4))*INDEX($G$5:$G$42,L4)*SQRT(INDEX($I$5:$I$42,L4)),2)</f>
        <v>10.35</v>
      </c>
      <c r="AF4" s="16">
        <f>INT(Z4*AF$2*10)</f>
        <v>34</v>
      </c>
      <c r="AG4" s="16">
        <f>INT(AB4*AF$2*10)</f>
        <v>17</v>
      </c>
      <c r="AH4" s="16">
        <f>INT(AD4*AF$2*10)</f>
        <v>103</v>
      </c>
      <c r="AJ4" s="16">
        <f>AF4</f>
        <v>34</v>
      </c>
      <c r="AK4" s="16">
        <f>AG4</f>
        <v>17</v>
      </c>
      <c r="AL4" s="16">
        <f>AH4</f>
        <v>103</v>
      </c>
      <c r="AN4" t="s">
        <v>147</v>
      </c>
      <c r="AO4" s="22">
        <v>2</v>
      </c>
    </row>
    <row r="5" spans="1:53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21</v>
      </c>
      <c r="F5" s="15">
        <f>SUM(E$5:E5)</f>
        <v>21</v>
      </c>
      <c r="G5" s="16">
        <f>INDEX(新属性投放!$L$6:$L$10,卡牌属性!D5)</f>
        <v>1.1499999999999999</v>
      </c>
      <c r="H5" s="15">
        <v>1</v>
      </c>
      <c r="I5" s="15">
        <v>1</v>
      </c>
      <c r="K5" s="15">
        <v>2</v>
      </c>
      <c r="L5" s="15">
        <f t="shared" ref="L5:L68" si="0">MATCH(K5-1,$F$4:$F$41,1)</f>
        <v>1</v>
      </c>
      <c r="M5" s="15">
        <f t="shared" ref="M5:M68" si="1">INDEX($D$5:$D$42,L5)</f>
        <v>3</v>
      </c>
      <c r="N5" s="16">
        <f t="shared" ref="N5:N68" si="2">INDEX($A$4:$A$42,L5+1)</f>
        <v>1101001</v>
      </c>
      <c r="O5" s="16" t="str">
        <f t="shared" ref="O5:O68" si="3">INDEX($B$4:$B$42,MATCH(N5,$A$4:$A$42,0))&amp;R5&amp;"突"</f>
        <v>常服曹焱兵2突</v>
      </c>
      <c r="P5" s="31" t="s">
        <v>482</v>
      </c>
      <c r="Q5" s="16">
        <f t="shared" ref="Q5:Q68" si="4">INDEX($C$4:$C$42,L5+1)</f>
        <v>1</v>
      </c>
      <c r="R5" s="16">
        <f t="shared" ref="R5:R68" si="5">K5-INDEX($F$4:$F$42,L5)</f>
        <v>2</v>
      </c>
      <c r="S5" s="16" t="s">
        <v>51</v>
      </c>
      <c r="T5" s="16">
        <f>ROUND(((IF(Q5=1,INDEX(新属性投放!$J$14:$J$34,卡牌属性!R5),INDEX(新属性投放!$J$42:$J$62,卡牌属性!R5)))*INDEX($G$5:$G$42,L5)+IF(Q5=1,INDEX(新属性投放!R$20:R$23,卡牌属性!M5-1),INDEX(新属性投放!R$25:R$28,卡牌属性!M5-1)))/SQRT(INDEX($I$5:$I$42,L5)),2)</f>
        <v>75.55</v>
      </c>
      <c r="U5" s="31" t="s">
        <v>190</v>
      </c>
      <c r="V5" s="16">
        <f>ROUND((IF(Q5=1,INDEX(新属性投放!$K$14:$K$34,卡牌属性!R5),INDEX(新属性投放!$K$42:$K$62,卡牌属性!R5))+IF(Q5=1,INDEX(新属性投放!S$20:S$23,卡牌属性!M5-1),INDEX(新属性投放!S$25:S$28,卡牌属性!M5-1)))*INDEX($G$5:$G$42,L5),2)</f>
        <v>15.53</v>
      </c>
      <c r="W5" s="31" t="s">
        <v>191</v>
      </c>
      <c r="X5" s="16">
        <f>ROUND((IF(Q5=1,INDEX(新属性投放!$L$14:$L$34,卡牌属性!R5),INDEX(新属性投放!$L$42:$L$62,卡牌属性!R5))*INDEX($G$5:$G$42,L5)+IF(Q5=1,INDEX(新属性投放!T$20:T$23,卡牌属性!M5-1),INDEX(新属性投放!T$25:T$28,卡牌属性!M5-1)))*SQRT(INDEX($I$5:$I$42,L5)),2)</f>
        <v>292.64999999999998</v>
      </c>
      <c r="Y5" s="31" t="s">
        <v>189</v>
      </c>
      <c r="Z5" s="16">
        <f>ROUND(IF(Q5=1,INDEX(新属性投放!$D$14:$D$34,卡牌属性!R5),INDEX(新属性投放!$D$42:$D$62,卡牌属性!R5))*INDEX($G$5:$G$42,L5)/SQRT(INDEX($I$5:$I$42,L5)),2)</f>
        <v>3.68</v>
      </c>
      <c r="AA5" s="31" t="s">
        <v>190</v>
      </c>
      <c r="AB5" s="16">
        <f>ROUND(IF(Q5=1,INDEX(新属性投放!$E$14:$E$34,卡牌属性!R5),INDEX(新属性投放!$E$42:$E$62,卡牌属性!R5))*INDEX($G$5:$G$42,L5),2)</f>
        <v>1.84</v>
      </c>
      <c r="AC5" s="31" t="s">
        <v>191</v>
      </c>
      <c r="AD5" s="16">
        <f>ROUND(IF(Q5=1,INDEX(新属性投放!$F$14:$F$34,卡牌属性!R5),INDEX(新属性投放!$F$42:$F$62,卡牌属性!R5))*INDEX($G$5:$G$42,L5)*SQRT(INDEX($I$5:$I$42,L5)),2)</f>
        <v>11.04</v>
      </c>
      <c r="AF5" s="16">
        <f t="shared" ref="AF5:AF68" si="6">INT(Z5*AF$2*10)</f>
        <v>36</v>
      </c>
      <c r="AG5" s="16">
        <f t="shared" ref="AG5:AG68" si="7">INT(AB5*AF$2*10)</f>
        <v>18</v>
      </c>
      <c r="AH5" s="16">
        <f t="shared" ref="AH5:AH68" si="8">INT(AD5*AF$2*10)</f>
        <v>110</v>
      </c>
      <c r="AJ5" s="16">
        <f>AJ4+AF5</f>
        <v>70</v>
      </c>
      <c r="AK5" s="16">
        <f t="shared" ref="AK5:AL5" si="9">AK4+AG5</f>
        <v>35</v>
      </c>
      <c r="AL5" s="16">
        <f t="shared" si="9"/>
        <v>213</v>
      </c>
      <c r="AN5" t="s">
        <v>148</v>
      </c>
      <c r="AO5" s="22">
        <v>2</v>
      </c>
    </row>
    <row r="6" spans="1:53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21</v>
      </c>
      <c r="F6" s="15">
        <f>SUM(E$5:E6)</f>
        <v>42</v>
      </c>
      <c r="G6" s="16">
        <f>INDEX(新属性投放!$L$6:$L$10,卡牌属性!D6)</f>
        <v>1</v>
      </c>
      <c r="H6" s="15">
        <v>1</v>
      </c>
      <c r="I6" s="15">
        <v>1</v>
      </c>
      <c r="K6" s="15">
        <v>3</v>
      </c>
      <c r="L6" s="15">
        <f t="shared" si="0"/>
        <v>1</v>
      </c>
      <c r="M6" s="15">
        <f t="shared" si="1"/>
        <v>3</v>
      </c>
      <c r="N6" s="16">
        <f t="shared" si="2"/>
        <v>1101001</v>
      </c>
      <c r="O6" s="16" t="str">
        <f t="shared" si="3"/>
        <v>常服曹焱兵3突</v>
      </c>
      <c r="P6" s="31" t="s">
        <v>482</v>
      </c>
      <c r="Q6" s="16">
        <f t="shared" si="4"/>
        <v>1</v>
      </c>
      <c r="R6" s="16">
        <f t="shared" si="5"/>
        <v>3</v>
      </c>
      <c r="S6" s="16" t="s">
        <v>51</v>
      </c>
      <c r="T6" s="16">
        <f>ROUND(((IF(Q6=1,INDEX(新属性投放!$J$14:$J$34,卡牌属性!R6),INDEX(新属性投放!$J$42:$J$62,卡牌属性!R6)))*INDEX($G$5:$G$42,L6)+IF(Q6=1,INDEX(新属性投放!R$20:R$23,卡牌属性!M6-1),INDEX(新属性投放!R$25:R$28,卡牌属性!M6-1)))/SQRT(INDEX($I$5:$I$42,L6)),2)</f>
        <v>121.55</v>
      </c>
      <c r="U6" s="31" t="s">
        <v>190</v>
      </c>
      <c r="V6" s="16">
        <f>ROUND((IF(Q6=1,INDEX(新属性投放!$K$14:$K$34,卡牌属性!R6),INDEX(新属性投放!$K$42:$K$62,卡牌属性!R6))+IF(Q6=1,INDEX(新属性投放!S$20:S$23,卡牌属性!M6-1),INDEX(新属性投放!S$25:S$28,卡牌属性!M6-1)))*INDEX($G$5:$G$42,L6),2)</f>
        <v>38.53</v>
      </c>
      <c r="W6" s="31" t="s">
        <v>191</v>
      </c>
      <c r="X6" s="16">
        <f>ROUND((IF(Q6=1,INDEX(新属性投放!$L$14:$L$34,卡牌属性!R6),INDEX(新属性投放!$L$42:$L$62,卡牌属性!R6))*INDEX($G$5:$G$42,L6)+IF(Q6=1,INDEX(新属性投放!T$20:T$23,卡牌属性!M6-1),INDEX(新属性投放!T$25:T$28,卡牌属性!M6-1)))*SQRT(INDEX($I$5:$I$42,L6)),2)</f>
        <v>430.65</v>
      </c>
      <c r="Y6" s="31" t="s">
        <v>189</v>
      </c>
      <c r="Z6" s="16">
        <f>ROUND(IF(Q6=1,INDEX(新属性投放!$D$14:$D$34,卡牌属性!R6),INDEX(新属性投放!$D$42:$D$62,卡牌属性!R6))*INDEX($G$5:$G$42,L6)/SQRT(INDEX($I$5:$I$42,L6)),2)</f>
        <v>6.74</v>
      </c>
      <c r="AA6" s="31" t="s">
        <v>190</v>
      </c>
      <c r="AB6" s="16">
        <f>ROUND(IF(Q6=1,INDEX(新属性投放!$E$14:$E$34,卡牌属性!R6),INDEX(新属性投放!$E$42:$E$62,卡牌属性!R6))*INDEX($G$5:$G$42,L6),2)</f>
        <v>3.37</v>
      </c>
      <c r="AC6" s="31" t="s">
        <v>191</v>
      </c>
      <c r="AD6" s="16">
        <f>ROUND(IF(Q6=1,INDEX(新属性投放!$F$14:$F$34,卡牌属性!R6),INDEX(新属性投放!$F$42:$F$62,卡牌属性!R6))*INDEX($G$5:$G$42,L6)*SQRT(INDEX($I$5:$I$42,L6)),2)</f>
        <v>20.22</v>
      </c>
      <c r="AF6" s="16">
        <f t="shared" si="6"/>
        <v>67</v>
      </c>
      <c r="AG6" s="16">
        <f t="shared" si="7"/>
        <v>33</v>
      </c>
      <c r="AH6" s="16">
        <f t="shared" si="8"/>
        <v>202</v>
      </c>
      <c r="AJ6" s="16">
        <f t="shared" ref="AJ6:AJ23" si="10">AJ5+AF6</f>
        <v>137</v>
      </c>
      <c r="AK6" s="16">
        <f t="shared" ref="AK6:AK23" si="11">AK5+AG6</f>
        <v>68</v>
      </c>
      <c r="AL6" s="16">
        <f t="shared" ref="AL6:AL23" si="12">AL5+AH6</f>
        <v>415</v>
      </c>
      <c r="AN6" t="s">
        <v>163</v>
      </c>
      <c r="AO6" s="22">
        <v>2</v>
      </c>
    </row>
    <row r="7" spans="1:53" ht="16.5" x14ac:dyDescent="0.2">
      <c r="A7" s="15">
        <v>1101003</v>
      </c>
      <c r="B7" s="15" t="s">
        <v>676</v>
      </c>
      <c r="C7" s="15">
        <v>1</v>
      </c>
      <c r="D7" s="15">
        <v>3</v>
      </c>
      <c r="E7" s="15">
        <f>INDEX(新属性投放!$E$7:$E$8,卡牌属性!C7)</f>
        <v>21</v>
      </c>
      <c r="F7" s="15">
        <f>SUM(E$5:E7)</f>
        <v>63</v>
      </c>
      <c r="G7" s="16">
        <f>INDEX(新属性投放!$L$6:$L$10,卡牌属性!D7)</f>
        <v>1.1499999999999999</v>
      </c>
      <c r="H7" s="15">
        <v>1</v>
      </c>
      <c r="I7" s="15">
        <v>1</v>
      </c>
      <c r="K7" s="15">
        <v>4</v>
      </c>
      <c r="L7" s="15">
        <f t="shared" si="0"/>
        <v>1</v>
      </c>
      <c r="M7" s="15">
        <f t="shared" si="1"/>
        <v>3</v>
      </c>
      <c r="N7" s="16">
        <f t="shared" si="2"/>
        <v>1101001</v>
      </c>
      <c r="O7" s="16" t="str">
        <f t="shared" si="3"/>
        <v>常服曹焱兵4突</v>
      </c>
      <c r="P7" s="31" t="s">
        <v>482</v>
      </c>
      <c r="Q7" s="16">
        <f t="shared" si="4"/>
        <v>1</v>
      </c>
      <c r="R7" s="16">
        <f t="shared" si="5"/>
        <v>4</v>
      </c>
      <c r="S7" s="16" t="s">
        <v>51</v>
      </c>
      <c r="T7" s="16">
        <f>ROUND(((IF(Q7=1,INDEX(新属性投放!$J$14:$J$34,卡牌属性!R7),INDEX(新属性投放!$J$42:$J$62,卡牌属性!R7)))*INDEX($G$5:$G$42,L7)+IF(Q7=1,INDEX(新属性投放!R$20:R$23,卡牌属性!M7-1),INDEX(新属性投放!R$25:R$28,卡牌属性!M7-1)))/SQRT(INDEX($I$5:$I$42,L7)),2)</f>
        <v>198.14</v>
      </c>
      <c r="U7" s="31" t="s">
        <v>190</v>
      </c>
      <c r="V7" s="16">
        <f>ROUND((IF(Q7=1,INDEX(新属性投放!$K$14:$K$34,卡牌属性!R7),INDEX(新属性投放!$K$42:$K$62,卡牌属性!R7))+IF(Q7=1,INDEX(新属性投放!S$20:S$23,卡牌属性!M7-1),INDEX(新属性投放!S$25:S$28,卡牌属性!M7-1)))*INDEX($G$5:$G$42,L7),2)</f>
        <v>76.819999999999993</v>
      </c>
      <c r="W7" s="31" t="s">
        <v>191</v>
      </c>
      <c r="X7" s="16">
        <f>ROUND((IF(Q7=1,INDEX(新属性投放!$L$14:$L$34,卡牌属性!R7),INDEX(新属性投放!$L$42:$L$62,卡牌属性!R7))*INDEX($G$5:$G$42,L7)+IF(Q7=1,INDEX(新属性投放!T$20:T$23,卡牌属性!M7-1),INDEX(新属性投放!T$25:T$28,卡牌属性!M7-1)))*SQRT(INDEX($I$5:$I$42,L7)),2)</f>
        <v>660.42</v>
      </c>
      <c r="Y7" s="31" t="s">
        <v>189</v>
      </c>
      <c r="Z7" s="16">
        <f>ROUND(IF(Q7=1,INDEX(新属性投放!$D$14:$D$34,卡牌属性!R7),INDEX(新属性投放!$D$42:$D$62,卡牌属性!R7))*INDEX($G$5:$G$42,L7)/SQRT(INDEX($I$5:$I$42,L7)),2)</f>
        <v>7.75</v>
      </c>
      <c r="AA7" s="31" t="s">
        <v>190</v>
      </c>
      <c r="AB7" s="16">
        <f>ROUND(IF(Q7=1,INDEX(新属性投放!$E$14:$E$34,卡牌属性!R7),INDEX(新属性投放!$E$42:$E$62,卡牌属性!R7))*INDEX($G$5:$G$42,L7),2)</f>
        <v>3.88</v>
      </c>
      <c r="AC7" s="31" t="s">
        <v>191</v>
      </c>
      <c r="AD7" s="16">
        <f>ROUND(IF(Q7=1,INDEX(新属性投放!$F$14:$F$34,卡牌属性!R7),INDEX(新属性投放!$F$42:$F$62,卡牌属性!R7))*INDEX($G$5:$G$42,L7)*SQRT(INDEX($I$5:$I$42,L7)),2)</f>
        <v>23.25</v>
      </c>
      <c r="AF7" s="16">
        <f t="shared" si="6"/>
        <v>77</v>
      </c>
      <c r="AG7" s="16">
        <f t="shared" si="7"/>
        <v>38</v>
      </c>
      <c r="AH7" s="16">
        <f t="shared" si="8"/>
        <v>232</v>
      </c>
      <c r="AJ7" s="16">
        <f t="shared" si="10"/>
        <v>214</v>
      </c>
      <c r="AK7" s="16">
        <f t="shared" si="11"/>
        <v>106</v>
      </c>
      <c r="AL7" s="16">
        <f t="shared" si="12"/>
        <v>647</v>
      </c>
      <c r="AN7" t="s">
        <v>165</v>
      </c>
      <c r="AO7" s="22">
        <v>2</v>
      </c>
    </row>
    <row r="8" spans="1:53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21</v>
      </c>
      <c r="F8" s="15">
        <f>SUM(E$5:E8)</f>
        <v>84</v>
      </c>
      <c r="G8" s="16">
        <f>INDEX(新属性投放!$L$6:$L$10,卡牌属性!D8)</f>
        <v>1.3</v>
      </c>
      <c r="H8" s="15">
        <v>1</v>
      </c>
      <c r="I8" s="15">
        <v>1</v>
      </c>
      <c r="K8" s="15">
        <v>5</v>
      </c>
      <c r="L8" s="15">
        <f t="shared" si="0"/>
        <v>1</v>
      </c>
      <c r="M8" s="15">
        <f t="shared" si="1"/>
        <v>3</v>
      </c>
      <c r="N8" s="16">
        <f t="shared" si="2"/>
        <v>1101001</v>
      </c>
      <c r="O8" s="16" t="str">
        <f t="shared" si="3"/>
        <v>常服曹焱兵5突</v>
      </c>
      <c r="P8" s="31" t="s">
        <v>482</v>
      </c>
      <c r="Q8" s="16">
        <f t="shared" si="4"/>
        <v>1</v>
      </c>
      <c r="R8" s="16">
        <f t="shared" si="5"/>
        <v>5</v>
      </c>
      <c r="S8" s="16" t="s">
        <v>51</v>
      </c>
      <c r="T8" s="16">
        <f>ROUND(((IF(Q8=1,INDEX(新属性投放!$J$14:$J$34,卡牌属性!R8),INDEX(新属性投放!$J$42:$J$62,卡牌属性!R8)))*INDEX($G$5:$G$42,L8)+IF(Q8=1,INDEX(新属性投放!R$20:R$23,卡牌属性!M8-1),INDEX(新属性投放!R$25:R$28,卡牌属性!M8-1)))/SQRT(INDEX($I$5:$I$42,L8)),2)</f>
        <v>295.2</v>
      </c>
      <c r="U8" s="31" t="s">
        <v>190</v>
      </c>
      <c r="V8" s="16">
        <f>ROUND((IF(Q8=1,INDEX(新属性投放!$K$14:$K$34,卡牌属性!R8),INDEX(新属性投放!$K$42:$K$62,卡牌属性!R8))+IF(Q8=1,INDEX(新属性投放!S$20:S$23,卡牌属性!M8-1),INDEX(新属性投放!S$25:S$28,卡牌属性!M8-1)))*INDEX($G$5:$G$42,L8),2)</f>
        <v>124.78</v>
      </c>
      <c r="W8" s="31" t="s">
        <v>191</v>
      </c>
      <c r="X8" s="16">
        <f>ROUND((IF(Q8=1,INDEX(新属性投放!$L$14:$L$34,卡牌属性!R8),INDEX(新属性投放!$L$42:$L$62,卡牌属性!R8))*INDEX($G$5:$G$42,L8)+IF(Q8=1,INDEX(新属性投放!T$20:T$23,卡牌属性!M8-1),INDEX(新属性投放!T$25:T$28,卡牌属性!M8-1)))*SQRT(INDEX($I$5:$I$42,L8)),2)</f>
        <v>951.6</v>
      </c>
      <c r="Y8" s="31" t="s">
        <v>189</v>
      </c>
      <c r="Z8" s="16">
        <f>ROUND(IF(Q8=1,INDEX(新属性投放!$D$14:$D$34,卡牌属性!R8),INDEX(新属性投放!$D$42:$D$62,卡牌属性!R8))*INDEX($G$5:$G$42,L8)/SQRT(INDEX($I$5:$I$42,L8)),2)</f>
        <v>9.69</v>
      </c>
      <c r="AA8" s="31" t="s">
        <v>190</v>
      </c>
      <c r="AB8" s="16">
        <f>ROUND(IF(Q8=1,INDEX(新属性投放!$E$14:$E$34,卡牌属性!R8),INDEX(新属性投放!$E$42:$E$62,卡牌属性!R8))*INDEX($G$5:$G$42,L8),2)</f>
        <v>4.8499999999999996</v>
      </c>
      <c r="AC8" s="31" t="s">
        <v>191</v>
      </c>
      <c r="AD8" s="16">
        <f>ROUND(IF(Q8=1,INDEX(新属性投放!$F$14:$F$34,卡牌属性!R8),INDEX(新属性投放!$F$42:$F$62,卡牌属性!R8))*INDEX($G$5:$G$42,L8)*SQRT(INDEX($I$5:$I$42,L8)),2)</f>
        <v>29.08</v>
      </c>
      <c r="AF8" s="16">
        <f t="shared" si="6"/>
        <v>96</v>
      </c>
      <c r="AG8" s="16">
        <f t="shared" si="7"/>
        <v>48</v>
      </c>
      <c r="AH8" s="16">
        <f t="shared" si="8"/>
        <v>290</v>
      </c>
      <c r="AJ8" s="16">
        <f t="shared" si="10"/>
        <v>310</v>
      </c>
      <c r="AK8" s="16">
        <f t="shared" si="11"/>
        <v>154</v>
      </c>
      <c r="AL8" s="16">
        <f t="shared" si="12"/>
        <v>937</v>
      </c>
      <c r="AN8" t="s">
        <v>154</v>
      </c>
      <c r="AO8" s="22">
        <v>2</v>
      </c>
    </row>
    <row r="9" spans="1:53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21</v>
      </c>
      <c r="F9" s="15">
        <f>SUM(E$5:E9)</f>
        <v>105</v>
      </c>
      <c r="G9" s="16">
        <f>INDEX(新属性投放!$L$6:$L$10,卡牌属性!D9)</f>
        <v>1.3</v>
      </c>
      <c r="H9" s="15">
        <v>1</v>
      </c>
      <c r="I9" s="15">
        <v>1</v>
      </c>
      <c r="K9" s="15">
        <v>6</v>
      </c>
      <c r="L9" s="15">
        <f t="shared" si="0"/>
        <v>1</v>
      </c>
      <c r="M9" s="15">
        <f t="shared" si="1"/>
        <v>3</v>
      </c>
      <c r="N9" s="16">
        <f t="shared" si="2"/>
        <v>1101001</v>
      </c>
      <c r="O9" s="16" t="str">
        <f t="shared" si="3"/>
        <v>常服曹焱兵6突</v>
      </c>
      <c r="P9" s="31" t="s">
        <v>482</v>
      </c>
      <c r="Q9" s="16">
        <f t="shared" si="4"/>
        <v>1</v>
      </c>
      <c r="R9" s="16">
        <f t="shared" si="5"/>
        <v>6</v>
      </c>
      <c r="S9" s="16" t="s">
        <v>51</v>
      </c>
      <c r="T9" s="16">
        <f>ROUND(((IF(Q9=1,INDEX(新属性投放!$J$14:$J$34,卡牌属性!R9),INDEX(新属性投放!$J$42:$J$62,卡牌属性!R9)))*INDEX($G$5:$G$42,L9)+IF(Q9=1,INDEX(新属性投放!R$20:R$23,卡牌属性!M9-1),INDEX(新属性投放!R$25:R$28,卡牌属性!M9-1)))/SQRT(INDEX($I$5:$I$42,L9)),2)</f>
        <v>416.3</v>
      </c>
      <c r="U9" s="31" t="s">
        <v>190</v>
      </c>
      <c r="V9" s="16">
        <f>ROUND((IF(Q9=1,INDEX(新属性投放!$K$14:$K$34,卡牌属性!R9),INDEX(新属性投放!$K$42:$K$62,卡牌属性!R9))+IF(Q9=1,INDEX(新属性投放!S$20:S$23,卡牌属性!M9-1),INDEX(新属性投放!S$25:S$28,卡牌属性!M9-1)))*INDEX($G$5:$G$42,L9),2)</f>
        <v>185.9</v>
      </c>
      <c r="W9" s="31" t="s">
        <v>191</v>
      </c>
      <c r="X9" s="16">
        <f>ROUND((IF(Q9=1,INDEX(新属性投放!$L$14:$L$34,卡牌属性!R9),INDEX(新属性投放!$L$42:$L$62,卡牌属性!R9))*INDEX($G$5:$G$42,L9)+IF(Q9=1,INDEX(新属性投放!T$20:T$23,卡牌属性!M9-1),INDEX(新属性投放!T$25:T$28,卡牌属性!M9-1)))*SQRT(INDEX($I$5:$I$42,L9)),2)</f>
        <v>1314.89</v>
      </c>
      <c r="Y9" s="31" t="s">
        <v>189</v>
      </c>
      <c r="Z9" s="16">
        <f>ROUND(IF(Q9=1,INDEX(新属性投放!$D$14:$D$34,卡牌属性!R9),INDEX(新属性投放!$D$42:$D$62,卡牌属性!R9))*INDEX($G$5:$G$42,L9)/SQRT(INDEX($I$5:$I$42,L9)),2)</f>
        <v>12.57</v>
      </c>
      <c r="AA9" s="31" t="s">
        <v>190</v>
      </c>
      <c r="AB9" s="16">
        <f>ROUND(IF(Q9=1,INDEX(新属性投放!$E$14:$E$34,卡牌属性!R9),INDEX(新属性投放!$E$42:$E$62,卡牌属性!R9))*INDEX($G$5:$G$42,L9),2)</f>
        <v>6.28</v>
      </c>
      <c r="AC9" s="31" t="s">
        <v>191</v>
      </c>
      <c r="AD9" s="16">
        <f>ROUND(IF(Q9=1,INDEX(新属性投放!$F$14:$F$34,卡牌属性!R9),INDEX(新属性投放!$F$42:$F$62,卡牌属性!R9))*INDEX($G$5:$G$42,L9)*SQRT(INDEX($I$5:$I$42,L9)),2)</f>
        <v>37.71</v>
      </c>
      <c r="AF9" s="16">
        <f t="shared" si="6"/>
        <v>125</v>
      </c>
      <c r="AG9" s="16">
        <f t="shared" si="7"/>
        <v>62</v>
      </c>
      <c r="AH9" s="16">
        <f t="shared" si="8"/>
        <v>377</v>
      </c>
      <c r="AJ9" s="16">
        <f t="shared" si="10"/>
        <v>435</v>
      </c>
      <c r="AK9" s="16">
        <f t="shared" si="11"/>
        <v>216</v>
      </c>
      <c r="AL9" s="16">
        <f t="shared" si="12"/>
        <v>1314</v>
      </c>
      <c r="AN9" t="s">
        <v>158</v>
      </c>
      <c r="AO9" s="22">
        <v>2</v>
      </c>
    </row>
    <row r="10" spans="1:53" ht="16.5" x14ac:dyDescent="0.2">
      <c r="A10" s="15">
        <v>1101006</v>
      </c>
      <c r="B10" s="15" t="s">
        <v>152</v>
      </c>
      <c r="C10" s="15">
        <v>1</v>
      </c>
      <c r="D10" s="15">
        <v>4</v>
      </c>
      <c r="E10" s="15">
        <f>INDEX(新属性投放!$E$7:$E$8,卡牌属性!C10)</f>
        <v>21</v>
      </c>
      <c r="F10" s="15">
        <f>SUM(E$5:E10)</f>
        <v>126</v>
      </c>
      <c r="G10" s="16">
        <f>INDEX(新属性投放!$L$6:$L$10,卡牌属性!D10)</f>
        <v>1.3</v>
      </c>
      <c r="H10" s="15">
        <v>1</v>
      </c>
      <c r="I10" s="15">
        <v>1</v>
      </c>
      <c r="K10" s="15">
        <v>7</v>
      </c>
      <c r="L10" s="15">
        <f t="shared" si="0"/>
        <v>1</v>
      </c>
      <c r="M10" s="15">
        <f t="shared" si="1"/>
        <v>3</v>
      </c>
      <c r="N10" s="16">
        <f t="shared" si="2"/>
        <v>1101001</v>
      </c>
      <c r="O10" s="16" t="str">
        <f t="shared" si="3"/>
        <v>常服曹焱兵7突</v>
      </c>
      <c r="P10" s="31" t="s">
        <v>482</v>
      </c>
      <c r="Q10" s="16">
        <f t="shared" si="4"/>
        <v>1</v>
      </c>
      <c r="R10" s="16">
        <f t="shared" si="5"/>
        <v>7</v>
      </c>
      <c r="S10" s="16" t="s">
        <v>51</v>
      </c>
      <c r="T10" s="16">
        <f>ROUND(((IF(Q10=1,INDEX(新属性投放!$J$14:$J$34,卡牌属性!R10),INDEX(新属性投放!$J$42:$J$62,卡牌属性!R10)))*INDEX($G$5:$G$42,L10)+IF(Q10=1,INDEX(新属性投放!R$20:R$23,卡牌属性!M10-1),INDEX(新属性投放!R$25:R$28,卡牌属性!M10-1)))/SQRT(INDEX($I$5:$I$42,L10)),2)</f>
        <v>573.04</v>
      </c>
      <c r="U10" s="31" t="s">
        <v>190</v>
      </c>
      <c r="V10" s="16">
        <f>ROUND((IF(Q10=1,INDEX(新属性投放!$K$14:$K$34,卡牌属性!R10),INDEX(新属性投放!$K$42:$K$62,卡牌属性!R10))+IF(Q10=1,INDEX(新属性投放!S$20:S$23,卡牌属性!M10-1),INDEX(新属性投放!S$25:S$28,卡牌属性!M10-1)))*INDEX($G$5:$G$42,L10),2)</f>
        <v>264.85000000000002</v>
      </c>
      <c r="W10" s="31" t="s">
        <v>191</v>
      </c>
      <c r="X10" s="16">
        <f>ROUND((IF(Q10=1,INDEX(新属性投放!$L$14:$L$34,卡牌属性!R10),INDEX(新属性投放!$L$42:$L$62,卡牌属性!R10))*INDEX($G$5:$G$42,L10)+IF(Q10=1,INDEX(新属性投放!T$20:T$23,卡牌属性!M10-1),INDEX(新属性投放!T$25:T$28,卡牌属性!M10-1)))*SQRT(INDEX($I$5:$I$42,L10)),2)</f>
        <v>1785.12</v>
      </c>
      <c r="Y10" s="31" t="s">
        <v>189</v>
      </c>
      <c r="Z10" s="16">
        <f>ROUND(IF(Q10=1,INDEX(新属性投放!$D$14:$D$34,卡牌属性!R10),INDEX(新属性投放!$D$42:$D$62,卡牌属性!R10))*INDEX($G$5:$G$42,L10)/SQRT(INDEX($I$5:$I$42,L10)),2)</f>
        <v>15.48</v>
      </c>
      <c r="AA10" s="31" t="s">
        <v>190</v>
      </c>
      <c r="AB10" s="16">
        <f>ROUND(IF(Q10=1,INDEX(新属性投放!$E$14:$E$34,卡牌属性!R10),INDEX(新属性投放!$E$42:$E$62,卡牌属性!R10))*INDEX($G$5:$G$42,L10),2)</f>
        <v>7.74</v>
      </c>
      <c r="AC10" s="31" t="s">
        <v>191</v>
      </c>
      <c r="AD10" s="16">
        <f>ROUND(IF(Q10=1,INDEX(新属性投放!$F$14:$F$34,卡牌属性!R10),INDEX(新属性投放!$F$42:$F$62,卡牌属性!R10))*INDEX($G$5:$G$42,L10)*SQRT(INDEX($I$5:$I$42,L10)),2)</f>
        <v>46.44</v>
      </c>
      <c r="AF10" s="16">
        <f t="shared" si="6"/>
        <v>154</v>
      </c>
      <c r="AG10" s="16">
        <f t="shared" si="7"/>
        <v>77</v>
      </c>
      <c r="AH10" s="16">
        <f t="shared" si="8"/>
        <v>464</v>
      </c>
      <c r="AJ10" s="16">
        <f t="shared" si="10"/>
        <v>589</v>
      </c>
      <c r="AK10" s="16">
        <f t="shared" si="11"/>
        <v>293</v>
      </c>
      <c r="AL10" s="16">
        <f t="shared" si="12"/>
        <v>1778</v>
      </c>
      <c r="AN10" t="s">
        <v>174</v>
      </c>
      <c r="AO10" s="22">
        <v>2</v>
      </c>
    </row>
    <row r="11" spans="1:53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21</v>
      </c>
      <c r="F11" s="15">
        <f>SUM(E$5:E11)</f>
        <v>147</v>
      </c>
      <c r="G11" s="16">
        <f>INDEX(新属性投放!$L$6:$L$10,卡牌属性!D11)</f>
        <v>1.3</v>
      </c>
      <c r="H11" s="15">
        <v>1</v>
      </c>
      <c r="I11" s="15">
        <v>1</v>
      </c>
      <c r="K11" s="15">
        <v>8</v>
      </c>
      <c r="L11" s="15">
        <f t="shared" si="0"/>
        <v>1</v>
      </c>
      <c r="M11" s="15">
        <f t="shared" si="1"/>
        <v>3</v>
      </c>
      <c r="N11" s="16">
        <f t="shared" si="2"/>
        <v>1101001</v>
      </c>
      <c r="O11" s="16" t="str">
        <f t="shared" si="3"/>
        <v>常服曹焱兵8突</v>
      </c>
      <c r="P11" s="31" t="s">
        <v>482</v>
      </c>
      <c r="Q11" s="16">
        <f t="shared" si="4"/>
        <v>1</v>
      </c>
      <c r="R11" s="16">
        <f t="shared" si="5"/>
        <v>8</v>
      </c>
      <c r="S11" s="16" t="s">
        <v>51</v>
      </c>
      <c r="T11" s="16">
        <f>ROUND(((IF(Q11=1,INDEX(新属性投放!$J$14:$J$34,卡牌属性!R11),INDEX(新属性投放!$J$42:$J$62,卡牌属性!R11)))*INDEX($G$5:$G$42,L11)+IF(Q11=1,INDEX(新属性投放!R$20:R$23,卡牌属性!M11-1),INDEX(新属性投放!R$25:R$28,卡牌属性!M11-1)))/SQRT(INDEX($I$5:$I$42,L11)),2)</f>
        <v>766.93</v>
      </c>
      <c r="U11" s="31" t="s">
        <v>190</v>
      </c>
      <c r="V11" s="16">
        <f>ROUND((IF(Q11=1,INDEX(新属性投放!$K$14:$K$34,卡牌属性!R11),INDEX(新属性投放!$K$42:$K$62,卡牌属性!R11))+IF(Q11=1,INDEX(新属性投放!S$20:S$23,卡牌属性!M11-1),INDEX(新属性投放!S$25:S$28,卡牌属性!M11-1)))*INDEX($G$5:$G$42,L11),2)</f>
        <v>361.79</v>
      </c>
      <c r="W11" s="31" t="s">
        <v>191</v>
      </c>
      <c r="X11" s="16">
        <f>ROUND((IF(Q11=1,INDEX(新属性投放!$L$14:$L$34,卡牌属性!R11),INDEX(新属性投放!$L$42:$L$62,卡牌属性!R11))*INDEX($G$5:$G$42,L11)+IF(Q11=1,INDEX(新属性投放!T$20:T$23,卡牌属性!M11-1),INDEX(新属性投放!T$25:T$28,卡牌属性!M11-1)))*SQRT(INDEX($I$5:$I$42,L11)),2)</f>
        <v>2366.79</v>
      </c>
      <c r="Y11" s="31" t="s">
        <v>189</v>
      </c>
      <c r="Z11" s="16">
        <f>ROUND(IF(Q11=1,INDEX(新属性投放!$D$14:$D$34,卡牌属性!R11),INDEX(新属性投放!$D$42:$D$62,卡牌属性!R11))*INDEX($G$5:$G$42,L11)/SQRT(INDEX($I$5:$I$42,L11)),2)</f>
        <v>19.350000000000001</v>
      </c>
      <c r="AA11" s="31" t="s">
        <v>190</v>
      </c>
      <c r="AB11" s="16">
        <f>ROUND(IF(Q11=1,INDEX(新属性投放!$E$14:$E$34,卡牌属性!R11),INDEX(新属性投放!$E$42:$E$62,卡牌属性!R11))*INDEX($G$5:$G$42,L11),2)</f>
        <v>9.68</v>
      </c>
      <c r="AC11" s="31" t="s">
        <v>191</v>
      </c>
      <c r="AD11" s="16">
        <f>ROUND(IF(Q11=1,INDEX(新属性投放!$F$14:$F$34,卡牌属性!R11),INDEX(新属性投放!$F$42:$F$62,卡牌属性!R11))*INDEX($G$5:$G$42,L11)*SQRT(INDEX($I$5:$I$42,L11)),2)</f>
        <v>58.06</v>
      </c>
      <c r="AF11" s="16">
        <f t="shared" si="6"/>
        <v>193</v>
      </c>
      <c r="AG11" s="16">
        <f t="shared" si="7"/>
        <v>96</v>
      </c>
      <c r="AH11" s="16">
        <f t="shared" si="8"/>
        <v>580</v>
      </c>
      <c r="AJ11" s="16">
        <f t="shared" si="10"/>
        <v>782</v>
      </c>
      <c r="AK11" s="16">
        <f t="shared" si="11"/>
        <v>389</v>
      </c>
      <c r="AL11" s="16">
        <f t="shared" si="12"/>
        <v>2358</v>
      </c>
      <c r="AN11" t="s">
        <v>179</v>
      </c>
      <c r="AO11" s="22">
        <v>2</v>
      </c>
    </row>
    <row r="12" spans="1:53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21</v>
      </c>
      <c r="F12" s="15">
        <f>SUM(E$5:E12)</f>
        <v>168</v>
      </c>
      <c r="G12" s="16">
        <f>INDEX(新属性投放!$L$6:$L$10,卡牌属性!D12)</f>
        <v>1</v>
      </c>
      <c r="H12" s="15">
        <v>1</v>
      </c>
      <c r="I12" s="15">
        <v>1</v>
      </c>
      <c r="K12" s="15">
        <v>9</v>
      </c>
      <c r="L12" s="15">
        <f t="shared" si="0"/>
        <v>1</v>
      </c>
      <c r="M12" s="15">
        <f t="shared" si="1"/>
        <v>3</v>
      </c>
      <c r="N12" s="16">
        <f t="shared" si="2"/>
        <v>1101001</v>
      </c>
      <c r="O12" s="16" t="str">
        <f t="shared" si="3"/>
        <v>常服曹焱兵9突</v>
      </c>
      <c r="P12" s="31" t="s">
        <v>482</v>
      </c>
      <c r="Q12" s="16">
        <f t="shared" si="4"/>
        <v>1</v>
      </c>
      <c r="R12" s="16">
        <f t="shared" si="5"/>
        <v>9</v>
      </c>
      <c r="S12" s="16" t="s">
        <v>51</v>
      </c>
      <c r="T12" s="16">
        <f>ROUND(((IF(Q12=1,INDEX(新属性投放!$J$14:$J$34,卡牌属性!R12),INDEX(新属性投放!$J$42:$J$62,卡牌属性!R12)))*INDEX($G$5:$G$42,L12)+IF(Q12=1,INDEX(新属性投放!R$20:R$23,卡牌属性!M12-1),INDEX(新属性投放!R$25:R$28,卡牌属性!M12-1)))/SQRT(INDEX($I$5:$I$42,L12)),2)</f>
        <v>1008.78</v>
      </c>
      <c r="U12" s="31" t="s">
        <v>190</v>
      </c>
      <c r="V12" s="16">
        <f>ROUND((IF(Q12=1,INDEX(新属性投放!$K$14:$K$34,卡牌属性!R12),INDEX(新属性投放!$K$42:$K$62,卡牌属性!R12))+IF(Q12=1,INDEX(新属性投放!S$20:S$23,卡牌属性!M12-1),INDEX(新属性投放!S$25:S$28,卡牌属性!M12-1)))*INDEX($G$5:$G$42,L12),2)</f>
        <v>482.71</v>
      </c>
      <c r="W12" s="31" t="s">
        <v>191</v>
      </c>
      <c r="X12" s="16">
        <f>ROUND((IF(Q12=1,INDEX(新属性投放!$L$14:$L$34,卡牌属性!R12),INDEX(新属性投放!$L$42:$L$62,卡牌属性!R12))*INDEX($G$5:$G$42,L12)+IF(Q12=1,INDEX(新属性投放!T$20:T$23,卡牌属性!M12-1),INDEX(新属性投放!T$25:T$28,卡牌属性!M12-1)))*SQRT(INDEX($I$5:$I$42,L12)),2)</f>
        <v>3092.33</v>
      </c>
      <c r="Y12" s="31" t="s">
        <v>189</v>
      </c>
      <c r="Z12" s="16">
        <f>ROUND(IF(Q12=1,INDEX(新属性投放!$D$14:$D$34,卡牌属性!R12),INDEX(新属性投放!$D$42:$D$62,卡牌属性!R12))*INDEX($G$5:$G$42,L12)/SQRT(INDEX($I$5:$I$42,L12)),2)</f>
        <v>25.17</v>
      </c>
      <c r="AA12" s="31" t="s">
        <v>190</v>
      </c>
      <c r="AB12" s="16">
        <f>ROUND(IF(Q12=1,INDEX(新属性投放!$E$14:$E$34,卡牌属性!R12),INDEX(新属性投放!$E$42:$E$62,卡牌属性!R12))*INDEX($G$5:$G$42,L12),2)</f>
        <v>12.59</v>
      </c>
      <c r="AC12" s="31" t="s">
        <v>191</v>
      </c>
      <c r="AD12" s="16">
        <f>ROUND(IF(Q12=1,INDEX(新属性投放!$F$14:$F$34,卡牌属性!R12),INDEX(新属性投放!$F$42:$F$62,卡牌属性!R12))*INDEX($G$5:$G$42,L12)*SQRT(INDEX($I$5:$I$42,L12)),2)</f>
        <v>75.52</v>
      </c>
      <c r="AF12" s="16">
        <f t="shared" si="6"/>
        <v>251</v>
      </c>
      <c r="AG12" s="16">
        <f t="shared" si="7"/>
        <v>125</v>
      </c>
      <c r="AH12" s="16">
        <f t="shared" si="8"/>
        <v>755</v>
      </c>
      <c r="AJ12" s="16">
        <f t="shared" si="10"/>
        <v>1033</v>
      </c>
      <c r="AK12" s="16">
        <f t="shared" si="11"/>
        <v>514</v>
      </c>
      <c r="AL12" s="16">
        <f t="shared" si="12"/>
        <v>3113</v>
      </c>
      <c r="AN12" t="s">
        <v>153</v>
      </c>
      <c r="AO12" s="22">
        <v>4</v>
      </c>
    </row>
    <row r="13" spans="1:53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21</v>
      </c>
      <c r="F13" s="15">
        <f>SUM(E$5:E13)</f>
        <v>189</v>
      </c>
      <c r="G13" s="16">
        <f>INDEX(新属性投放!$L$6:$L$10,卡牌属性!D13)</f>
        <v>1.1499999999999999</v>
      </c>
      <c r="H13" s="15">
        <v>1</v>
      </c>
      <c r="I13" s="15">
        <v>1</v>
      </c>
      <c r="K13" s="15">
        <v>10</v>
      </c>
      <c r="L13" s="15">
        <f t="shared" si="0"/>
        <v>1</v>
      </c>
      <c r="M13" s="15">
        <f t="shared" si="1"/>
        <v>3</v>
      </c>
      <c r="N13" s="16">
        <f t="shared" si="2"/>
        <v>1101001</v>
      </c>
      <c r="O13" s="16" t="str">
        <f t="shared" si="3"/>
        <v>常服曹焱兵10突</v>
      </c>
      <c r="P13" s="31" t="s">
        <v>482</v>
      </c>
      <c r="Q13" s="16">
        <f t="shared" si="4"/>
        <v>1</v>
      </c>
      <c r="R13" s="16">
        <f t="shared" si="5"/>
        <v>10</v>
      </c>
      <c r="S13" s="16" t="s">
        <v>51</v>
      </c>
      <c r="T13" s="16">
        <f>ROUND(((IF(Q13=1,INDEX(新属性投放!$J$14:$J$34,卡牌属性!R13),INDEX(新属性投放!$J$42:$J$62,卡牌属性!R13)))*INDEX($G$5:$G$42,L13)+IF(Q13=1,INDEX(新属性投放!R$20:R$23,卡牌属性!M13-1),INDEX(新属性投放!R$25:R$28,卡牌属性!M13-1)))/SQRT(INDEX($I$5:$I$42,L13)),2)</f>
        <v>1165.69</v>
      </c>
      <c r="U13" s="31" t="s">
        <v>190</v>
      </c>
      <c r="V13" s="16">
        <f>ROUND((IF(Q13=1,INDEX(新属性投放!$K$14:$K$34,卡牌属性!R13),INDEX(新属性投放!$K$42:$K$62,卡牌属性!R13))+IF(Q13=1,INDEX(新属性投放!S$20:S$23,卡牌属性!M13-1),INDEX(新属性投放!S$25:S$28,卡牌属性!M13-1)))*INDEX($G$5:$G$42,L13),2)</f>
        <v>561.75</v>
      </c>
      <c r="W13" s="31" t="s">
        <v>191</v>
      </c>
      <c r="X13" s="16">
        <f>ROUND((IF(Q13=1,INDEX(新属性投放!$L$14:$L$34,卡牌属性!R13),INDEX(新属性投放!$L$42:$L$62,卡牌属性!R13))*INDEX($G$5:$G$42,L13)+IF(Q13=1,INDEX(新属性投放!T$20:T$23,卡牌属性!M13-1),INDEX(新属性投放!T$25:T$28,卡牌属性!M13-1)))*SQRT(INDEX($I$5:$I$42,L13)),2)</f>
        <v>3563.08</v>
      </c>
      <c r="Y13" s="31" t="s">
        <v>189</v>
      </c>
      <c r="Z13" s="16">
        <f>ROUND(IF(Q13=1,INDEX(新属性投放!$D$14:$D$34,卡牌属性!R13),INDEX(新属性投放!$D$42:$D$62,卡牌属性!R13))*INDEX($G$5:$G$42,L13)/SQRT(INDEX($I$5:$I$42,L13)),2)</f>
        <v>29.03</v>
      </c>
      <c r="AA13" s="31" t="s">
        <v>190</v>
      </c>
      <c r="AB13" s="16">
        <f>ROUND(IF(Q13=1,INDEX(新属性投放!$E$14:$E$34,卡牌属性!R13),INDEX(新属性投放!$E$42:$E$62,卡牌属性!R13))*INDEX($G$5:$G$42,L13),2)</f>
        <v>14.51</v>
      </c>
      <c r="AC13" s="31" t="s">
        <v>191</v>
      </c>
      <c r="AD13" s="16">
        <f>ROUND(IF(Q13=1,INDEX(新属性投放!$F$14:$F$34,卡牌属性!R13),INDEX(新属性投放!$F$42:$F$62,卡牌属性!R13))*INDEX($G$5:$G$42,L13)*SQRT(INDEX($I$5:$I$42,L13)),2)</f>
        <v>87.08</v>
      </c>
      <c r="AF13" s="16">
        <f t="shared" si="6"/>
        <v>290</v>
      </c>
      <c r="AG13" s="16">
        <f t="shared" si="7"/>
        <v>145</v>
      </c>
      <c r="AH13" s="16">
        <f t="shared" si="8"/>
        <v>870</v>
      </c>
      <c r="AJ13" s="16">
        <f t="shared" si="10"/>
        <v>1323</v>
      </c>
      <c r="AK13" s="16">
        <f t="shared" si="11"/>
        <v>659</v>
      </c>
      <c r="AL13" s="16">
        <f t="shared" si="12"/>
        <v>3983</v>
      </c>
      <c r="AN13" t="s">
        <v>151</v>
      </c>
      <c r="AO13" s="22">
        <v>4</v>
      </c>
    </row>
    <row r="14" spans="1:53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21</v>
      </c>
      <c r="F14" s="15">
        <f>SUM(E$5:E14)</f>
        <v>210</v>
      </c>
      <c r="G14" s="16">
        <f>INDEX(新属性投放!$L$6:$L$10,卡牌属性!D14)</f>
        <v>1.3</v>
      </c>
      <c r="H14" s="15">
        <v>1</v>
      </c>
      <c r="I14" s="15">
        <v>1</v>
      </c>
      <c r="K14" s="15">
        <v>11</v>
      </c>
      <c r="L14" s="15">
        <f t="shared" si="0"/>
        <v>1</v>
      </c>
      <c r="M14" s="15">
        <f t="shared" si="1"/>
        <v>3</v>
      </c>
      <c r="N14" s="16">
        <f t="shared" si="2"/>
        <v>1101001</v>
      </c>
      <c r="O14" s="16" t="str">
        <f t="shared" si="3"/>
        <v>常服曹焱兵11突</v>
      </c>
      <c r="P14" s="31" t="s">
        <v>482</v>
      </c>
      <c r="Q14" s="16">
        <f t="shared" si="4"/>
        <v>1</v>
      </c>
      <c r="R14" s="16">
        <f t="shared" si="5"/>
        <v>11</v>
      </c>
      <c r="S14" s="16" t="s">
        <v>51</v>
      </c>
      <c r="T14" s="16">
        <f>ROUND(((IF(Q14=1,INDEX(新属性投放!$J$14:$J$34,卡牌属性!R14),INDEX(新属性投放!$J$42:$J$62,卡牌属性!R14)))*INDEX($G$5:$G$42,L14)+IF(Q14=1,INDEX(新属性投放!R$20:R$23,卡牌属性!M14-1),INDEX(新属性投放!R$25:R$28,卡牌属性!M14-1)))/SQRT(INDEX($I$5:$I$42,L14)),2)</f>
        <v>1347.62</v>
      </c>
      <c r="U14" s="31" t="s">
        <v>190</v>
      </c>
      <c r="V14" s="16">
        <f>ROUND((IF(Q14=1,INDEX(新属性投放!$K$14:$K$34,卡牌属性!R14),INDEX(新属性投放!$K$42:$K$62,卡牌属性!R14))+IF(Q14=1,INDEX(新属性投放!S$20:S$23,卡牌属性!M14-1),INDEX(新属性投放!S$25:S$28,卡牌属性!M14-1)))*INDEX($G$5:$G$42,L14),2)</f>
        <v>652.71</v>
      </c>
      <c r="W14" s="31" t="s">
        <v>191</v>
      </c>
      <c r="X14" s="16">
        <f>ROUND((IF(Q14=1,INDEX(新属性投放!$L$14:$L$34,卡牌属性!R14),INDEX(新属性投放!$L$42:$L$62,卡牌属性!R14))*INDEX($G$5:$G$42,L14)+IF(Q14=1,INDEX(新属性投放!T$20:T$23,卡牌属性!M14-1),INDEX(新属性投放!T$25:T$28,卡牌属性!M14-1)))*SQRT(INDEX($I$5:$I$42,L14)),2)</f>
        <v>4108.87</v>
      </c>
      <c r="Y14" s="31" t="s">
        <v>189</v>
      </c>
      <c r="Z14" s="16">
        <f>ROUND(IF(Q14=1,INDEX(新属性投放!$D$14:$D$34,卡牌属性!R14),INDEX(新属性投放!$D$42:$D$62,卡牌属性!R14))*INDEX($G$5:$G$42,L14)/SQRT(INDEX($I$5:$I$42,L14)),2)</f>
        <v>33.869999999999997</v>
      </c>
      <c r="AA14" s="31" t="s">
        <v>190</v>
      </c>
      <c r="AB14" s="16">
        <f>ROUND(IF(Q14=1,INDEX(新属性投放!$E$14:$E$34,卡牌属性!R14),INDEX(新属性投放!$E$42:$E$62,卡牌属性!R14))*INDEX($G$5:$G$42,L14),2)</f>
        <v>16.93</v>
      </c>
      <c r="AC14" s="31" t="s">
        <v>191</v>
      </c>
      <c r="AD14" s="16">
        <f>ROUND(IF(Q14=1,INDEX(新属性投放!$F$14:$F$34,卡牌属性!R14),INDEX(新属性投放!$F$42:$F$62,卡牌属性!R14))*INDEX($G$5:$G$42,L14)*SQRT(INDEX($I$5:$I$42,L14)),2)</f>
        <v>101.6</v>
      </c>
      <c r="AF14" s="16">
        <f t="shared" si="6"/>
        <v>338</v>
      </c>
      <c r="AG14" s="16">
        <f t="shared" si="7"/>
        <v>169</v>
      </c>
      <c r="AH14" s="16">
        <f t="shared" si="8"/>
        <v>1016</v>
      </c>
      <c r="AJ14" s="16">
        <f t="shared" si="10"/>
        <v>1661</v>
      </c>
      <c r="AK14" s="16">
        <f t="shared" si="11"/>
        <v>828</v>
      </c>
      <c r="AL14" s="16">
        <f t="shared" si="12"/>
        <v>4999</v>
      </c>
      <c r="AN14" t="s">
        <v>149</v>
      </c>
      <c r="AO14" s="22">
        <v>4</v>
      </c>
    </row>
    <row r="15" spans="1:53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21</v>
      </c>
      <c r="F15" s="15">
        <f>SUM(E$5:E15)</f>
        <v>231</v>
      </c>
      <c r="G15" s="16">
        <f>INDEX(新属性投放!$L$6:$L$10,卡牌属性!D15)</f>
        <v>1.1499999999999999</v>
      </c>
      <c r="H15" s="15">
        <v>1</v>
      </c>
      <c r="I15" s="15">
        <v>1</v>
      </c>
      <c r="K15" s="15">
        <v>12</v>
      </c>
      <c r="L15" s="15">
        <f t="shared" si="0"/>
        <v>1</v>
      </c>
      <c r="M15" s="15">
        <f t="shared" si="1"/>
        <v>3</v>
      </c>
      <c r="N15" s="16">
        <f t="shared" si="2"/>
        <v>1101001</v>
      </c>
      <c r="O15" s="16" t="str">
        <f t="shared" si="3"/>
        <v>常服曹焱兵12突</v>
      </c>
      <c r="P15" s="31" t="s">
        <v>482</v>
      </c>
      <c r="Q15" s="16">
        <f t="shared" si="4"/>
        <v>1</v>
      </c>
      <c r="R15" s="16">
        <f t="shared" si="5"/>
        <v>12</v>
      </c>
      <c r="S15" s="16" t="s">
        <v>51</v>
      </c>
      <c r="T15" s="16">
        <f>ROUND(((IF(Q15=1,INDEX(新属性投放!$J$14:$J$34,卡牌属性!R15),INDEX(新属性投放!$J$42:$J$62,卡牌属性!R15)))*INDEX($G$5:$G$42,L15)+IF(Q15=1,INDEX(新属性投放!R$20:R$23,卡牌属性!M15-1),INDEX(新属性投放!R$25:R$28,卡牌属性!M15-1)))/SQRT(INDEX($I$5:$I$42,L15)),2)</f>
        <v>1559.51</v>
      </c>
      <c r="U15" s="31" t="s">
        <v>190</v>
      </c>
      <c r="V15" s="16">
        <f>ROUND((IF(Q15=1,INDEX(新属性投放!$K$14:$K$34,卡牌属性!R15),INDEX(新属性投放!$K$42:$K$62,卡牌属性!R15))+IF(Q15=1,INDEX(新属性投放!S$20:S$23,卡牌属性!M15-1),INDEX(新属性投放!S$25:S$28,卡牌属性!M15-1)))*INDEX($G$5:$G$42,L15),2)</f>
        <v>758.08</v>
      </c>
      <c r="W15" s="31" t="s">
        <v>191</v>
      </c>
      <c r="X15" s="16">
        <f>ROUND((IF(Q15=1,INDEX(新属性投放!$L$14:$L$34,卡牌属性!R15),INDEX(新属性投放!$L$42:$L$62,卡牌属性!R15))*INDEX($G$5:$G$42,L15)+IF(Q15=1,INDEX(新属性投放!T$20:T$23,卡牌属性!M15-1),INDEX(新属性投放!T$25:T$28,卡牌属性!M15-1)))*SQRT(INDEX($I$5:$I$42,L15)),2)</f>
        <v>4744.53</v>
      </c>
      <c r="Y15" s="31" t="s">
        <v>189</v>
      </c>
      <c r="Z15" s="16">
        <f>ROUND(IF(Q15=1,INDEX(新属性投放!$D$14:$D$34,卡牌属性!R15),INDEX(新属性投放!$D$42:$D$62,卡牌属性!R15))*INDEX($G$5:$G$42,L15)/SQRT(INDEX($I$5:$I$42,L15)),2)</f>
        <v>38.74</v>
      </c>
      <c r="AA15" s="31" t="s">
        <v>190</v>
      </c>
      <c r="AB15" s="16">
        <f>ROUND(IF(Q15=1,INDEX(新属性投放!$E$14:$E$34,卡牌属性!R15),INDEX(新属性投放!$E$42:$E$62,卡牌属性!R15))*INDEX($G$5:$G$42,L15),2)</f>
        <v>19.37</v>
      </c>
      <c r="AC15" s="31" t="s">
        <v>191</v>
      </c>
      <c r="AD15" s="16">
        <f>ROUND(IF(Q15=1,INDEX(新属性投放!$F$14:$F$34,卡牌属性!R15),INDEX(新属性投放!$F$42:$F$62,卡牌属性!R15))*INDEX($G$5:$G$42,L15)*SQRT(INDEX($I$5:$I$42,L15)),2)</f>
        <v>116.23</v>
      </c>
      <c r="AF15" s="16">
        <f t="shared" si="6"/>
        <v>387</v>
      </c>
      <c r="AG15" s="16">
        <f t="shared" si="7"/>
        <v>193</v>
      </c>
      <c r="AH15" s="16">
        <f t="shared" si="8"/>
        <v>1162</v>
      </c>
      <c r="AJ15" s="16">
        <f t="shared" si="10"/>
        <v>2048</v>
      </c>
      <c r="AK15" s="16">
        <f t="shared" si="11"/>
        <v>1021</v>
      </c>
      <c r="AL15" s="16">
        <f t="shared" si="12"/>
        <v>6161</v>
      </c>
      <c r="AN15" t="s">
        <v>173</v>
      </c>
      <c r="AO15" s="22">
        <v>4</v>
      </c>
    </row>
    <row r="16" spans="1:53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21</v>
      </c>
      <c r="F16" s="15">
        <f>SUM(E$5:E16)</f>
        <v>252</v>
      </c>
      <c r="G16" s="16">
        <f>INDEX(新属性投放!$L$6:$L$10,卡牌属性!D16)</f>
        <v>1</v>
      </c>
      <c r="H16" s="15">
        <v>1</v>
      </c>
      <c r="I16" s="15">
        <v>1</v>
      </c>
      <c r="K16" s="15">
        <v>13</v>
      </c>
      <c r="L16" s="15">
        <f t="shared" si="0"/>
        <v>1</v>
      </c>
      <c r="M16" s="15">
        <f t="shared" si="1"/>
        <v>3</v>
      </c>
      <c r="N16" s="16">
        <f t="shared" si="2"/>
        <v>1101001</v>
      </c>
      <c r="O16" s="16" t="str">
        <f t="shared" si="3"/>
        <v>常服曹焱兵13突</v>
      </c>
      <c r="P16" s="31" t="s">
        <v>482</v>
      </c>
      <c r="Q16" s="16">
        <f t="shared" si="4"/>
        <v>1</v>
      </c>
      <c r="R16" s="16">
        <f t="shared" si="5"/>
        <v>13</v>
      </c>
      <c r="S16" s="16" t="s">
        <v>51</v>
      </c>
      <c r="T16" s="16">
        <f>ROUND(((IF(Q16=1,INDEX(新属性投放!$J$14:$J$34,卡牌属性!R16),INDEX(新属性投放!$J$42:$J$62,卡牌属性!R16)))*INDEX($G$5:$G$42,L16)+IF(Q16=1,INDEX(新属性投放!R$20:R$23,卡牌属性!M16-1),INDEX(新属性投放!R$25:R$28,卡牌属性!M16-1)))/SQRT(INDEX($I$5:$I$42,L16)),2)</f>
        <v>1801.53</v>
      </c>
      <c r="U16" s="31" t="s">
        <v>190</v>
      </c>
      <c r="V16" s="16">
        <f>ROUND((IF(Q16=1,INDEX(新属性投放!$K$14:$K$34,卡牌属性!R16),INDEX(新属性投放!$K$42:$K$62,卡牌属性!R16))+IF(Q16=1,INDEX(新属性投放!S$20:S$23,卡牌属性!M16-1),INDEX(新属性投放!S$25:S$28,卡牌属性!M16-1)))*INDEX($G$5:$G$42,L16),2)</f>
        <v>879.09</v>
      </c>
      <c r="W16" s="31" t="s">
        <v>191</v>
      </c>
      <c r="X16" s="16">
        <f>ROUND((IF(Q16=1,INDEX(新属性投放!$L$14:$L$34,卡牌属性!R16),INDEX(新属性投放!$L$42:$L$62,卡牌属性!R16))*INDEX($G$5:$G$42,L16)+IF(Q16=1,INDEX(新属性投放!T$20:T$23,卡牌属性!M16-1),INDEX(新属性投放!T$25:T$28,卡牌属性!M16-1)))*SQRT(INDEX($I$5:$I$42,L16)),2)</f>
        <v>5470.58</v>
      </c>
      <c r="Y16" s="31" t="s">
        <v>189</v>
      </c>
      <c r="Z16" s="16">
        <f>ROUND(IF(Q16=1,INDEX(新属性投放!$D$14:$D$34,卡牌属性!R16),INDEX(新属性投放!$D$42:$D$62,卡牌属性!R16))*INDEX($G$5:$G$42,L16)/SQRT(INDEX($I$5:$I$42,L16)),2)</f>
        <v>44.79</v>
      </c>
      <c r="AA16" s="31" t="s">
        <v>190</v>
      </c>
      <c r="AB16" s="16">
        <f>ROUND(IF(Q16=1,INDEX(新属性投放!$E$14:$E$34,卡牌属性!R16),INDEX(新属性投放!$E$42:$E$62,卡牌属性!R16))*INDEX($G$5:$G$42,L16),2)</f>
        <v>22.4</v>
      </c>
      <c r="AC16" s="31" t="s">
        <v>191</v>
      </c>
      <c r="AD16" s="16">
        <f>ROUND(IF(Q16=1,INDEX(新属性投放!$F$14:$F$34,卡牌属性!R16),INDEX(新属性投放!$F$42:$F$62,卡牌属性!R16))*INDEX($G$5:$G$42,L16)*SQRT(INDEX($I$5:$I$42,L16)),2)</f>
        <v>134.38</v>
      </c>
      <c r="AF16" s="16">
        <f t="shared" si="6"/>
        <v>447</v>
      </c>
      <c r="AG16" s="16">
        <f t="shared" si="7"/>
        <v>224</v>
      </c>
      <c r="AH16" s="16">
        <f t="shared" si="8"/>
        <v>1343</v>
      </c>
      <c r="AJ16" s="16">
        <f t="shared" si="10"/>
        <v>2495</v>
      </c>
      <c r="AK16" s="16">
        <f t="shared" si="11"/>
        <v>1245</v>
      </c>
      <c r="AL16" s="16">
        <f t="shared" si="12"/>
        <v>7504</v>
      </c>
      <c r="AN16" t="s">
        <v>162</v>
      </c>
      <c r="AO16" s="22">
        <v>4</v>
      </c>
    </row>
    <row r="17" spans="1:41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21</v>
      </c>
      <c r="F17" s="15">
        <f>SUM(E$5:E17)</f>
        <v>273</v>
      </c>
      <c r="G17" s="16">
        <f>INDEX(新属性投放!$L$6:$L$10,卡牌属性!D17)</f>
        <v>1</v>
      </c>
      <c r="H17" s="15">
        <v>1</v>
      </c>
      <c r="I17" s="15">
        <v>1</v>
      </c>
      <c r="K17" s="15">
        <v>14</v>
      </c>
      <c r="L17" s="15">
        <f t="shared" si="0"/>
        <v>1</v>
      </c>
      <c r="M17" s="15">
        <f t="shared" si="1"/>
        <v>3</v>
      </c>
      <c r="N17" s="16">
        <f t="shared" si="2"/>
        <v>1101001</v>
      </c>
      <c r="O17" s="16" t="str">
        <f t="shared" si="3"/>
        <v>常服曹焱兵14突</v>
      </c>
      <c r="P17" s="31" t="s">
        <v>482</v>
      </c>
      <c r="Q17" s="16">
        <f t="shared" si="4"/>
        <v>1</v>
      </c>
      <c r="R17" s="16">
        <f t="shared" si="5"/>
        <v>14</v>
      </c>
      <c r="S17" s="16" t="s">
        <v>51</v>
      </c>
      <c r="T17" s="16">
        <f>ROUND(((IF(Q17=1,INDEX(新属性投放!$J$14:$J$34,卡牌属性!R17),INDEX(新属性投放!$J$42:$J$62,卡牌属性!R17)))*INDEX($G$5:$G$42,L17)+IF(Q17=1,INDEX(新属性投放!R$20:R$23,卡牌属性!M17-1),INDEX(新属性投放!R$25:R$28,卡牌属性!M17-1)))/SQRT(INDEX($I$5:$I$42,L17)),2)</f>
        <v>2081.84</v>
      </c>
      <c r="U17" s="31" t="s">
        <v>190</v>
      </c>
      <c r="V17" s="16">
        <f>ROUND((IF(Q17=1,INDEX(新属性投放!$K$14:$K$34,卡牌属性!R17),INDEX(新属性投放!$K$42:$K$62,卡牌属性!R17))+IF(Q17=1,INDEX(新属性投放!S$20:S$23,卡牌属性!M17-1),INDEX(新属性投放!S$25:S$28,卡牌属性!M17-1)))*INDEX($G$5:$G$42,L17),2)</f>
        <v>1018.67</v>
      </c>
      <c r="W17" s="31" t="s">
        <v>191</v>
      </c>
      <c r="X17" s="16">
        <f>ROUND((IF(Q17=1,INDEX(新属性投放!$L$14:$L$34,卡牌属性!R17),INDEX(新属性投放!$L$42:$L$62,卡牌属性!R17))*INDEX($G$5:$G$42,L17)+IF(Q17=1,INDEX(新属性投放!T$20:T$23,卡牌属性!M17-1),INDEX(新属性投放!T$25:T$28,卡牌属性!M17-1)))*SQRT(INDEX($I$5:$I$42,L17)),2)</f>
        <v>6311.52</v>
      </c>
      <c r="Y17" s="31" t="s">
        <v>189</v>
      </c>
      <c r="Z17" s="16">
        <f>ROUND(IF(Q17=1,INDEX(新属性投放!$D$14:$D$34,卡牌属性!R17),INDEX(新属性投放!$D$42:$D$62,卡牌属性!R17))*INDEX($G$5:$G$42,L17)/SQRT(INDEX($I$5:$I$42,L17)),2)</f>
        <v>51.8</v>
      </c>
      <c r="AA17" s="31" t="s">
        <v>190</v>
      </c>
      <c r="AB17" s="16">
        <f>ROUND(IF(Q17=1,INDEX(新属性投放!$E$14:$E$34,卡牌属性!R17),INDEX(新属性投放!$E$42:$E$62,卡牌属性!R17))*INDEX($G$5:$G$42,L17),2)</f>
        <v>25.9</v>
      </c>
      <c r="AC17" s="31" t="s">
        <v>191</v>
      </c>
      <c r="AD17" s="16">
        <f>ROUND(IF(Q17=1,INDEX(新属性投放!$F$14:$F$34,卡牌属性!R17),INDEX(新属性投放!$F$42:$F$62,卡牌属性!R17))*INDEX($G$5:$G$42,L17)*SQRT(INDEX($I$5:$I$42,L17)),2)</f>
        <v>155.38999999999999</v>
      </c>
      <c r="AF17" s="16">
        <f t="shared" si="6"/>
        <v>518</v>
      </c>
      <c r="AG17" s="16">
        <f t="shared" si="7"/>
        <v>259</v>
      </c>
      <c r="AH17" s="16">
        <f t="shared" si="8"/>
        <v>1553</v>
      </c>
      <c r="AJ17" s="16">
        <f t="shared" si="10"/>
        <v>3013</v>
      </c>
      <c r="AK17" s="16">
        <f t="shared" si="11"/>
        <v>1504</v>
      </c>
      <c r="AL17" s="16">
        <f t="shared" si="12"/>
        <v>9057</v>
      </c>
      <c r="AN17" t="s">
        <v>166</v>
      </c>
      <c r="AO17" s="22">
        <v>4</v>
      </c>
    </row>
    <row r="18" spans="1:41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21</v>
      </c>
      <c r="F18" s="15">
        <f>SUM(E$5:E18)</f>
        <v>294</v>
      </c>
      <c r="G18" s="16">
        <f>INDEX(新属性投放!$L$6:$L$10,卡牌属性!D18)</f>
        <v>1.1499999999999999</v>
      </c>
      <c r="H18" s="15">
        <v>1</v>
      </c>
      <c r="I18" s="15">
        <v>1</v>
      </c>
      <c r="K18" s="15">
        <v>15</v>
      </c>
      <c r="L18" s="15">
        <f t="shared" si="0"/>
        <v>1</v>
      </c>
      <c r="M18" s="15">
        <f t="shared" si="1"/>
        <v>3</v>
      </c>
      <c r="N18" s="16">
        <f t="shared" si="2"/>
        <v>1101001</v>
      </c>
      <c r="O18" s="16" t="str">
        <f t="shared" si="3"/>
        <v>常服曹焱兵15突</v>
      </c>
      <c r="P18" s="31" t="s">
        <v>482</v>
      </c>
      <c r="Q18" s="16">
        <f t="shared" si="4"/>
        <v>1</v>
      </c>
      <c r="R18" s="16">
        <f t="shared" si="5"/>
        <v>15</v>
      </c>
      <c r="S18" s="16" t="s">
        <v>51</v>
      </c>
      <c r="T18" s="16">
        <f>ROUND(((IF(Q18=1,INDEX(新属性投放!$J$14:$J$34,卡牌属性!R18),INDEX(新属性投放!$J$42:$J$62,卡牌属性!R18)))*INDEX($G$5:$G$42,L18)+IF(Q18=1,INDEX(新属性投放!R$20:R$23,卡牌属性!M18-1),INDEX(新属性投放!R$25:R$28,卡牌属性!M18-1)))/SQRT(INDEX($I$5:$I$42,L18)),2)</f>
        <v>2405.2199999999998</v>
      </c>
      <c r="U18" s="31" t="s">
        <v>190</v>
      </c>
      <c r="V18" s="16">
        <f>ROUND((IF(Q18=1,INDEX(新属性投放!$K$14:$K$34,卡牌属性!R18),INDEX(新属性投放!$K$42:$K$62,卡牌属性!R18))+IF(Q18=1,INDEX(新属性投放!S$20:S$23,卡牌属性!M18-1),INDEX(新属性投放!S$25:S$28,卡牌属性!M18-1)))*INDEX($G$5:$G$42,L18),2)</f>
        <v>1180.3599999999999</v>
      </c>
      <c r="W18" s="31" t="s">
        <v>191</v>
      </c>
      <c r="X18" s="16">
        <f>ROUND((IF(Q18=1,INDEX(新属性投放!$L$14:$L$34,卡牌属性!R18),INDEX(新属性投放!$L$42:$L$62,卡牌属性!R18))*INDEX($G$5:$G$42,L18)+IF(Q18=1,INDEX(新属性投放!T$20:T$23,卡牌属性!M18-1),INDEX(新属性投放!T$25:T$28,卡牌属性!M18-1)))*SQRT(INDEX($I$5:$I$42,L18)),2)</f>
        <v>7281.66</v>
      </c>
      <c r="Y18" s="31" t="s">
        <v>189</v>
      </c>
      <c r="Z18" s="16">
        <f>ROUND(IF(Q18=1,INDEX(新属性投放!$D$14:$D$34,卡牌属性!R18),INDEX(新属性投放!$D$42:$D$62,卡牌属性!R18))*INDEX($G$5:$G$42,L18)/SQRT(INDEX($I$5:$I$42,L18)),2)</f>
        <v>59.88</v>
      </c>
      <c r="AA18" s="31" t="s">
        <v>190</v>
      </c>
      <c r="AB18" s="16">
        <f>ROUND(IF(Q18=1,INDEX(新属性投放!$E$14:$E$34,卡牌属性!R18),INDEX(新属性投放!$E$42:$E$62,卡牌属性!R18))*INDEX($G$5:$G$42,L18),2)</f>
        <v>29.94</v>
      </c>
      <c r="AC18" s="31" t="s">
        <v>191</v>
      </c>
      <c r="AD18" s="16">
        <f>ROUND(IF(Q18=1,INDEX(新属性投放!$F$14:$F$34,卡牌属性!R18),INDEX(新属性投放!$F$42:$F$62,卡牌属性!R18))*INDEX($G$5:$G$42,L18)*SQRT(INDEX($I$5:$I$42,L18)),2)</f>
        <v>179.64</v>
      </c>
      <c r="AF18" s="16">
        <f t="shared" si="6"/>
        <v>598</v>
      </c>
      <c r="AG18" s="16">
        <f t="shared" si="7"/>
        <v>299</v>
      </c>
      <c r="AH18" s="16">
        <f t="shared" si="8"/>
        <v>1796</v>
      </c>
      <c r="AJ18" s="16">
        <f t="shared" si="10"/>
        <v>3611</v>
      </c>
      <c r="AK18" s="16">
        <f t="shared" si="11"/>
        <v>1803</v>
      </c>
      <c r="AL18" s="16">
        <f t="shared" si="12"/>
        <v>10853</v>
      </c>
      <c r="AN18" t="s">
        <v>155</v>
      </c>
      <c r="AO18" s="22">
        <v>4</v>
      </c>
    </row>
    <row r="19" spans="1:41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21</v>
      </c>
      <c r="F19" s="15">
        <f>SUM(E$5:E19)</f>
        <v>315</v>
      </c>
      <c r="G19" s="16">
        <f>INDEX(新属性投放!$L$6:$L$10,卡牌属性!D19)</f>
        <v>1.1499999999999999</v>
      </c>
      <c r="H19" s="15">
        <v>1</v>
      </c>
      <c r="I19" s="15">
        <v>1</v>
      </c>
      <c r="K19" s="15">
        <v>16</v>
      </c>
      <c r="L19" s="15">
        <f t="shared" si="0"/>
        <v>1</v>
      </c>
      <c r="M19" s="15">
        <f t="shared" si="1"/>
        <v>3</v>
      </c>
      <c r="N19" s="16">
        <f t="shared" si="2"/>
        <v>1101001</v>
      </c>
      <c r="O19" s="16" t="str">
        <f t="shared" si="3"/>
        <v>常服曹焱兵16突</v>
      </c>
      <c r="P19" s="31" t="s">
        <v>482</v>
      </c>
      <c r="Q19" s="16">
        <f t="shared" si="4"/>
        <v>1</v>
      </c>
      <c r="R19" s="16">
        <f t="shared" si="5"/>
        <v>16</v>
      </c>
      <c r="S19" s="16" t="s">
        <v>51</v>
      </c>
      <c r="T19" s="16">
        <f>ROUND(((IF(Q19=1,INDEX(新属性投放!$J$14:$J$34,卡牌属性!R19),INDEX(新属性投放!$J$42:$J$62,卡牌属性!R19)))*INDEX($G$5:$G$42,L19)+IF(Q19=1,INDEX(新属性投放!R$20:R$23,卡牌属性!M19-1),INDEX(新属性投放!R$25:R$28,卡牌属性!M19-1)))/SQRT(INDEX($I$5:$I$42,L19)),2)</f>
        <v>2779.37</v>
      </c>
      <c r="U19" s="31" t="s">
        <v>190</v>
      </c>
      <c r="V19" s="16">
        <f>ROUND((IF(Q19=1,INDEX(新属性投放!$K$14:$K$34,卡牌属性!R19),INDEX(新属性投放!$K$42:$K$62,卡牌属性!R19))+IF(Q19=1,INDEX(新属性投放!S$20:S$23,卡牌属性!M19-1),INDEX(新属性投放!S$25:S$28,卡牌属性!M19-1)))*INDEX($G$5:$G$42,L19),2)</f>
        <v>1368.01</v>
      </c>
      <c r="W19" s="31" t="s">
        <v>191</v>
      </c>
      <c r="X19" s="16">
        <f>ROUND((IF(Q19=1,INDEX(新属性投放!$L$14:$L$34,卡牌属性!R19),INDEX(新属性投放!$L$42:$L$62,卡牌属性!R19))*INDEX($G$5:$G$42,L19)+IF(Q19=1,INDEX(新属性投放!T$20:T$23,卡牌属性!M19-1),INDEX(新属性投放!T$25:T$28,卡牌属性!M19-1)))*SQRT(INDEX($I$5:$I$42,L19)),2)</f>
        <v>8404.1200000000008</v>
      </c>
      <c r="Y19" s="31" t="s">
        <v>189</v>
      </c>
      <c r="Z19" s="16">
        <f>ROUND(IF(Q19=1,INDEX(新属性投放!$D$14:$D$34,卡牌属性!R19),INDEX(新属性投放!$D$42:$D$62,卡牌属性!R19))*INDEX($G$5:$G$42,L19)/SQRT(INDEX($I$5:$I$42,L19)),2)</f>
        <v>69.23</v>
      </c>
      <c r="AA19" s="31" t="s">
        <v>190</v>
      </c>
      <c r="AB19" s="16">
        <f>ROUND(IF(Q19=1,INDEX(新属性投放!$E$14:$E$34,卡牌属性!R19),INDEX(新属性投放!$E$42:$E$62,卡牌属性!R19))*INDEX($G$5:$G$42,L19),2)</f>
        <v>34.619999999999997</v>
      </c>
      <c r="AC19" s="31" t="s">
        <v>191</v>
      </c>
      <c r="AD19" s="16">
        <f>ROUND(IF(Q19=1,INDEX(新属性投放!$F$14:$F$34,卡牌属性!R19),INDEX(新属性投放!$F$42:$F$62,卡牌属性!R19))*INDEX($G$5:$G$42,L19)*SQRT(INDEX($I$5:$I$42,L19)),2)</f>
        <v>207.69</v>
      </c>
      <c r="AF19" s="16">
        <f t="shared" si="6"/>
        <v>692</v>
      </c>
      <c r="AG19" s="16">
        <f t="shared" si="7"/>
        <v>346</v>
      </c>
      <c r="AH19" s="16">
        <f t="shared" si="8"/>
        <v>2076</v>
      </c>
      <c r="AJ19" s="16">
        <f t="shared" si="10"/>
        <v>4303</v>
      </c>
      <c r="AK19" s="16">
        <f t="shared" si="11"/>
        <v>2149</v>
      </c>
      <c r="AL19" s="16">
        <f t="shared" si="12"/>
        <v>12929</v>
      </c>
      <c r="AN19" t="s">
        <v>150</v>
      </c>
      <c r="AO19" s="22">
        <v>4</v>
      </c>
    </row>
    <row r="20" spans="1:41" ht="16.5" x14ac:dyDescent="0.2">
      <c r="A20" s="15">
        <v>1101041</v>
      </c>
      <c r="B20" s="15" t="s">
        <v>677</v>
      </c>
      <c r="C20" s="15">
        <v>1</v>
      </c>
      <c r="D20" s="15">
        <v>2</v>
      </c>
      <c r="E20" s="15">
        <f>INDEX(新属性投放!$E$7:$E$8,卡牌属性!C20)</f>
        <v>21</v>
      </c>
      <c r="F20" s="15">
        <f>SUM(E$5:E20)</f>
        <v>336</v>
      </c>
      <c r="G20" s="16">
        <f>INDEX(新属性投放!$L$6:$L$10,卡牌属性!D20)</f>
        <v>1</v>
      </c>
      <c r="H20" s="15">
        <v>1</v>
      </c>
      <c r="I20" s="15">
        <v>1</v>
      </c>
      <c r="K20" s="15">
        <v>17</v>
      </c>
      <c r="L20" s="15">
        <f t="shared" si="0"/>
        <v>1</v>
      </c>
      <c r="M20" s="15">
        <f t="shared" si="1"/>
        <v>3</v>
      </c>
      <c r="N20" s="16">
        <f t="shared" si="2"/>
        <v>1101001</v>
      </c>
      <c r="O20" s="16" t="str">
        <f t="shared" si="3"/>
        <v>常服曹焱兵17突</v>
      </c>
      <c r="P20" s="31" t="s">
        <v>482</v>
      </c>
      <c r="Q20" s="16">
        <f t="shared" si="4"/>
        <v>1</v>
      </c>
      <c r="R20" s="16">
        <f t="shared" si="5"/>
        <v>17</v>
      </c>
      <c r="S20" s="16" t="s">
        <v>51</v>
      </c>
      <c r="T20" s="16">
        <f>ROUND(((IF(Q20=1,INDEX(新属性投放!$J$14:$J$34,卡牌属性!R20),INDEX(新属性投放!$J$42:$J$62,卡牌属性!R20)))*INDEX($G$5:$G$42,L20)+IF(Q20=1,INDEX(新属性投放!R$20:R$23,卡牌属性!M20-1),INDEX(新属性投放!R$25:R$28,卡牌属性!M20-1)))/SQRT(INDEX($I$5:$I$42,L20)),2)</f>
        <v>3211.77</v>
      </c>
      <c r="U20" s="31" t="s">
        <v>190</v>
      </c>
      <c r="V20" s="16">
        <f>ROUND((IF(Q20=1,INDEX(新属性投放!$K$14:$K$34,卡牌属性!R20),INDEX(新属性投放!$K$42:$K$62,卡牌属性!R20))+IF(Q20=1,INDEX(新属性投放!S$20:S$23,卡牌属性!M20-1),INDEX(新属性投放!S$25:S$28,卡牌属性!M20-1)))*INDEX($G$5:$G$42,L20),2)</f>
        <v>1584.79</v>
      </c>
      <c r="W20" s="31" t="s">
        <v>191</v>
      </c>
      <c r="X20" s="16">
        <f>ROUND((IF(Q20=1,INDEX(新属性投放!$L$14:$L$34,卡牌属性!R20),INDEX(新属性投放!$L$42:$L$62,卡牌属性!R20))*INDEX($G$5:$G$42,L20)+IF(Q20=1,INDEX(新属性投放!T$20:T$23,卡牌属性!M20-1),INDEX(新属性投放!T$25:T$28,卡牌属性!M20-1)))*SQRT(INDEX($I$5:$I$42,L20)),2)</f>
        <v>9701.32</v>
      </c>
      <c r="Y20" s="31" t="s">
        <v>189</v>
      </c>
      <c r="Z20" s="16">
        <f>ROUND(IF(Q20=1,INDEX(新属性投放!$D$14:$D$34,卡牌属性!R20),INDEX(新属性投放!$D$42:$D$62,卡牌属性!R20))*INDEX($G$5:$G$42,L20)/SQRT(INDEX($I$5:$I$42,L20)),2)</f>
        <v>80.040000000000006</v>
      </c>
      <c r="AA20" s="31" t="s">
        <v>190</v>
      </c>
      <c r="AB20" s="16">
        <f>ROUND(IF(Q20=1,INDEX(新属性投放!$E$14:$E$34,卡牌属性!R20),INDEX(新属性投放!$E$42:$E$62,卡牌属性!R20))*INDEX($G$5:$G$42,L20),2)</f>
        <v>40.020000000000003</v>
      </c>
      <c r="AC20" s="31" t="s">
        <v>191</v>
      </c>
      <c r="AD20" s="16">
        <f>ROUND(IF(Q20=1,INDEX(新属性投放!$F$14:$F$34,卡牌属性!R20),INDEX(新属性投放!$F$42:$F$62,卡牌属性!R20))*INDEX($G$5:$G$42,L20)*SQRT(INDEX($I$5:$I$42,L20)),2)</f>
        <v>240.12</v>
      </c>
      <c r="AF20" s="16">
        <f t="shared" si="6"/>
        <v>800</v>
      </c>
      <c r="AG20" s="16">
        <f t="shared" si="7"/>
        <v>400</v>
      </c>
      <c r="AH20" s="16">
        <f t="shared" si="8"/>
        <v>2401</v>
      </c>
      <c r="AJ20" s="16">
        <f t="shared" si="10"/>
        <v>5103</v>
      </c>
      <c r="AK20" s="16">
        <f t="shared" si="11"/>
        <v>2549</v>
      </c>
      <c r="AL20" s="16">
        <f t="shared" si="12"/>
        <v>15330</v>
      </c>
      <c r="AN20" t="s">
        <v>152</v>
      </c>
      <c r="AO20" s="22">
        <v>4</v>
      </c>
    </row>
    <row r="21" spans="1:41" ht="16.5" x14ac:dyDescent="0.2">
      <c r="A21" s="15">
        <v>1102001</v>
      </c>
      <c r="B21" s="15" t="s">
        <v>162</v>
      </c>
      <c r="C21" s="15">
        <v>2</v>
      </c>
      <c r="D21" s="15">
        <v>5</v>
      </c>
      <c r="E21" s="15">
        <f>INDEX(新属性投放!$E$7:$E$8,卡牌属性!C21)</f>
        <v>21</v>
      </c>
      <c r="F21" s="15">
        <f>SUM(E$5:E21)</f>
        <v>357</v>
      </c>
      <c r="G21" s="16">
        <f>INDEX(新属性投放!$L$6:$L$10,卡牌属性!D21)</f>
        <v>1.5</v>
      </c>
      <c r="H21" s="15">
        <v>1</v>
      </c>
      <c r="I21" s="15">
        <v>1</v>
      </c>
      <c r="K21" s="15">
        <v>18</v>
      </c>
      <c r="L21" s="15">
        <f t="shared" si="0"/>
        <v>1</v>
      </c>
      <c r="M21" s="15">
        <f t="shared" si="1"/>
        <v>3</v>
      </c>
      <c r="N21" s="16">
        <f t="shared" si="2"/>
        <v>1101001</v>
      </c>
      <c r="O21" s="16" t="str">
        <f t="shared" si="3"/>
        <v>常服曹焱兵18突</v>
      </c>
      <c r="P21" s="31" t="s">
        <v>482</v>
      </c>
      <c r="Q21" s="16">
        <f t="shared" si="4"/>
        <v>1</v>
      </c>
      <c r="R21" s="16">
        <f t="shared" si="5"/>
        <v>18</v>
      </c>
      <c r="S21" s="16" t="s">
        <v>51</v>
      </c>
      <c r="T21" s="16">
        <f>ROUND(((IF(Q21=1,INDEX(新属性投放!$J$14:$J$34,卡牌属性!R21),INDEX(新属性投放!$J$42:$J$62,卡牌属性!R21)))*INDEX($G$5:$G$42,L21)+IF(Q21=1,INDEX(新属性投放!R$20:R$23,卡牌属性!M21-1),INDEX(新属性投放!R$25:R$28,卡牌属性!M21-1)))/SQRT(INDEX($I$5:$I$42,L21)),2)</f>
        <v>3712.02</v>
      </c>
      <c r="U21" s="31" t="s">
        <v>190</v>
      </c>
      <c r="V21" s="16">
        <f>ROUND((IF(Q21=1,INDEX(新属性投放!$K$14:$K$34,卡牌属性!R21),INDEX(新属性投放!$K$42:$K$62,卡牌属性!R21))+IF(Q21=1,INDEX(新属性投放!S$20:S$23,卡牌属性!M21-1),INDEX(新属性投放!S$25:S$28,卡牌属性!M21-1)))*INDEX($G$5:$G$42,L21),2)</f>
        <v>1835.49</v>
      </c>
      <c r="W21" s="31" t="s">
        <v>191</v>
      </c>
      <c r="X21" s="16">
        <f>ROUND((IF(Q21=1,INDEX(新属性投放!$L$14:$L$34,卡牌属性!R21),INDEX(新属性投放!$L$42:$L$62,卡牌属性!R21))*INDEX($G$5:$G$42,L21)+IF(Q21=1,INDEX(新属性投放!T$20:T$23,卡牌属性!M21-1),INDEX(新属性投放!T$25:T$28,卡牌属性!M21-1)))*SQRT(INDEX($I$5:$I$42,L21)),2)</f>
        <v>11202.07</v>
      </c>
      <c r="Y21" s="31" t="s">
        <v>189</v>
      </c>
      <c r="Z21" s="16">
        <f>ROUND(IF(Q21=1,INDEX(新属性投放!$D$14:$D$34,卡牌属性!R21),INDEX(新属性投放!$D$42:$D$62,卡牌属性!R21))*INDEX($G$5:$G$42,L21)/SQRT(INDEX($I$5:$I$42,L21)),2)</f>
        <v>92.55</v>
      </c>
      <c r="AA21" s="31" t="s">
        <v>190</v>
      </c>
      <c r="AB21" s="16">
        <f>ROUND(IF(Q21=1,INDEX(新属性投放!$E$14:$E$34,卡牌属性!R21),INDEX(新属性投放!$E$42:$E$62,卡牌属性!R21))*INDEX($G$5:$G$42,L21),2)</f>
        <v>46.28</v>
      </c>
      <c r="AC21" s="31" t="s">
        <v>191</v>
      </c>
      <c r="AD21" s="16">
        <f>ROUND(IF(Q21=1,INDEX(新属性投放!$F$14:$F$34,卡牌属性!R21),INDEX(新属性投放!$F$42:$F$62,卡牌属性!R21))*INDEX($G$5:$G$42,L21)*SQRT(INDEX($I$5:$I$42,L21)),2)</f>
        <v>277.66000000000003</v>
      </c>
      <c r="AF21" s="16">
        <f t="shared" si="6"/>
        <v>925</v>
      </c>
      <c r="AG21" s="16">
        <f t="shared" si="7"/>
        <v>462</v>
      </c>
      <c r="AH21" s="16">
        <f t="shared" si="8"/>
        <v>2776</v>
      </c>
      <c r="AJ21" s="16">
        <f t="shared" si="10"/>
        <v>6028</v>
      </c>
      <c r="AK21" s="16">
        <f t="shared" si="11"/>
        <v>3011</v>
      </c>
      <c r="AL21" s="16">
        <f t="shared" si="12"/>
        <v>18106</v>
      </c>
      <c r="AN21" t="s">
        <v>175</v>
      </c>
      <c r="AO21" s="22">
        <v>4</v>
      </c>
    </row>
    <row r="22" spans="1:41" ht="16.5" x14ac:dyDescent="0.2">
      <c r="A22" s="15">
        <v>1102002</v>
      </c>
      <c r="B22" s="15" t="s">
        <v>163</v>
      </c>
      <c r="C22" s="15">
        <v>2</v>
      </c>
      <c r="D22" s="15">
        <v>3</v>
      </c>
      <c r="E22" s="15">
        <f>INDEX(新属性投放!$E$7:$E$8,卡牌属性!C22)</f>
        <v>21</v>
      </c>
      <c r="F22" s="15">
        <f>SUM(E$5:E22)</f>
        <v>378</v>
      </c>
      <c r="G22" s="16">
        <f>INDEX(新属性投放!$L$6:$L$10,卡牌属性!D22)</f>
        <v>1.1499999999999999</v>
      </c>
      <c r="H22" s="15">
        <v>1</v>
      </c>
      <c r="I22" s="15">
        <v>1</v>
      </c>
      <c r="K22" s="15">
        <v>19</v>
      </c>
      <c r="L22" s="15">
        <f t="shared" si="0"/>
        <v>1</v>
      </c>
      <c r="M22" s="15">
        <f t="shared" si="1"/>
        <v>3</v>
      </c>
      <c r="N22" s="16">
        <f t="shared" si="2"/>
        <v>1101001</v>
      </c>
      <c r="O22" s="16" t="str">
        <f t="shared" si="3"/>
        <v>常服曹焱兵19突</v>
      </c>
      <c r="P22" s="31" t="s">
        <v>482</v>
      </c>
      <c r="Q22" s="16">
        <f t="shared" si="4"/>
        <v>1</v>
      </c>
      <c r="R22" s="16">
        <f t="shared" si="5"/>
        <v>19</v>
      </c>
      <c r="S22" s="16" t="s">
        <v>51</v>
      </c>
      <c r="T22" s="16">
        <f>ROUND(((IF(Q22=1,INDEX(新属性投放!$J$14:$J$34,卡牌属性!R22),INDEX(新属性投放!$J$42:$J$62,卡牌属性!R22)))*INDEX($G$5:$G$42,L22)+IF(Q22=1,INDEX(新属性投放!R$20:R$23,卡牌属性!M22-1),INDEX(新属性投放!R$25:R$28,卡牌属性!M22-1)))/SQRT(INDEX($I$5:$I$42,L22)),2)</f>
        <v>4290.93</v>
      </c>
      <c r="U22" s="31" t="s">
        <v>190</v>
      </c>
      <c r="V22" s="16">
        <f>ROUND((IF(Q22=1,INDEX(新属性投放!$K$14:$K$34,卡牌属性!R22),INDEX(新属性投放!$K$42:$K$62,卡牌属性!R22))+IF(Q22=1,INDEX(新属性投放!S$20:S$23,卡牌属性!M22-1),INDEX(新属性投放!S$25:S$28,卡牌属性!M22-1)))*INDEX($G$5:$G$42,L22),2)</f>
        <v>2124.37</v>
      </c>
      <c r="W22" s="31" t="s">
        <v>191</v>
      </c>
      <c r="X22" s="16">
        <f>ROUND((IF(Q22=1,INDEX(新属性投放!$L$14:$L$34,卡牌属性!R22),INDEX(新属性投放!$L$42:$L$62,卡牌属性!R22))*INDEX($G$5:$G$42,L22)+IF(Q22=1,INDEX(新属性投放!T$20:T$23,卡牌属性!M22-1),INDEX(新属性投放!T$25:T$28,卡牌属性!M22-1)))*SQRT(INDEX($I$5:$I$42,L22)),2)</f>
        <v>12938.8</v>
      </c>
      <c r="Y22" s="31" t="s">
        <v>189</v>
      </c>
      <c r="Z22" s="16">
        <f>ROUND(IF(Q22=1,INDEX(新属性投放!$D$14:$D$34,卡牌属性!R22),INDEX(新属性投放!$D$42:$D$62,卡牌属性!R22))*INDEX($G$5:$G$42,L22)/SQRT(INDEX($I$5:$I$42,L22)),2)</f>
        <v>107.02</v>
      </c>
      <c r="AA22" s="31" t="s">
        <v>190</v>
      </c>
      <c r="AB22" s="16">
        <f>ROUND(IF(Q22=1,INDEX(新属性投放!$E$14:$E$34,卡牌属性!R22),INDEX(新属性投放!$E$42:$E$62,卡牌属性!R22))*INDEX($G$5:$G$42,L22),2)</f>
        <v>53.51</v>
      </c>
      <c r="AC22" s="31" t="s">
        <v>191</v>
      </c>
      <c r="AD22" s="16">
        <f>ROUND(IF(Q22=1,INDEX(新属性投放!$F$14:$F$34,卡牌属性!R22),INDEX(新属性投放!$F$42:$F$62,卡牌属性!R22))*INDEX($G$5:$G$42,L22)*SQRT(INDEX($I$5:$I$42,L22)),2)</f>
        <v>321.06</v>
      </c>
      <c r="AF22" s="16">
        <f t="shared" si="6"/>
        <v>1070</v>
      </c>
      <c r="AG22" s="16">
        <f t="shared" si="7"/>
        <v>535</v>
      </c>
      <c r="AH22" s="16">
        <f t="shared" si="8"/>
        <v>3210</v>
      </c>
      <c r="AJ22" s="16">
        <f t="shared" si="10"/>
        <v>7098</v>
      </c>
      <c r="AK22" s="16">
        <f t="shared" si="11"/>
        <v>3546</v>
      </c>
      <c r="AL22" s="16">
        <f t="shared" si="12"/>
        <v>21316</v>
      </c>
      <c r="AN22" t="s">
        <v>167</v>
      </c>
      <c r="AO22" s="22">
        <v>4</v>
      </c>
    </row>
    <row r="23" spans="1:41" ht="16.5" x14ac:dyDescent="0.2">
      <c r="A23" s="15">
        <v>1102003</v>
      </c>
      <c r="B23" s="15" t="s">
        <v>164</v>
      </c>
      <c r="C23" s="15">
        <v>2</v>
      </c>
      <c r="D23" s="15">
        <v>3</v>
      </c>
      <c r="E23" s="15">
        <f>INDEX(新属性投放!$E$7:$E$8,卡牌属性!C23)</f>
        <v>21</v>
      </c>
      <c r="F23" s="15">
        <f>SUM(E$5:E23)</f>
        <v>399</v>
      </c>
      <c r="G23" s="16">
        <f>INDEX(新属性投放!$L$6:$L$10,卡牌属性!D23)</f>
        <v>1.1499999999999999</v>
      </c>
      <c r="H23" s="15">
        <v>1</v>
      </c>
      <c r="I23" s="15">
        <v>1</v>
      </c>
      <c r="K23" s="15">
        <v>20</v>
      </c>
      <c r="L23" s="15">
        <f t="shared" si="0"/>
        <v>1</v>
      </c>
      <c r="M23" s="15">
        <f t="shared" si="1"/>
        <v>3</v>
      </c>
      <c r="N23" s="16">
        <f t="shared" si="2"/>
        <v>1101001</v>
      </c>
      <c r="O23" s="16" t="str">
        <f t="shared" si="3"/>
        <v>常服曹焱兵20突</v>
      </c>
      <c r="P23" s="31" t="s">
        <v>482</v>
      </c>
      <c r="Q23" s="16">
        <f t="shared" si="4"/>
        <v>1</v>
      </c>
      <c r="R23" s="16">
        <f t="shared" si="5"/>
        <v>20</v>
      </c>
      <c r="S23" s="16" t="s">
        <v>51</v>
      </c>
      <c r="T23" s="16">
        <f>ROUND(((IF(Q23=1,INDEX(新属性投放!$J$14:$J$34,卡牌属性!R23),INDEX(新属性投放!$J$42:$J$62,卡牌属性!R23)))*INDEX($G$5:$G$42,L23)+IF(Q23=1,INDEX(新属性投放!R$20:R$23,卡牌属性!M23-1),INDEX(新属性投放!R$25:R$28,卡牌属性!M23-1)))/SQRT(INDEX($I$5:$I$42,L23)),2)</f>
        <v>4959.43</v>
      </c>
      <c r="U23" s="31" t="s">
        <v>190</v>
      </c>
      <c r="V23" s="16">
        <f>ROUND((IF(Q23=1,INDEX(新属性投放!$K$14:$K$34,卡牌属性!R23),INDEX(新属性投放!$K$42:$K$62,卡牌属性!R23))+IF(Q23=1,INDEX(新属性投放!S$20:S$23,卡牌属性!M23-1),INDEX(新属性投放!S$25:S$28,卡牌属性!M23-1)))*INDEX($G$5:$G$42,L23),2)</f>
        <v>2458.61</v>
      </c>
      <c r="W23" s="31" t="s">
        <v>191</v>
      </c>
      <c r="X23" s="16">
        <f>ROUND((IF(Q23=1,INDEX(新属性投放!$L$14:$L$34,卡牌属性!R23),INDEX(新属性投放!$L$42:$L$62,卡牌属性!R23))*INDEX($G$5:$G$42,L23)+IF(Q23=1,INDEX(新属性投放!T$20:T$23,卡牌属性!M23-1),INDEX(新属性投放!T$25:T$28,卡牌属性!M23-1)))*SQRT(INDEX($I$5:$I$42,L23)),2)</f>
        <v>14944.28</v>
      </c>
      <c r="Y23" s="31" t="s">
        <v>189</v>
      </c>
      <c r="Z23" s="16">
        <f>ROUND(IF(Q23=1,INDEX(新属性投放!$D$14:$D$34,卡牌属性!R23),INDEX(新属性投放!$D$42:$D$62,卡牌属性!R23))*INDEX($G$5:$G$42,L23)/SQRT(INDEX($I$5:$I$42,L23)),2)</f>
        <v>123.74</v>
      </c>
      <c r="AA23" s="31" t="s">
        <v>190</v>
      </c>
      <c r="AB23" s="16">
        <f>ROUND(IF(Q23=1,INDEX(新属性投放!$E$14:$E$34,卡牌属性!R23),INDEX(新属性投放!$E$42:$E$62,卡牌属性!R23))*INDEX($G$5:$G$42,L23),2)</f>
        <v>61.87</v>
      </c>
      <c r="AC23" s="31" t="s">
        <v>191</v>
      </c>
      <c r="AD23" s="16">
        <f>ROUND(IF(Q23=1,INDEX(新属性投放!$F$14:$F$34,卡牌属性!R23),INDEX(新属性投放!$F$42:$F$62,卡牌属性!R23))*INDEX($G$5:$G$42,L23)*SQRT(INDEX($I$5:$I$42,L23)),2)</f>
        <v>371.22</v>
      </c>
      <c r="AF23" s="16">
        <f t="shared" si="6"/>
        <v>1237</v>
      </c>
      <c r="AG23" s="16">
        <f t="shared" si="7"/>
        <v>618</v>
      </c>
      <c r="AH23" s="16">
        <f t="shared" si="8"/>
        <v>3712</v>
      </c>
      <c r="AJ23" s="16">
        <f t="shared" si="10"/>
        <v>8335</v>
      </c>
      <c r="AK23" s="16">
        <f t="shared" si="11"/>
        <v>4164</v>
      </c>
      <c r="AL23" s="16">
        <f t="shared" si="12"/>
        <v>25028</v>
      </c>
      <c r="AN23" t="s">
        <v>168</v>
      </c>
      <c r="AO23" s="22">
        <v>4</v>
      </c>
    </row>
    <row r="24" spans="1:41" ht="16.5" x14ac:dyDescent="0.2">
      <c r="A24" s="15">
        <v>1102004</v>
      </c>
      <c r="B24" s="15" t="s">
        <v>165</v>
      </c>
      <c r="C24" s="15">
        <v>2</v>
      </c>
      <c r="D24" s="15">
        <v>2</v>
      </c>
      <c r="E24" s="15">
        <f>INDEX(新属性投放!$E$7:$E$8,卡牌属性!C24)</f>
        <v>21</v>
      </c>
      <c r="F24" s="15">
        <f>SUM(E$5:E24)</f>
        <v>420</v>
      </c>
      <c r="G24" s="16">
        <f>INDEX(新属性投放!$L$6:$L$10,卡牌属性!D24)</f>
        <v>1</v>
      </c>
      <c r="H24" s="15">
        <v>1</v>
      </c>
      <c r="I24" s="15">
        <v>1</v>
      </c>
      <c r="K24" s="15">
        <v>21</v>
      </c>
      <c r="L24" s="15">
        <f t="shared" si="0"/>
        <v>1</v>
      </c>
      <c r="M24" s="15">
        <f t="shared" si="1"/>
        <v>3</v>
      </c>
      <c r="N24" s="16">
        <f t="shared" si="2"/>
        <v>1101001</v>
      </c>
      <c r="O24" s="16" t="str">
        <f t="shared" si="3"/>
        <v>常服曹焱兵21突</v>
      </c>
      <c r="P24" s="31" t="s">
        <v>482</v>
      </c>
      <c r="Q24" s="16">
        <f t="shared" si="4"/>
        <v>1</v>
      </c>
      <c r="R24" s="16">
        <f t="shared" si="5"/>
        <v>21</v>
      </c>
      <c r="S24" s="16" t="s">
        <v>51</v>
      </c>
      <c r="T24" s="16">
        <f>ROUND(((IF(Q24=1,INDEX(新属性投放!$J$14:$J$34,卡牌属性!R24),INDEX(新属性投放!$J$42:$J$62,卡牌属性!R24)))*INDEX($G$5:$G$42,L24)+IF(Q24=1,INDEX(新属性投放!R$20:R$23,卡牌属性!M24-1),INDEX(新属性投放!R$25:R$28,卡牌属性!M24-1)))/SQRT(INDEX($I$5:$I$42,L24)),2)</f>
        <v>5733.38</v>
      </c>
      <c r="U24" s="31" t="s">
        <v>190</v>
      </c>
      <c r="V24" s="16">
        <f>ROUND((IF(Q24=1,INDEX(新属性投放!$K$14:$K$34,卡牌属性!R24),INDEX(新属性投放!$K$42:$K$62,卡牌属性!R24))+IF(Q24=1,INDEX(新属性投放!S$20:S$23,卡牌属性!M24-1),INDEX(新属性投放!S$25:S$28,卡牌属性!M24-1)))*INDEX($G$5:$G$42,L24),2)</f>
        <v>2845.01</v>
      </c>
      <c r="W24" s="31" t="s">
        <v>191</v>
      </c>
      <c r="X24" s="16">
        <f>ROUND((IF(Q24=1,INDEX(新属性投放!$L$14:$L$34,卡牌属性!R24),INDEX(新属性投放!$L$42:$L$62,卡牌属性!R24))*INDEX($G$5:$G$42,L24)+IF(Q24=1,INDEX(新属性投放!T$20:T$23,卡牌属性!M24-1),INDEX(新属性投放!T$25:T$28,卡牌属性!M24-1)))*SQRT(INDEX($I$5:$I$42,L24)),2)</f>
        <v>17266.13</v>
      </c>
      <c r="Y24" s="31" t="s">
        <v>189</v>
      </c>
      <c r="Z24" s="16">
        <f>ROUND(IF(Q24=1,INDEX(新属性投放!$D$14:$D$34,卡牌属性!R24),INDEX(新属性投放!$D$42:$D$62,卡牌属性!R24))*INDEX($G$5:$G$42,L24)/SQRT(INDEX($I$5:$I$42,L24)),2)</f>
        <v>143.08000000000001</v>
      </c>
      <c r="AA24" s="31" t="s">
        <v>190</v>
      </c>
      <c r="AB24" s="16">
        <f>ROUND(IF(Q24=1,INDEX(新属性投放!$E$14:$E$34,卡牌属性!R24),INDEX(新属性投放!$E$42:$E$62,卡牌属性!R24))*INDEX($G$5:$G$42,L24),2)</f>
        <v>71.540000000000006</v>
      </c>
      <c r="AC24" s="31" t="s">
        <v>191</v>
      </c>
      <c r="AD24" s="16">
        <f>ROUND(IF(Q24=1,INDEX(新属性投放!$F$14:$F$34,卡牌属性!R24),INDEX(新属性投放!$F$42:$F$62,卡牌属性!R24))*INDEX($G$5:$G$42,L24)*SQRT(INDEX($I$5:$I$42,L24)),2)</f>
        <v>429.25</v>
      </c>
      <c r="AF24" s="16">
        <f t="shared" si="6"/>
        <v>1430</v>
      </c>
      <c r="AG24" s="16">
        <f t="shared" si="7"/>
        <v>715</v>
      </c>
      <c r="AH24" s="16">
        <f t="shared" si="8"/>
        <v>4292</v>
      </c>
      <c r="AJ24" s="16">
        <f t="shared" ref="AJ24" si="13">AJ23+AF24</f>
        <v>9765</v>
      </c>
      <c r="AK24" s="16">
        <f t="shared" ref="AK24" si="14">AK23+AG24</f>
        <v>4879</v>
      </c>
      <c r="AL24" s="16">
        <f t="shared" ref="AL24" si="15">AL23+AH24</f>
        <v>29320</v>
      </c>
    </row>
    <row r="25" spans="1:41" ht="16.5" x14ac:dyDescent="0.2">
      <c r="A25" s="15">
        <v>1102005</v>
      </c>
      <c r="B25" s="15" t="s">
        <v>166</v>
      </c>
      <c r="C25" s="15">
        <v>2</v>
      </c>
      <c r="D25" s="15">
        <v>3</v>
      </c>
      <c r="E25" s="15">
        <f>INDEX(新属性投放!$E$7:$E$8,卡牌属性!C25)</f>
        <v>21</v>
      </c>
      <c r="F25" s="15">
        <f>SUM(E$5:E25)</f>
        <v>441</v>
      </c>
      <c r="G25" s="16">
        <f>INDEX(新属性投放!$L$6:$L$10,卡牌属性!D25)</f>
        <v>1.1499999999999999</v>
      </c>
      <c r="H25" s="15">
        <v>1</v>
      </c>
      <c r="I25" s="15">
        <v>1</v>
      </c>
      <c r="K25" s="15">
        <v>22</v>
      </c>
      <c r="L25" s="15">
        <f t="shared" si="0"/>
        <v>2</v>
      </c>
      <c r="M25" s="15">
        <f t="shared" si="1"/>
        <v>2</v>
      </c>
      <c r="N25" s="16">
        <f t="shared" si="2"/>
        <v>1101002</v>
      </c>
      <c r="O25" s="16" t="str">
        <f t="shared" si="3"/>
        <v>曹玄亮1突</v>
      </c>
      <c r="P25" s="31" t="s">
        <v>482</v>
      </c>
      <c r="Q25" s="16">
        <f t="shared" si="4"/>
        <v>1</v>
      </c>
      <c r="R25" s="16">
        <f t="shared" si="5"/>
        <v>1</v>
      </c>
      <c r="S25" s="16" t="s">
        <v>51</v>
      </c>
      <c r="T25" s="16">
        <f>ROUND(((IF(Q25=1,INDEX(新属性投放!$J$14:$J$34,卡牌属性!R25),INDEX(新属性投放!$J$42:$J$62,卡牌属性!R25)))*INDEX($G$5:$G$42,L25)+IF(Q25=1,INDEX(新属性投放!R$20:R$23,卡牌属性!M25-1),INDEX(新属性投放!R$25:R$28,卡牌属性!M25-1)))/SQRT(INDEX($I$5:$I$42,L25)),2)</f>
        <v>20</v>
      </c>
      <c r="U25" s="31" t="s">
        <v>190</v>
      </c>
      <c r="V25" s="16">
        <f>ROUND((IF(Q25=1,INDEX(新属性投放!$K$14:$K$34,卡牌属性!R25),INDEX(新属性投放!$K$42:$K$62,卡牌属性!R25))+IF(Q25=1,INDEX(新属性投放!S$20:S$23,卡牌属性!M25-1),INDEX(新属性投放!S$25:S$28,卡牌属性!M25-1)))*INDEX($G$5:$G$42,L25),2)</f>
        <v>0</v>
      </c>
      <c r="W25" s="31" t="s">
        <v>191</v>
      </c>
      <c r="X25" s="16">
        <f>ROUND((IF(Q25=1,INDEX(新属性投放!$L$14:$L$34,卡牌属性!R25),INDEX(新属性投放!$L$42:$L$62,卡牌属性!R25))*INDEX($G$5:$G$42,L25)+IF(Q25=1,INDEX(新属性投放!T$20:T$23,卡牌属性!M25-1),INDEX(新属性投放!T$25:T$28,卡牌属性!M25-1)))*SQRT(INDEX($I$5:$I$42,L25)),2)</f>
        <v>100</v>
      </c>
      <c r="Y25" s="31" t="s">
        <v>189</v>
      </c>
      <c r="Z25" s="16">
        <f>ROUND(IF(Q25=1,INDEX(新属性投放!$D$14:$D$34,卡牌属性!R25),INDEX(新属性投放!$D$42:$D$62,卡牌属性!R25))*INDEX($G$5:$G$42,L25)/SQRT(INDEX($I$5:$I$42,L25)),2)</f>
        <v>3</v>
      </c>
      <c r="AA25" s="31" t="s">
        <v>190</v>
      </c>
      <c r="AB25" s="16">
        <f>ROUND(IF(Q25=1,INDEX(新属性投放!$E$14:$E$34,卡牌属性!R25),INDEX(新属性投放!$E$42:$E$62,卡牌属性!R25))*INDEX($G$5:$G$42,L25),2)</f>
        <v>1.5</v>
      </c>
      <c r="AC25" s="31" t="s">
        <v>191</v>
      </c>
      <c r="AD25" s="16">
        <f>ROUND(IF(Q25=1,INDEX(新属性投放!$F$14:$F$34,卡牌属性!R25),INDEX(新属性投放!$F$42:$F$62,卡牌属性!R25))*INDEX($G$5:$G$42,L25)*SQRT(INDEX($I$5:$I$42,L25)),2)</f>
        <v>9</v>
      </c>
      <c r="AF25" s="16">
        <f t="shared" si="6"/>
        <v>30</v>
      </c>
      <c r="AG25" s="16">
        <f t="shared" si="7"/>
        <v>15</v>
      </c>
      <c r="AH25" s="16">
        <f t="shared" si="8"/>
        <v>90</v>
      </c>
      <c r="AJ25" s="16">
        <f t="shared" ref="AJ25" si="16">AF25</f>
        <v>30</v>
      </c>
      <c r="AK25" s="16">
        <f t="shared" ref="AK25" si="17">AG25</f>
        <v>15</v>
      </c>
      <c r="AL25" s="16">
        <f t="shared" ref="AL25" si="18">AH25</f>
        <v>90</v>
      </c>
    </row>
    <row r="26" spans="1:41" ht="16.5" x14ac:dyDescent="0.2">
      <c r="A26" s="15">
        <v>1102006</v>
      </c>
      <c r="B26" s="15" t="s">
        <v>167</v>
      </c>
      <c r="C26" s="15">
        <v>2</v>
      </c>
      <c r="D26" s="15">
        <v>5</v>
      </c>
      <c r="E26" s="15">
        <f>INDEX(新属性投放!$E$7:$E$8,卡牌属性!C26)</f>
        <v>21</v>
      </c>
      <c r="F26" s="15">
        <f>SUM(E$5:E26)</f>
        <v>462</v>
      </c>
      <c r="G26" s="16">
        <f>INDEX(新属性投放!$L$6:$L$10,卡牌属性!D26)</f>
        <v>1.5</v>
      </c>
      <c r="H26" s="15">
        <v>1</v>
      </c>
      <c r="I26" s="15">
        <v>1</v>
      </c>
      <c r="K26" s="15">
        <v>23</v>
      </c>
      <c r="L26" s="15">
        <f t="shared" si="0"/>
        <v>2</v>
      </c>
      <c r="M26" s="15">
        <f t="shared" si="1"/>
        <v>2</v>
      </c>
      <c r="N26" s="16">
        <f t="shared" si="2"/>
        <v>1101002</v>
      </c>
      <c r="O26" s="16" t="str">
        <f t="shared" si="3"/>
        <v>曹玄亮2突</v>
      </c>
      <c r="P26" s="31" t="s">
        <v>482</v>
      </c>
      <c r="Q26" s="16">
        <f t="shared" si="4"/>
        <v>1</v>
      </c>
      <c r="R26" s="16">
        <f t="shared" si="5"/>
        <v>2</v>
      </c>
      <c r="S26" s="16" t="s">
        <v>51</v>
      </c>
      <c r="T26" s="16">
        <f>ROUND(((IF(Q26=1,INDEX(新属性投放!$J$14:$J$34,卡牌属性!R26),INDEX(新属性投放!$J$42:$J$62,卡牌属性!R26)))*INDEX($G$5:$G$42,L26)+IF(Q26=1,INDEX(新属性投放!R$20:R$23,卡牌属性!M26-1),INDEX(新属性投放!R$25:R$28,卡牌属性!M26-1)))/SQRT(INDEX($I$5:$I$42,L26)),2)</f>
        <v>57</v>
      </c>
      <c r="U26" s="31" t="s">
        <v>190</v>
      </c>
      <c r="V26" s="16">
        <f>ROUND((IF(Q26=1,INDEX(新属性投放!$K$14:$K$34,卡牌属性!R26),INDEX(新属性投放!$K$42:$K$62,卡牌属性!R26))+IF(Q26=1,INDEX(新属性投放!S$20:S$23,卡牌属性!M26-1),INDEX(新属性投放!S$25:S$28,卡牌属性!M26-1)))*INDEX($G$5:$G$42,L26),2)</f>
        <v>13.5</v>
      </c>
      <c r="W26" s="31" t="s">
        <v>191</v>
      </c>
      <c r="X26" s="16">
        <f>ROUND((IF(Q26=1,INDEX(新属性投放!$L$14:$L$34,卡牌属性!R26),INDEX(新属性投放!$L$42:$L$62,卡牌属性!R26))*INDEX($G$5:$G$42,L26)+IF(Q26=1,INDEX(新属性投放!T$20:T$23,卡牌属性!M26-1),INDEX(新属性投放!T$25:T$28,卡牌属性!M26-1)))*SQRT(INDEX($I$5:$I$42,L26)),2)</f>
        <v>211</v>
      </c>
      <c r="Y26" s="31" t="s">
        <v>189</v>
      </c>
      <c r="Z26" s="16">
        <f>ROUND(IF(Q26=1,INDEX(新属性投放!$D$14:$D$34,卡牌属性!R26),INDEX(新属性投放!$D$42:$D$62,卡牌属性!R26))*INDEX($G$5:$G$42,L26)/SQRT(INDEX($I$5:$I$42,L26)),2)</f>
        <v>3.2</v>
      </c>
      <c r="AA26" s="31" t="s">
        <v>190</v>
      </c>
      <c r="AB26" s="16">
        <f>ROUND(IF(Q26=1,INDEX(新属性投放!$E$14:$E$34,卡牌属性!R26),INDEX(新属性投放!$E$42:$E$62,卡牌属性!R26))*INDEX($G$5:$G$42,L26),2)</f>
        <v>1.6</v>
      </c>
      <c r="AC26" s="31" t="s">
        <v>191</v>
      </c>
      <c r="AD26" s="16">
        <f>ROUND(IF(Q26=1,INDEX(新属性投放!$F$14:$F$34,卡牌属性!R26),INDEX(新属性投放!$F$42:$F$62,卡牌属性!R26))*INDEX($G$5:$G$42,L26)*SQRT(INDEX($I$5:$I$42,L26)),2)</f>
        <v>9.6</v>
      </c>
      <c r="AF26" s="16">
        <f t="shared" si="6"/>
        <v>32</v>
      </c>
      <c r="AG26" s="16">
        <f t="shared" si="7"/>
        <v>16</v>
      </c>
      <c r="AH26" s="16">
        <f t="shared" si="8"/>
        <v>96</v>
      </c>
      <c r="AJ26" s="16">
        <f t="shared" ref="AJ26:AJ45" si="19">AJ25+AF26</f>
        <v>62</v>
      </c>
      <c r="AK26" s="16">
        <f t="shared" ref="AK26:AK45" si="20">AK25+AG26</f>
        <v>31</v>
      </c>
      <c r="AL26" s="16">
        <f t="shared" ref="AL26:AL45" si="21">AL25+AH26</f>
        <v>186</v>
      </c>
    </row>
    <row r="27" spans="1:41" ht="16.5" x14ac:dyDescent="0.2">
      <c r="A27" s="15">
        <v>1102007</v>
      </c>
      <c r="B27" s="15" t="s">
        <v>168</v>
      </c>
      <c r="C27" s="15">
        <v>2</v>
      </c>
      <c r="D27" s="15">
        <v>4</v>
      </c>
      <c r="E27" s="15">
        <f>INDEX(新属性投放!$E$7:$E$8,卡牌属性!C27)</f>
        <v>21</v>
      </c>
      <c r="F27" s="15">
        <f>SUM(E$5:E27)</f>
        <v>483</v>
      </c>
      <c r="G27" s="16">
        <f>INDEX(新属性投放!$L$6:$L$10,卡牌属性!D27)</f>
        <v>1.3</v>
      </c>
      <c r="H27" s="15">
        <v>1</v>
      </c>
      <c r="I27" s="15">
        <v>1</v>
      </c>
      <c r="K27" s="15">
        <v>24</v>
      </c>
      <c r="L27" s="15">
        <f t="shared" si="0"/>
        <v>2</v>
      </c>
      <c r="M27" s="15">
        <f t="shared" si="1"/>
        <v>2</v>
      </c>
      <c r="N27" s="16">
        <f t="shared" si="2"/>
        <v>1101002</v>
      </c>
      <c r="O27" s="16" t="str">
        <f t="shared" si="3"/>
        <v>曹玄亮3突</v>
      </c>
      <c r="P27" s="31" t="s">
        <v>482</v>
      </c>
      <c r="Q27" s="16">
        <f t="shared" si="4"/>
        <v>1</v>
      </c>
      <c r="R27" s="16">
        <f t="shared" si="5"/>
        <v>3</v>
      </c>
      <c r="S27" s="16" t="s">
        <v>51</v>
      </c>
      <c r="T27" s="16">
        <f>ROUND(((IF(Q27=1,INDEX(新属性投放!$J$14:$J$34,卡牌属性!R27),INDEX(新属性投放!$J$42:$J$62,卡牌属性!R27)))*INDEX($G$5:$G$42,L27)+IF(Q27=1,INDEX(新属性投放!R$20:R$23,卡牌属性!M27-1),INDEX(新属性投放!R$25:R$28,卡牌属性!M27-1)))/SQRT(INDEX($I$5:$I$42,L27)),2)</f>
        <v>97</v>
      </c>
      <c r="U27" s="31" t="s">
        <v>190</v>
      </c>
      <c r="V27" s="16">
        <f>ROUND((IF(Q27=1,INDEX(新属性投放!$K$14:$K$34,卡牌属性!R27),INDEX(新属性投放!$K$42:$K$62,卡牌属性!R27))+IF(Q27=1,INDEX(新属性投放!S$20:S$23,卡牌属性!M27-1),INDEX(新属性投放!S$25:S$28,卡牌属性!M27-1)))*INDEX($G$5:$G$42,L27),2)</f>
        <v>33.5</v>
      </c>
      <c r="W27" s="31" t="s">
        <v>191</v>
      </c>
      <c r="X27" s="16">
        <f>ROUND((IF(Q27=1,INDEX(新属性投放!$L$14:$L$34,卡牌属性!R27),INDEX(新属性投放!$L$42:$L$62,卡牌属性!R27))*INDEX($G$5:$G$42,L27)+IF(Q27=1,INDEX(新属性投放!T$20:T$23,卡牌属性!M27-1),INDEX(新属性投放!T$25:T$28,卡牌属性!M27-1)))*SQRT(INDEX($I$5:$I$42,L27)),2)</f>
        <v>331</v>
      </c>
      <c r="Y27" s="31" t="s">
        <v>189</v>
      </c>
      <c r="Z27" s="16">
        <f>ROUND(IF(Q27=1,INDEX(新属性投放!$D$14:$D$34,卡牌属性!R27),INDEX(新属性投放!$D$42:$D$62,卡牌属性!R27))*INDEX($G$5:$G$42,L27)/SQRT(INDEX($I$5:$I$42,L27)),2)</f>
        <v>5.86</v>
      </c>
      <c r="AA27" s="31" t="s">
        <v>190</v>
      </c>
      <c r="AB27" s="16">
        <f>ROUND(IF(Q27=1,INDEX(新属性投放!$E$14:$E$34,卡牌属性!R27),INDEX(新属性投放!$E$42:$E$62,卡牌属性!R27))*INDEX($G$5:$G$42,L27),2)</f>
        <v>2.93</v>
      </c>
      <c r="AC27" s="31" t="s">
        <v>191</v>
      </c>
      <c r="AD27" s="16">
        <f>ROUND(IF(Q27=1,INDEX(新属性投放!$F$14:$F$34,卡牌属性!R27),INDEX(新属性投放!$F$42:$F$62,卡牌属性!R27))*INDEX($G$5:$G$42,L27)*SQRT(INDEX($I$5:$I$42,L27)),2)</f>
        <v>17.579999999999998</v>
      </c>
      <c r="AF27" s="16">
        <f t="shared" si="6"/>
        <v>58</v>
      </c>
      <c r="AG27" s="16">
        <f t="shared" si="7"/>
        <v>29</v>
      </c>
      <c r="AH27" s="16">
        <f t="shared" si="8"/>
        <v>175</v>
      </c>
      <c r="AJ27" s="16">
        <f t="shared" si="19"/>
        <v>120</v>
      </c>
      <c r="AK27" s="16">
        <f t="shared" si="20"/>
        <v>60</v>
      </c>
      <c r="AL27" s="16">
        <f t="shared" si="21"/>
        <v>361</v>
      </c>
    </row>
    <row r="28" spans="1:41" ht="16.5" x14ac:dyDescent="0.2">
      <c r="A28" s="15">
        <v>1102008</v>
      </c>
      <c r="B28" s="15" t="s">
        <v>169</v>
      </c>
      <c r="C28" s="15">
        <v>2</v>
      </c>
      <c r="D28" s="15">
        <v>4</v>
      </c>
      <c r="E28" s="15">
        <f>INDEX(新属性投放!$E$7:$E$8,卡牌属性!C28)</f>
        <v>21</v>
      </c>
      <c r="F28" s="15">
        <f>SUM(E$5:E28)</f>
        <v>504</v>
      </c>
      <c r="G28" s="16">
        <f>INDEX(新属性投放!$L$6:$L$10,卡牌属性!D28)</f>
        <v>1.3</v>
      </c>
      <c r="H28" s="15">
        <v>1</v>
      </c>
      <c r="I28" s="15">
        <v>1</v>
      </c>
      <c r="K28" s="15">
        <v>25</v>
      </c>
      <c r="L28" s="15">
        <f t="shared" si="0"/>
        <v>2</v>
      </c>
      <c r="M28" s="15">
        <f t="shared" si="1"/>
        <v>2</v>
      </c>
      <c r="N28" s="16">
        <f t="shared" si="2"/>
        <v>1101002</v>
      </c>
      <c r="O28" s="16" t="str">
        <f t="shared" si="3"/>
        <v>曹玄亮4突</v>
      </c>
      <c r="P28" s="31" t="s">
        <v>482</v>
      </c>
      <c r="Q28" s="16">
        <f t="shared" si="4"/>
        <v>1</v>
      </c>
      <c r="R28" s="16">
        <f t="shared" si="5"/>
        <v>4</v>
      </c>
      <c r="S28" s="16" t="s">
        <v>51</v>
      </c>
      <c r="T28" s="16">
        <f>ROUND(((IF(Q28=1,INDEX(新属性投放!$J$14:$J$34,卡牌属性!R28),INDEX(新属性投放!$J$42:$J$62,卡牌属性!R28)))*INDEX($G$5:$G$42,L28)+IF(Q28=1,INDEX(新属性投放!R$20:R$23,卡牌属性!M28-1),INDEX(新属性投放!R$25:R$28,卡牌属性!M28-1)))/SQRT(INDEX($I$5:$I$42,L28)),2)</f>
        <v>163.6</v>
      </c>
      <c r="U28" s="31" t="s">
        <v>190</v>
      </c>
      <c r="V28" s="16">
        <f>ROUND((IF(Q28=1,INDEX(新属性投放!$K$14:$K$34,卡牌属性!R28),INDEX(新属性投放!$K$42:$K$62,卡牌属性!R28))+IF(Q28=1,INDEX(新属性投放!S$20:S$23,卡牌属性!M28-1),INDEX(新属性投放!S$25:S$28,卡牌属性!M28-1)))*INDEX($G$5:$G$42,L28),2)</f>
        <v>66.8</v>
      </c>
      <c r="W28" s="31" t="s">
        <v>191</v>
      </c>
      <c r="X28" s="16">
        <f>ROUND((IF(Q28=1,INDEX(新属性投放!$L$14:$L$34,卡牌属性!R28),INDEX(新属性投放!$L$42:$L$62,卡牌属性!R28))*INDEX($G$5:$G$42,L28)+IF(Q28=1,INDEX(新属性投放!T$20:T$23,卡牌属性!M28-1),INDEX(新属性投放!T$25:T$28,卡牌属性!M28-1)))*SQRT(INDEX($I$5:$I$42,L28)),2)</f>
        <v>530.79999999999995</v>
      </c>
      <c r="Y28" s="31" t="s">
        <v>189</v>
      </c>
      <c r="Z28" s="16">
        <f>ROUND(IF(Q28=1,INDEX(新属性投放!$D$14:$D$34,卡牌属性!R28),INDEX(新属性投放!$D$42:$D$62,卡牌属性!R28))*INDEX($G$5:$G$42,L28)/SQRT(INDEX($I$5:$I$42,L28)),2)</f>
        <v>6.74</v>
      </c>
      <c r="AA28" s="31" t="s">
        <v>190</v>
      </c>
      <c r="AB28" s="16">
        <f>ROUND(IF(Q28=1,INDEX(新属性投放!$E$14:$E$34,卡牌属性!R28),INDEX(新属性投放!$E$42:$E$62,卡牌属性!R28))*INDEX($G$5:$G$42,L28),2)</f>
        <v>3.37</v>
      </c>
      <c r="AC28" s="31" t="s">
        <v>191</v>
      </c>
      <c r="AD28" s="16">
        <f>ROUND(IF(Q28=1,INDEX(新属性投放!$F$14:$F$34,卡牌属性!R28),INDEX(新属性投放!$F$42:$F$62,卡牌属性!R28))*INDEX($G$5:$G$42,L28)*SQRT(INDEX($I$5:$I$42,L28)),2)</f>
        <v>20.22</v>
      </c>
      <c r="AF28" s="16">
        <f t="shared" si="6"/>
        <v>67</v>
      </c>
      <c r="AG28" s="16">
        <f t="shared" si="7"/>
        <v>33</v>
      </c>
      <c r="AH28" s="16">
        <f t="shared" si="8"/>
        <v>202</v>
      </c>
      <c r="AJ28" s="16">
        <f t="shared" si="19"/>
        <v>187</v>
      </c>
      <c r="AK28" s="16">
        <f t="shared" si="20"/>
        <v>93</v>
      </c>
      <c r="AL28" s="16">
        <f t="shared" si="21"/>
        <v>563</v>
      </c>
    </row>
    <row r="29" spans="1:41" ht="16.5" x14ac:dyDescent="0.2">
      <c r="A29" s="15">
        <v>1102009</v>
      </c>
      <c r="B29" s="15" t="s">
        <v>170</v>
      </c>
      <c r="C29" s="15">
        <v>2</v>
      </c>
      <c r="D29" s="15">
        <v>4</v>
      </c>
      <c r="E29" s="15">
        <f>INDEX(新属性投放!$E$7:$E$8,卡牌属性!C29)</f>
        <v>21</v>
      </c>
      <c r="F29" s="15">
        <f>SUM(E$5:E29)</f>
        <v>525</v>
      </c>
      <c r="G29" s="16">
        <f>INDEX(新属性投放!$L$6:$L$10,卡牌属性!D29)</f>
        <v>1.3</v>
      </c>
      <c r="H29" s="15">
        <v>1</v>
      </c>
      <c r="I29" s="15">
        <v>1</v>
      </c>
      <c r="K29" s="15">
        <v>26</v>
      </c>
      <c r="L29" s="15">
        <f t="shared" si="0"/>
        <v>2</v>
      </c>
      <c r="M29" s="15">
        <f t="shared" si="1"/>
        <v>2</v>
      </c>
      <c r="N29" s="16">
        <f t="shared" si="2"/>
        <v>1101002</v>
      </c>
      <c r="O29" s="16" t="str">
        <f t="shared" si="3"/>
        <v>曹玄亮5突</v>
      </c>
      <c r="P29" s="31" t="s">
        <v>482</v>
      </c>
      <c r="Q29" s="16">
        <f t="shared" si="4"/>
        <v>1</v>
      </c>
      <c r="R29" s="16">
        <f t="shared" si="5"/>
        <v>5</v>
      </c>
      <c r="S29" s="16" t="s">
        <v>51</v>
      </c>
      <c r="T29" s="16">
        <f>ROUND(((IF(Q29=1,INDEX(新属性投放!$J$14:$J$34,卡牌属性!R29),INDEX(新属性投放!$J$42:$J$62,卡牌属性!R29)))*INDEX($G$5:$G$42,L29)+IF(Q29=1,INDEX(新属性投放!R$20:R$23,卡牌属性!M29-1),INDEX(新属性投放!R$25:R$28,卡牌属性!M29-1)))/SQRT(INDEX($I$5:$I$42,L29)),2)</f>
        <v>248</v>
      </c>
      <c r="U29" s="31" t="s">
        <v>190</v>
      </c>
      <c r="V29" s="16">
        <f>ROUND((IF(Q29=1,INDEX(新属性投放!$K$14:$K$34,卡牌属性!R29),INDEX(新属性投放!$K$42:$K$62,卡牌属性!R29))+IF(Q29=1,INDEX(新属性投放!S$20:S$23,卡牌属性!M29-1),INDEX(新属性投放!S$25:S$28,卡牌属性!M29-1)))*INDEX($G$5:$G$42,L29),2)</f>
        <v>108.5</v>
      </c>
      <c r="W29" s="31" t="s">
        <v>191</v>
      </c>
      <c r="X29" s="16">
        <f>ROUND((IF(Q29=1,INDEX(新属性投放!$L$14:$L$34,卡牌属性!R29),INDEX(新属性投放!$L$42:$L$62,卡牌属性!R29))*INDEX($G$5:$G$42,L29)+IF(Q29=1,INDEX(新属性投放!T$20:T$23,卡牌属性!M29-1),INDEX(新属性投放!T$25:T$28,卡牌属性!M29-1)))*SQRT(INDEX($I$5:$I$42,L29)),2)</f>
        <v>784</v>
      </c>
      <c r="Y29" s="31" t="s">
        <v>189</v>
      </c>
      <c r="Z29" s="16">
        <f>ROUND(IF(Q29=1,INDEX(新属性投放!$D$14:$D$34,卡牌属性!R29),INDEX(新属性投放!$D$42:$D$62,卡牌属性!R29))*INDEX($G$5:$G$42,L29)/SQRT(INDEX($I$5:$I$42,L29)),2)</f>
        <v>8.43</v>
      </c>
      <c r="AA29" s="31" t="s">
        <v>190</v>
      </c>
      <c r="AB29" s="16">
        <f>ROUND(IF(Q29=1,INDEX(新属性投放!$E$14:$E$34,卡牌属性!R29),INDEX(新属性投放!$E$42:$E$62,卡牌属性!R29))*INDEX($G$5:$G$42,L29),2)</f>
        <v>4.22</v>
      </c>
      <c r="AC29" s="31" t="s">
        <v>191</v>
      </c>
      <c r="AD29" s="16">
        <f>ROUND(IF(Q29=1,INDEX(新属性投放!$F$14:$F$34,卡牌属性!R29),INDEX(新属性投放!$F$42:$F$62,卡牌属性!R29))*INDEX($G$5:$G$42,L29)*SQRT(INDEX($I$5:$I$42,L29)),2)</f>
        <v>25.29</v>
      </c>
      <c r="AF29" s="16">
        <f t="shared" si="6"/>
        <v>84</v>
      </c>
      <c r="AG29" s="16">
        <f t="shared" si="7"/>
        <v>42</v>
      </c>
      <c r="AH29" s="16">
        <f t="shared" si="8"/>
        <v>252</v>
      </c>
      <c r="AJ29" s="16">
        <f t="shared" si="19"/>
        <v>271</v>
      </c>
      <c r="AK29" s="16">
        <f t="shared" si="20"/>
        <v>135</v>
      </c>
      <c r="AL29" s="16">
        <f t="shared" si="21"/>
        <v>815</v>
      </c>
    </row>
    <row r="30" spans="1:41" ht="16.5" x14ac:dyDescent="0.2">
      <c r="A30" s="15">
        <v>1102010</v>
      </c>
      <c r="B30" s="15" t="s">
        <v>171</v>
      </c>
      <c r="C30" s="15">
        <v>2</v>
      </c>
      <c r="D30" s="15">
        <v>5</v>
      </c>
      <c r="E30" s="15">
        <f>INDEX(新属性投放!$E$7:$E$8,卡牌属性!C30)</f>
        <v>21</v>
      </c>
      <c r="F30" s="15">
        <f>SUM(E$5:E30)</f>
        <v>546</v>
      </c>
      <c r="G30" s="16">
        <f>INDEX(新属性投放!$L$6:$L$10,卡牌属性!D30)</f>
        <v>1.5</v>
      </c>
      <c r="H30" s="15">
        <v>1</v>
      </c>
      <c r="I30" s="15">
        <v>1</v>
      </c>
      <c r="K30" s="15">
        <v>27</v>
      </c>
      <c r="L30" s="15">
        <f t="shared" si="0"/>
        <v>2</v>
      </c>
      <c r="M30" s="15">
        <f t="shared" si="1"/>
        <v>2</v>
      </c>
      <c r="N30" s="16">
        <f t="shared" si="2"/>
        <v>1101002</v>
      </c>
      <c r="O30" s="16" t="str">
        <f t="shared" si="3"/>
        <v>曹玄亮6突</v>
      </c>
      <c r="P30" s="31" t="s">
        <v>482</v>
      </c>
      <c r="Q30" s="16">
        <f t="shared" si="4"/>
        <v>1</v>
      </c>
      <c r="R30" s="16">
        <f t="shared" si="5"/>
        <v>6</v>
      </c>
      <c r="S30" s="16" t="s">
        <v>51</v>
      </c>
      <c r="T30" s="16">
        <f>ROUND(((IF(Q30=1,INDEX(新属性投放!$J$14:$J$34,卡牌属性!R30),INDEX(新属性投放!$J$42:$J$62,卡牌属性!R30)))*INDEX($G$5:$G$42,L30)+IF(Q30=1,INDEX(新属性投放!R$20:R$23,卡牌属性!M30-1),INDEX(新属性投放!R$25:R$28,卡牌属性!M30-1)))/SQRT(INDEX($I$5:$I$42,L30)),2)</f>
        <v>353.3</v>
      </c>
      <c r="U30" s="31" t="s">
        <v>190</v>
      </c>
      <c r="V30" s="16">
        <f>ROUND((IF(Q30=1,INDEX(新属性投放!$K$14:$K$34,卡牌属性!R30),INDEX(新属性投放!$K$42:$K$62,卡牌属性!R30))+IF(Q30=1,INDEX(新属性投放!S$20:S$23,卡牌属性!M30-1),INDEX(新属性投放!S$25:S$28,卡牌属性!M30-1)))*INDEX($G$5:$G$42,L30),2)</f>
        <v>161.65</v>
      </c>
      <c r="W30" s="31" t="s">
        <v>191</v>
      </c>
      <c r="X30" s="16">
        <f>ROUND((IF(Q30=1,INDEX(新属性投放!$L$14:$L$34,卡牌属性!R30),INDEX(新属性投放!$L$42:$L$62,卡牌属性!R30))*INDEX($G$5:$G$42,L30)+IF(Q30=1,INDEX(新属性投放!T$20:T$23,卡牌属性!M30-1),INDEX(新属性投放!T$25:T$28,卡牌属性!M30-1)))*SQRT(INDEX($I$5:$I$42,L30)),2)</f>
        <v>1099.9000000000001</v>
      </c>
      <c r="Y30" s="31" t="s">
        <v>189</v>
      </c>
      <c r="Z30" s="16">
        <f>ROUND(IF(Q30=1,INDEX(新属性投放!$D$14:$D$34,卡牌属性!R30),INDEX(新属性投放!$D$42:$D$62,卡牌属性!R30))*INDEX($G$5:$G$42,L30)/SQRT(INDEX($I$5:$I$42,L30)),2)</f>
        <v>10.93</v>
      </c>
      <c r="AA30" s="31" t="s">
        <v>190</v>
      </c>
      <c r="AB30" s="16">
        <f>ROUND(IF(Q30=1,INDEX(新属性投放!$E$14:$E$34,卡牌属性!R30),INDEX(新属性投放!$E$42:$E$62,卡牌属性!R30))*INDEX($G$5:$G$42,L30),2)</f>
        <v>5.47</v>
      </c>
      <c r="AC30" s="31" t="s">
        <v>191</v>
      </c>
      <c r="AD30" s="16">
        <f>ROUND(IF(Q30=1,INDEX(新属性投放!$F$14:$F$34,卡牌属性!R30),INDEX(新属性投放!$F$42:$F$62,卡牌属性!R30))*INDEX($G$5:$G$42,L30)*SQRT(INDEX($I$5:$I$42,L30)),2)</f>
        <v>32.79</v>
      </c>
      <c r="AF30" s="16">
        <f t="shared" si="6"/>
        <v>109</v>
      </c>
      <c r="AG30" s="16">
        <f t="shared" si="7"/>
        <v>54</v>
      </c>
      <c r="AH30" s="16">
        <f t="shared" si="8"/>
        <v>327</v>
      </c>
      <c r="AJ30" s="16">
        <f t="shared" si="19"/>
        <v>380</v>
      </c>
      <c r="AK30" s="16">
        <f t="shared" si="20"/>
        <v>189</v>
      </c>
      <c r="AL30" s="16">
        <f t="shared" si="21"/>
        <v>1142</v>
      </c>
    </row>
    <row r="31" spans="1:41" ht="16.5" x14ac:dyDescent="0.2">
      <c r="A31" s="15">
        <v>1102011</v>
      </c>
      <c r="B31" s="15" t="s">
        <v>172</v>
      </c>
      <c r="C31" s="15">
        <v>2</v>
      </c>
      <c r="D31" s="15">
        <v>5</v>
      </c>
      <c r="E31" s="15">
        <f>INDEX(新属性投放!$E$7:$E$8,卡牌属性!C31)</f>
        <v>21</v>
      </c>
      <c r="F31" s="15">
        <f>SUM(E$5:E31)</f>
        <v>567</v>
      </c>
      <c r="G31" s="16">
        <f>INDEX(新属性投放!$L$6:$L$10,卡牌属性!D31)</f>
        <v>1.5</v>
      </c>
      <c r="H31" s="15">
        <v>1</v>
      </c>
      <c r="I31" s="15">
        <v>1</v>
      </c>
      <c r="K31" s="15">
        <v>28</v>
      </c>
      <c r="L31" s="15">
        <f t="shared" si="0"/>
        <v>2</v>
      </c>
      <c r="M31" s="15">
        <f t="shared" si="1"/>
        <v>2</v>
      </c>
      <c r="N31" s="16">
        <f t="shared" si="2"/>
        <v>1101002</v>
      </c>
      <c r="O31" s="16" t="str">
        <f t="shared" si="3"/>
        <v>曹玄亮7突</v>
      </c>
      <c r="P31" s="31" t="s">
        <v>482</v>
      </c>
      <c r="Q31" s="16">
        <f t="shared" si="4"/>
        <v>1</v>
      </c>
      <c r="R31" s="16">
        <f t="shared" si="5"/>
        <v>7</v>
      </c>
      <c r="S31" s="16" t="s">
        <v>51</v>
      </c>
      <c r="T31" s="16">
        <f>ROUND(((IF(Q31=1,INDEX(新属性投放!$J$14:$J$34,卡牌属性!R31),INDEX(新属性投放!$J$42:$J$62,卡牌属性!R31)))*INDEX($G$5:$G$42,L31)+IF(Q31=1,INDEX(新属性投放!R$20:R$23,卡牌属性!M31-1),INDEX(新属性投放!R$25:R$28,卡牌属性!M31-1)))/SQRT(INDEX($I$5:$I$42,L31)),2)</f>
        <v>489.6</v>
      </c>
      <c r="U31" s="31" t="s">
        <v>190</v>
      </c>
      <c r="V31" s="16">
        <f>ROUND((IF(Q31=1,INDEX(新属性投放!$K$14:$K$34,卡牌属性!R31),INDEX(新属性投放!$K$42:$K$62,卡牌属性!R31))+IF(Q31=1,INDEX(新属性投放!S$20:S$23,卡牌属性!M31-1),INDEX(新属性投放!S$25:S$28,卡牌属性!M31-1)))*INDEX($G$5:$G$42,L31),2)</f>
        <v>230.3</v>
      </c>
      <c r="W31" s="31" t="s">
        <v>191</v>
      </c>
      <c r="X31" s="16">
        <f>ROUND((IF(Q31=1,INDEX(新属性投放!$L$14:$L$34,卡牌属性!R31),INDEX(新属性投放!$L$42:$L$62,卡牌属性!R31))*INDEX($G$5:$G$42,L31)+IF(Q31=1,INDEX(新属性投放!T$20:T$23,卡牌属性!M31-1),INDEX(新属性投放!T$25:T$28,卡牌属性!M31-1)))*SQRT(INDEX($I$5:$I$42,L31)),2)</f>
        <v>1508.8</v>
      </c>
      <c r="Y31" s="31" t="s">
        <v>189</v>
      </c>
      <c r="Z31" s="16">
        <f>ROUND(IF(Q31=1,INDEX(新属性投放!$D$14:$D$34,卡牌属性!R31),INDEX(新属性投放!$D$42:$D$62,卡牌属性!R31))*INDEX($G$5:$G$42,L31)/SQRT(INDEX($I$5:$I$42,L31)),2)</f>
        <v>13.46</v>
      </c>
      <c r="AA31" s="31" t="s">
        <v>190</v>
      </c>
      <c r="AB31" s="16">
        <f>ROUND(IF(Q31=1,INDEX(新属性投放!$E$14:$E$34,卡牌属性!R31),INDEX(新属性投放!$E$42:$E$62,卡牌属性!R31))*INDEX($G$5:$G$42,L31),2)</f>
        <v>6.73</v>
      </c>
      <c r="AC31" s="31" t="s">
        <v>191</v>
      </c>
      <c r="AD31" s="16">
        <f>ROUND(IF(Q31=1,INDEX(新属性投放!$F$14:$F$34,卡牌属性!R31),INDEX(新属性投放!$F$42:$F$62,卡牌属性!R31))*INDEX($G$5:$G$42,L31)*SQRT(INDEX($I$5:$I$42,L31)),2)</f>
        <v>40.380000000000003</v>
      </c>
      <c r="AF31" s="16">
        <f t="shared" si="6"/>
        <v>134</v>
      </c>
      <c r="AG31" s="16">
        <f t="shared" si="7"/>
        <v>67</v>
      </c>
      <c r="AH31" s="16">
        <f t="shared" si="8"/>
        <v>403</v>
      </c>
      <c r="AJ31" s="16">
        <f t="shared" si="19"/>
        <v>514</v>
      </c>
      <c r="AK31" s="16">
        <f t="shared" si="20"/>
        <v>256</v>
      </c>
      <c r="AL31" s="16">
        <f t="shared" si="21"/>
        <v>1545</v>
      </c>
    </row>
    <row r="32" spans="1:41" ht="16.5" x14ac:dyDescent="0.2">
      <c r="A32" s="15">
        <v>1102012</v>
      </c>
      <c r="B32" s="15" t="s">
        <v>173</v>
      </c>
      <c r="C32" s="15">
        <v>2</v>
      </c>
      <c r="D32" s="15">
        <v>5</v>
      </c>
      <c r="E32" s="15">
        <f>INDEX(新属性投放!$E$7:$E$8,卡牌属性!C32)</f>
        <v>21</v>
      </c>
      <c r="F32" s="15">
        <f>SUM(E$5:E32)</f>
        <v>588</v>
      </c>
      <c r="G32" s="16">
        <f>INDEX(新属性投放!$L$6:$L$10,卡牌属性!D32)</f>
        <v>1.5</v>
      </c>
      <c r="H32" s="15">
        <v>1</v>
      </c>
      <c r="I32" s="15">
        <v>1</v>
      </c>
      <c r="K32" s="15">
        <v>29</v>
      </c>
      <c r="L32" s="15">
        <f t="shared" si="0"/>
        <v>2</v>
      </c>
      <c r="M32" s="15">
        <f t="shared" si="1"/>
        <v>2</v>
      </c>
      <c r="N32" s="16">
        <f t="shared" si="2"/>
        <v>1101002</v>
      </c>
      <c r="O32" s="16" t="str">
        <f t="shared" si="3"/>
        <v>曹玄亮8突</v>
      </c>
      <c r="P32" s="31" t="s">
        <v>482</v>
      </c>
      <c r="Q32" s="16">
        <f t="shared" si="4"/>
        <v>1</v>
      </c>
      <c r="R32" s="16">
        <f t="shared" si="5"/>
        <v>8</v>
      </c>
      <c r="S32" s="16" t="s">
        <v>51</v>
      </c>
      <c r="T32" s="16">
        <f>ROUND(((IF(Q32=1,INDEX(新属性投放!$J$14:$J$34,卡牌属性!R32),INDEX(新属性投放!$J$42:$J$62,卡牌属性!R32)))*INDEX($G$5:$G$42,L32)+IF(Q32=1,INDEX(新属性投放!R$20:R$23,卡牌属性!M32-1),INDEX(新属性投放!R$25:R$28,卡牌属性!M32-1)))/SQRT(INDEX($I$5:$I$42,L32)),2)</f>
        <v>658.2</v>
      </c>
      <c r="U32" s="31" t="s">
        <v>190</v>
      </c>
      <c r="V32" s="16">
        <f>ROUND((IF(Q32=1,INDEX(新属性投放!$K$14:$K$34,卡牌属性!R32),INDEX(新属性投放!$K$42:$K$62,卡牌属性!R32))+IF(Q32=1,INDEX(新属性投放!S$20:S$23,卡牌属性!M32-1),INDEX(新属性投放!S$25:S$28,卡牌属性!M32-1)))*INDEX($G$5:$G$42,L32),2)</f>
        <v>314.60000000000002</v>
      </c>
      <c r="W32" s="31" t="s">
        <v>191</v>
      </c>
      <c r="X32" s="16">
        <f>ROUND((IF(Q32=1,INDEX(新属性投放!$L$14:$L$34,卡牌属性!R32),INDEX(新属性投放!$L$42:$L$62,卡牌属性!R32))*INDEX($G$5:$G$42,L32)+IF(Q32=1,INDEX(新属性投放!T$20:T$23,卡牌属性!M32-1),INDEX(新属性投放!T$25:T$28,卡牌属性!M32-1)))*SQRT(INDEX($I$5:$I$42,L32)),2)</f>
        <v>2014.6</v>
      </c>
      <c r="Y32" s="31" t="s">
        <v>189</v>
      </c>
      <c r="Z32" s="16">
        <f>ROUND(IF(Q32=1,INDEX(新属性投放!$D$14:$D$34,卡牌属性!R32),INDEX(新属性投放!$D$42:$D$62,卡牌属性!R32))*INDEX($G$5:$G$42,L32)/SQRT(INDEX($I$5:$I$42,L32)),2)</f>
        <v>16.829999999999998</v>
      </c>
      <c r="AA32" s="31" t="s">
        <v>190</v>
      </c>
      <c r="AB32" s="16">
        <f>ROUND(IF(Q32=1,INDEX(新属性投放!$E$14:$E$34,卡牌属性!R32),INDEX(新属性投放!$E$42:$E$62,卡牌属性!R32))*INDEX($G$5:$G$42,L32),2)</f>
        <v>8.42</v>
      </c>
      <c r="AC32" s="31" t="s">
        <v>191</v>
      </c>
      <c r="AD32" s="16">
        <f>ROUND(IF(Q32=1,INDEX(新属性投放!$F$14:$F$34,卡牌属性!R32),INDEX(新属性投放!$F$42:$F$62,卡牌属性!R32))*INDEX($G$5:$G$42,L32)*SQRT(INDEX($I$5:$I$42,L32)),2)</f>
        <v>50.49</v>
      </c>
      <c r="AF32" s="16">
        <f t="shared" si="6"/>
        <v>168</v>
      </c>
      <c r="AG32" s="16">
        <f t="shared" si="7"/>
        <v>84</v>
      </c>
      <c r="AH32" s="16">
        <f t="shared" si="8"/>
        <v>504</v>
      </c>
      <c r="AJ32" s="16">
        <f t="shared" si="19"/>
        <v>682</v>
      </c>
      <c r="AK32" s="16">
        <f t="shared" si="20"/>
        <v>340</v>
      </c>
      <c r="AL32" s="16">
        <f t="shared" si="21"/>
        <v>2049</v>
      </c>
    </row>
    <row r="33" spans="1:38" ht="16.5" x14ac:dyDescent="0.2">
      <c r="A33" s="15">
        <v>1102013</v>
      </c>
      <c r="B33" s="15" t="s">
        <v>174</v>
      </c>
      <c r="C33" s="15">
        <v>2</v>
      </c>
      <c r="D33" s="15">
        <v>2</v>
      </c>
      <c r="E33" s="15">
        <f>INDEX(新属性投放!$E$7:$E$8,卡牌属性!C33)</f>
        <v>21</v>
      </c>
      <c r="F33" s="15">
        <f>SUM(E$5:E33)</f>
        <v>609</v>
      </c>
      <c r="G33" s="16">
        <f>INDEX(新属性投放!$L$6:$L$10,卡牌属性!D33)</f>
        <v>1</v>
      </c>
      <c r="H33" s="15">
        <v>1</v>
      </c>
      <c r="I33" s="15">
        <v>1</v>
      </c>
      <c r="K33" s="15">
        <v>30</v>
      </c>
      <c r="L33" s="15">
        <f t="shared" si="0"/>
        <v>2</v>
      </c>
      <c r="M33" s="15">
        <f t="shared" si="1"/>
        <v>2</v>
      </c>
      <c r="N33" s="16">
        <f t="shared" si="2"/>
        <v>1101002</v>
      </c>
      <c r="O33" s="16" t="str">
        <f t="shared" si="3"/>
        <v>曹玄亮9突</v>
      </c>
      <c r="P33" s="31" t="s">
        <v>482</v>
      </c>
      <c r="Q33" s="16">
        <f t="shared" si="4"/>
        <v>1</v>
      </c>
      <c r="R33" s="16">
        <f t="shared" si="5"/>
        <v>9</v>
      </c>
      <c r="S33" s="16" t="s">
        <v>51</v>
      </c>
      <c r="T33" s="16">
        <f>ROUND(((IF(Q33=1,INDEX(新属性投放!$J$14:$J$34,卡牌属性!R33),INDEX(新属性投放!$J$42:$J$62,卡牌属性!R33)))*INDEX($G$5:$G$42,L33)+IF(Q33=1,INDEX(新属性投放!R$20:R$23,卡牌属性!M33-1),INDEX(新属性投放!R$25:R$28,卡牌属性!M33-1)))/SQRT(INDEX($I$5:$I$42,L33)),2)</f>
        <v>868.5</v>
      </c>
      <c r="U33" s="31" t="s">
        <v>190</v>
      </c>
      <c r="V33" s="16">
        <f>ROUND((IF(Q33=1,INDEX(新属性投放!$K$14:$K$34,卡牌属性!R33),INDEX(新属性投放!$K$42:$K$62,卡牌属性!R33))+IF(Q33=1,INDEX(新属性投放!S$20:S$23,卡牌属性!M33-1),INDEX(新属性投放!S$25:S$28,卡牌属性!M33-1)))*INDEX($G$5:$G$42,L33),2)</f>
        <v>419.75</v>
      </c>
      <c r="W33" s="31" t="s">
        <v>191</v>
      </c>
      <c r="X33" s="16">
        <f>ROUND((IF(Q33=1,INDEX(新属性投放!$L$14:$L$34,卡牌属性!R33),INDEX(新属性投放!$L$42:$L$62,卡牌属性!R33))*INDEX($G$5:$G$42,L33)+IF(Q33=1,INDEX(新属性投放!T$20:T$23,卡牌属性!M33-1),INDEX(新属性投放!T$25:T$28,卡牌属性!M33-1)))*SQRT(INDEX($I$5:$I$42,L33)),2)</f>
        <v>2645.5</v>
      </c>
      <c r="Y33" s="31" t="s">
        <v>189</v>
      </c>
      <c r="Z33" s="16">
        <f>ROUND(IF(Q33=1,INDEX(新属性投放!$D$14:$D$34,卡牌属性!R33),INDEX(新属性投放!$D$42:$D$62,卡牌属性!R33))*INDEX($G$5:$G$42,L33)/SQRT(INDEX($I$5:$I$42,L33)),2)</f>
        <v>21.89</v>
      </c>
      <c r="AA33" s="31" t="s">
        <v>190</v>
      </c>
      <c r="AB33" s="16">
        <f>ROUND(IF(Q33=1,INDEX(新属性投放!$E$14:$E$34,卡牌属性!R33),INDEX(新属性投放!$E$42:$E$62,卡牌属性!R33))*INDEX($G$5:$G$42,L33),2)</f>
        <v>10.95</v>
      </c>
      <c r="AC33" s="31" t="s">
        <v>191</v>
      </c>
      <c r="AD33" s="16">
        <f>ROUND(IF(Q33=1,INDEX(新属性投放!$F$14:$F$34,卡牌属性!R33),INDEX(新属性投放!$F$42:$F$62,卡牌属性!R33))*INDEX($G$5:$G$42,L33)*SQRT(INDEX($I$5:$I$42,L33)),2)</f>
        <v>65.67</v>
      </c>
      <c r="AF33" s="16">
        <f t="shared" si="6"/>
        <v>218</v>
      </c>
      <c r="AG33" s="16">
        <f t="shared" si="7"/>
        <v>109</v>
      </c>
      <c r="AH33" s="16">
        <f t="shared" si="8"/>
        <v>656</v>
      </c>
      <c r="AJ33" s="16">
        <f t="shared" si="19"/>
        <v>900</v>
      </c>
      <c r="AK33" s="16">
        <f t="shared" si="20"/>
        <v>449</v>
      </c>
      <c r="AL33" s="16">
        <f t="shared" si="21"/>
        <v>2705</v>
      </c>
    </row>
    <row r="34" spans="1:38" ht="16.5" x14ac:dyDescent="0.2">
      <c r="A34" s="15">
        <v>1102014</v>
      </c>
      <c r="B34" s="15" t="s">
        <v>175</v>
      </c>
      <c r="C34" s="15">
        <v>2</v>
      </c>
      <c r="D34" s="15">
        <v>4</v>
      </c>
      <c r="E34" s="15">
        <f>INDEX(新属性投放!$E$7:$E$8,卡牌属性!C34)</f>
        <v>21</v>
      </c>
      <c r="F34" s="15">
        <f>SUM(E$5:E34)</f>
        <v>630</v>
      </c>
      <c r="G34" s="16">
        <f>INDEX(新属性投放!$L$6:$L$10,卡牌属性!D34)</f>
        <v>1.3</v>
      </c>
      <c r="H34" s="15">
        <v>1</v>
      </c>
      <c r="I34" s="15">
        <v>1</v>
      </c>
      <c r="K34" s="15">
        <v>31</v>
      </c>
      <c r="L34" s="15">
        <f t="shared" si="0"/>
        <v>2</v>
      </c>
      <c r="M34" s="15">
        <f t="shared" si="1"/>
        <v>2</v>
      </c>
      <c r="N34" s="16">
        <f t="shared" si="2"/>
        <v>1101002</v>
      </c>
      <c r="O34" s="16" t="str">
        <f t="shared" si="3"/>
        <v>曹玄亮10突</v>
      </c>
      <c r="P34" s="31" t="s">
        <v>482</v>
      </c>
      <c r="Q34" s="16">
        <f t="shared" si="4"/>
        <v>1</v>
      </c>
      <c r="R34" s="16">
        <f t="shared" si="5"/>
        <v>10</v>
      </c>
      <c r="S34" s="16" t="s">
        <v>51</v>
      </c>
      <c r="T34" s="16">
        <f>ROUND(((IF(Q34=1,INDEX(新属性投放!$J$14:$J$34,卡牌属性!R34),INDEX(新属性投放!$J$42:$J$62,卡牌属性!R34)))*INDEX($G$5:$G$42,L34)+IF(Q34=1,INDEX(新属性投放!R$20:R$23,卡牌属性!M34-1),INDEX(新属性投放!R$25:R$28,卡牌属性!M34-1)))/SQRT(INDEX($I$5:$I$42,L34)),2)</f>
        <v>1004.95</v>
      </c>
      <c r="U34" s="31" t="s">
        <v>190</v>
      </c>
      <c r="V34" s="16">
        <f>ROUND((IF(Q34=1,INDEX(新属性投放!$K$14:$K$34,卡牌属性!R34),INDEX(新属性投放!$K$42:$K$62,卡牌属性!R34))+IF(Q34=1,INDEX(新属性投放!S$20:S$23,卡牌属性!M34-1),INDEX(新属性投放!S$25:S$28,卡牌属性!M34-1)))*INDEX($G$5:$G$42,L34),2)</f>
        <v>488.48</v>
      </c>
      <c r="W34" s="31" t="s">
        <v>191</v>
      </c>
      <c r="X34" s="16">
        <f>ROUND((IF(Q34=1,INDEX(新属性投放!$L$14:$L$34,卡牌属性!R34),INDEX(新属性投放!$L$42:$L$62,卡牌属性!R34))*INDEX($G$5:$G$42,L34)+IF(Q34=1,INDEX(新属性投放!T$20:T$23,卡牌属性!M34-1),INDEX(新属性投放!T$25:T$28,卡牌属性!M34-1)))*SQRT(INDEX($I$5:$I$42,L34)),2)</f>
        <v>3054.85</v>
      </c>
      <c r="Y34" s="31" t="s">
        <v>189</v>
      </c>
      <c r="Z34" s="16">
        <f>ROUND(IF(Q34=1,INDEX(新属性投放!$D$14:$D$34,卡牌属性!R34),INDEX(新属性投放!$D$42:$D$62,卡牌属性!R34))*INDEX($G$5:$G$42,L34)/SQRT(INDEX($I$5:$I$42,L34)),2)</f>
        <v>25.24</v>
      </c>
      <c r="AA34" s="31" t="s">
        <v>190</v>
      </c>
      <c r="AB34" s="16">
        <f>ROUND(IF(Q34=1,INDEX(新属性投放!$E$14:$E$34,卡牌属性!R34),INDEX(新属性投放!$E$42:$E$62,卡牌属性!R34))*INDEX($G$5:$G$42,L34),2)</f>
        <v>12.62</v>
      </c>
      <c r="AC34" s="31" t="s">
        <v>191</v>
      </c>
      <c r="AD34" s="16">
        <f>ROUND(IF(Q34=1,INDEX(新属性投放!$F$14:$F$34,卡牌属性!R34),INDEX(新属性投放!$F$42:$F$62,卡牌属性!R34))*INDEX($G$5:$G$42,L34)*SQRT(INDEX($I$5:$I$42,L34)),2)</f>
        <v>75.72</v>
      </c>
      <c r="AF34" s="16">
        <f t="shared" si="6"/>
        <v>252</v>
      </c>
      <c r="AG34" s="16">
        <f t="shared" si="7"/>
        <v>126</v>
      </c>
      <c r="AH34" s="16">
        <f t="shared" si="8"/>
        <v>757</v>
      </c>
      <c r="AJ34" s="16">
        <f t="shared" si="19"/>
        <v>1152</v>
      </c>
      <c r="AK34" s="16">
        <f t="shared" si="20"/>
        <v>575</v>
      </c>
      <c r="AL34" s="16">
        <f t="shared" si="21"/>
        <v>3462</v>
      </c>
    </row>
    <row r="35" spans="1:38" ht="16.5" x14ac:dyDescent="0.2">
      <c r="A35" s="15">
        <v>1102015</v>
      </c>
      <c r="B35" s="15" t="s">
        <v>176</v>
      </c>
      <c r="C35" s="15">
        <v>2</v>
      </c>
      <c r="D35" s="15">
        <v>2</v>
      </c>
      <c r="E35" s="15">
        <f>INDEX(新属性投放!$E$7:$E$8,卡牌属性!C35)</f>
        <v>21</v>
      </c>
      <c r="F35" s="15">
        <f>SUM(E$5:E35)</f>
        <v>651</v>
      </c>
      <c r="G35" s="16">
        <f>INDEX(新属性投放!$L$6:$L$10,卡牌属性!D35)</f>
        <v>1</v>
      </c>
      <c r="H35" s="15">
        <v>1</v>
      </c>
      <c r="I35" s="15">
        <v>1</v>
      </c>
      <c r="K35" s="15">
        <v>32</v>
      </c>
      <c r="L35" s="15">
        <f t="shared" si="0"/>
        <v>2</v>
      </c>
      <c r="M35" s="15">
        <f t="shared" si="1"/>
        <v>2</v>
      </c>
      <c r="N35" s="16">
        <f t="shared" si="2"/>
        <v>1101002</v>
      </c>
      <c r="O35" s="16" t="str">
        <f t="shared" si="3"/>
        <v>曹玄亮11突</v>
      </c>
      <c r="P35" s="31" t="s">
        <v>482</v>
      </c>
      <c r="Q35" s="16">
        <f t="shared" si="4"/>
        <v>1</v>
      </c>
      <c r="R35" s="16">
        <f t="shared" si="5"/>
        <v>11</v>
      </c>
      <c r="S35" s="16" t="s">
        <v>51</v>
      </c>
      <c r="T35" s="16">
        <f>ROUND(((IF(Q35=1,INDEX(新属性投放!$J$14:$J$34,卡牌属性!R35),INDEX(新属性投放!$J$42:$J$62,卡牌属性!R35)))*INDEX($G$5:$G$42,L35)+IF(Q35=1,INDEX(新属性投放!R$20:R$23,卡牌属性!M35-1),INDEX(新属性投放!R$25:R$28,卡牌属性!M35-1)))/SQRT(INDEX($I$5:$I$42,L35)),2)</f>
        <v>1163.1500000000001</v>
      </c>
      <c r="U35" s="31" t="s">
        <v>190</v>
      </c>
      <c r="V35" s="16">
        <f>ROUND((IF(Q35=1,INDEX(新属性投放!$K$14:$K$34,卡牌属性!R35),INDEX(新属性投放!$K$42:$K$62,卡牌属性!R35))+IF(Q35=1,INDEX(新属性投放!S$20:S$23,卡牌属性!M35-1),INDEX(新属性投放!S$25:S$28,卡牌属性!M35-1)))*INDEX($G$5:$G$42,L35),2)</f>
        <v>567.58000000000004</v>
      </c>
      <c r="W35" s="31" t="s">
        <v>191</v>
      </c>
      <c r="X35" s="16">
        <f>ROUND((IF(Q35=1,INDEX(新属性投放!$L$14:$L$34,卡牌属性!R35),INDEX(新属性投放!$L$42:$L$62,卡牌属性!R35))*INDEX($G$5:$G$42,L35)+IF(Q35=1,INDEX(新属性投放!T$20:T$23,卡牌属性!M35-1),INDEX(新属性投放!T$25:T$28,卡牌属性!M35-1)))*SQRT(INDEX($I$5:$I$42,L35)),2)</f>
        <v>3529.45</v>
      </c>
      <c r="Y35" s="31" t="s">
        <v>189</v>
      </c>
      <c r="Z35" s="16">
        <f>ROUND(IF(Q35=1,INDEX(新属性投放!$D$14:$D$34,卡牌属性!R35),INDEX(新属性投放!$D$42:$D$62,卡牌属性!R35))*INDEX($G$5:$G$42,L35)/SQRT(INDEX($I$5:$I$42,L35)),2)</f>
        <v>29.45</v>
      </c>
      <c r="AA35" s="31" t="s">
        <v>190</v>
      </c>
      <c r="AB35" s="16">
        <f>ROUND(IF(Q35=1,INDEX(新属性投放!$E$14:$E$34,卡牌属性!R35),INDEX(新属性投放!$E$42:$E$62,卡牌属性!R35))*INDEX($G$5:$G$42,L35),2)</f>
        <v>14.73</v>
      </c>
      <c r="AC35" s="31" t="s">
        <v>191</v>
      </c>
      <c r="AD35" s="16">
        <f>ROUND(IF(Q35=1,INDEX(新属性投放!$F$14:$F$34,卡牌属性!R35),INDEX(新属性投放!$F$42:$F$62,卡牌属性!R35))*INDEX($G$5:$G$42,L35)*SQRT(INDEX($I$5:$I$42,L35)),2)</f>
        <v>88.35</v>
      </c>
      <c r="AF35" s="16">
        <f t="shared" si="6"/>
        <v>294</v>
      </c>
      <c r="AG35" s="16">
        <f t="shared" si="7"/>
        <v>147</v>
      </c>
      <c r="AH35" s="16">
        <f t="shared" si="8"/>
        <v>883</v>
      </c>
      <c r="AJ35" s="16">
        <f t="shared" si="19"/>
        <v>1446</v>
      </c>
      <c r="AK35" s="16">
        <f t="shared" si="20"/>
        <v>722</v>
      </c>
      <c r="AL35" s="16">
        <f t="shared" si="21"/>
        <v>4345</v>
      </c>
    </row>
    <row r="36" spans="1:38" ht="16.5" x14ac:dyDescent="0.2">
      <c r="A36" s="15">
        <v>1102016</v>
      </c>
      <c r="B36" s="15" t="s">
        <v>177</v>
      </c>
      <c r="C36" s="15">
        <v>2</v>
      </c>
      <c r="D36" s="15">
        <v>5</v>
      </c>
      <c r="E36" s="15">
        <f>INDEX(新属性投放!$E$7:$E$8,卡牌属性!C36)</f>
        <v>21</v>
      </c>
      <c r="F36" s="15">
        <f>SUM(E$5:E36)</f>
        <v>672</v>
      </c>
      <c r="G36" s="16">
        <f>INDEX(新属性投放!$L$6:$L$10,卡牌属性!D36)</f>
        <v>1.5</v>
      </c>
      <c r="H36" s="15">
        <v>1</v>
      </c>
      <c r="I36" s="15">
        <v>1</v>
      </c>
      <c r="K36" s="15">
        <v>33</v>
      </c>
      <c r="L36" s="15">
        <f t="shared" si="0"/>
        <v>2</v>
      </c>
      <c r="M36" s="15">
        <f t="shared" si="1"/>
        <v>2</v>
      </c>
      <c r="N36" s="16">
        <f t="shared" si="2"/>
        <v>1101002</v>
      </c>
      <c r="O36" s="16" t="str">
        <f t="shared" si="3"/>
        <v>曹玄亮12突</v>
      </c>
      <c r="P36" s="31" t="s">
        <v>482</v>
      </c>
      <c r="Q36" s="16">
        <f t="shared" si="4"/>
        <v>1</v>
      </c>
      <c r="R36" s="16">
        <f t="shared" si="5"/>
        <v>12</v>
      </c>
      <c r="S36" s="16" t="s">
        <v>51</v>
      </c>
      <c r="T36" s="16">
        <f>ROUND(((IF(Q36=1,INDEX(新属性投放!$J$14:$J$34,卡牌属性!R36),INDEX(新属性投放!$J$42:$J$62,卡牌属性!R36)))*INDEX($G$5:$G$42,L36)+IF(Q36=1,INDEX(新属性投放!R$20:R$23,卡牌属性!M36-1),INDEX(新属性投放!R$25:R$28,卡牌属性!M36-1)))/SQRT(INDEX($I$5:$I$42,L36)),2)</f>
        <v>1347.4</v>
      </c>
      <c r="U36" s="31" t="s">
        <v>190</v>
      </c>
      <c r="V36" s="16">
        <f>ROUND((IF(Q36=1,INDEX(新属性投放!$K$14:$K$34,卡牌属性!R36),INDEX(新属性投放!$K$42:$K$62,卡牌属性!R36))+IF(Q36=1,INDEX(新属性投放!S$20:S$23,卡牌属性!M36-1),INDEX(新属性投放!S$25:S$28,卡牌属性!M36-1)))*INDEX($G$5:$G$42,L36),2)</f>
        <v>659.2</v>
      </c>
      <c r="W36" s="31" t="s">
        <v>191</v>
      </c>
      <c r="X36" s="16">
        <f>ROUND((IF(Q36=1,INDEX(新属性投放!$L$14:$L$34,卡牌属性!R36),INDEX(新属性投放!$L$42:$L$62,卡牌属性!R36))*INDEX($G$5:$G$42,L36)+IF(Q36=1,INDEX(新属性投放!T$20:T$23,卡牌属性!M36-1),INDEX(新属性投放!T$25:T$28,卡牌属性!M36-1)))*SQRT(INDEX($I$5:$I$42,L36)),2)</f>
        <v>4082.2</v>
      </c>
      <c r="Y36" s="31" t="s">
        <v>189</v>
      </c>
      <c r="Z36" s="16">
        <f>ROUND(IF(Q36=1,INDEX(新属性投放!$D$14:$D$34,卡牌属性!R36),INDEX(新属性投放!$D$42:$D$62,卡牌属性!R36))*INDEX($G$5:$G$42,L36)/SQRT(INDEX($I$5:$I$42,L36)),2)</f>
        <v>33.69</v>
      </c>
      <c r="AA36" s="31" t="s">
        <v>190</v>
      </c>
      <c r="AB36" s="16">
        <f>ROUND(IF(Q36=1,INDEX(新属性投放!$E$14:$E$34,卡牌属性!R36),INDEX(新属性投放!$E$42:$E$62,卡牌属性!R36))*INDEX($G$5:$G$42,L36),2)</f>
        <v>16.850000000000001</v>
      </c>
      <c r="AC36" s="31" t="s">
        <v>191</v>
      </c>
      <c r="AD36" s="16">
        <f>ROUND(IF(Q36=1,INDEX(新属性投放!$F$14:$F$34,卡牌属性!R36),INDEX(新属性投放!$F$42:$F$62,卡牌属性!R36))*INDEX($G$5:$G$42,L36)*SQRT(INDEX($I$5:$I$42,L36)),2)</f>
        <v>101.07</v>
      </c>
      <c r="AF36" s="16">
        <f t="shared" si="6"/>
        <v>336</v>
      </c>
      <c r="AG36" s="16">
        <f t="shared" si="7"/>
        <v>168</v>
      </c>
      <c r="AH36" s="16">
        <f t="shared" si="8"/>
        <v>1010</v>
      </c>
      <c r="AJ36" s="16">
        <f t="shared" si="19"/>
        <v>1782</v>
      </c>
      <c r="AK36" s="16">
        <f t="shared" si="20"/>
        <v>890</v>
      </c>
      <c r="AL36" s="16">
        <f t="shared" si="21"/>
        <v>5355</v>
      </c>
    </row>
    <row r="37" spans="1:38" ht="16.5" x14ac:dyDescent="0.2">
      <c r="A37" s="15">
        <v>1102017</v>
      </c>
      <c r="B37" s="15" t="s">
        <v>178</v>
      </c>
      <c r="C37" s="15">
        <v>2</v>
      </c>
      <c r="D37" s="15">
        <v>4</v>
      </c>
      <c r="E37" s="15">
        <f>INDEX(新属性投放!$E$7:$E$8,卡牌属性!C37)</f>
        <v>21</v>
      </c>
      <c r="F37" s="15">
        <f>SUM(E$5:E37)</f>
        <v>693</v>
      </c>
      <c r="G37" s="16">
        <f>INDEX(新属性投放!$L$6:$L$10,卡牌属性!D37)</f>
        <v>1.3</v>
      </c>
      <c r="H37" s="15">
        <v>1</v>
      </c>
      <c r="I37" s="15">
        <v>1</v>
      </c>
      <c r="K37" s="15">
        <v>34</v>
      </c>
      <c r="L37" s="15">
        <f t="shared" si="0"/>
        <v>2</v>
      </c>
      <c r="M37" s="15">
        <f t="shared" si="1"/>
        <v>2</v>
      </c>
      <c r="N37" s="16">
        <f t="shared" si="2"/>
        <v>1101002</v>
      </c>
      <c r="O37" s="16" t="str">
        <f t="shared" si="3"/>
        <v>曹玄亮13突</v>
      </c>
      <c r="P37" s="31" t="s">
        <v>482</v>
      </c>
      <c r="Q37" s="16">
        <f t="shared" si="4"/>
        <v>1</v>
      </c>
      <c r="R37" s="16">
        <f t="shared" si="5"/>
        <v>13</v>
      </c>
      <c r="S37" s="16" t="s">
        <v>51</v>
      </c>
      <c r="T37" s="16">
        <f>ROUND(((IF(Q37=1,INDEX(新属性投放!$J$14:$J$34,卡牌属性!R37),INDEX(新属性投放!$J$42:$J$62,卡牌属性!R37)))*INDEX($G$5:$G$42,L37)+IF(Q37=1,INDEX(新属性投放!R$20:R$23,卡牌属性!M37-1),INDEX(新属性投放!R$25:R$28,卡牌属性!M37-1)))/SQRT(INDEX($I$5:$I$42,L37)),2)</f>
        <v>1557.85</v>
      </c>
      <c r="U37" s="31" t="s">
        <v>190</v>
      </c>
      <c r="V37" s="16">
        <f>ROUND((IF(Q37=1,INDEX(新属性投放!$K$14:$K$34,卡牌属性!R37),INDEX(新属性投放!$K$42:$K$62,卡牌属性!R37))+IF(Q37=1,INDEX(新属性投放!S$20:S$23,卡牌属性!M37-1),INDEX(新属性投放!S$25:S$28,卡牌属性!M37-1)))*INDEX($G$5:$G$42,L37),2)</f>
        <v>764.43</v>
      </c>
      <c r="W37" s="31" t="s">
        <v>191</v>
      </c>
      <c r="X37" s="16">
        <f>ROUND((IF(Q37=1,INDEX(新属性投放!$L$14:$L$34,卡牌属性!R37),INDEX(新属性投放!$L$42:$L$62,卡牌属性!R37))*INDEX($G$5:$G$42,L37)+IF(Q37=1,INDEX(新属性投放!T$20:T$23,卡牌属性!M37-1),INDEX(新属性投放!T$25:T$28,卡牌属性!M37-1)))*SQRT(INDEX($I$5:$I$42,L37)),2)</f>
        <v>4713.55</v>
      </c>
      <c r="Y37" s="31" t="s">
        <v>189</v>
      </c>
      <c r="Z37" s="16">
        <f>ROUND(IF(Q37=1,INDEX(新属性投放!$D$14:$D$34,卡牌属性!R37),INDEX(新属性投放!$D$42:$D$62,卡牌属性!R37))*INDEX($G$5:$G$42,L37)/SQRT(INDEX($I$5:$I$42,L37)),2)</f>
        <v>38.950000000000003</v>
      </c>
      <c r="AA37" s="31" t="s">
        <v>190</v>
      </c>
      <c r="AB37" s="16">
        <f>ROUND(IF(Q37=1,INDEX(新属性投放!$E$14:$E$34,卡牌属性!R37),INDEX(新属性投放!$E$42:$E$62,卡牌属性!R37))*INDEX($G$5:$G$42,L37),2)</f>
        <v>19.48</v>
      </c>
      <c r="AC37" s="31" t="s">
        <v>191</v>
      </c>
      <c r="AD37" s="16">
        <f>ROUND(IF(Q37=1,INDEX(新属性投放!$F$14:$F$34,卡牌属性!R37),INDEX(新属性投放!$F$42:$F$62,卡牌属性!R37))*INDEX($G$5:$G$42,L37)*SQRT(INDEX($I$5:$I$42,L37)),2)</f>
        <v>116.85</v>
      </c>
      <c r="AF37" s="16">
        <f t="shared" si="6"/>
        <v>389</v>
      </c>
      <c r="AG37" s="16">
        <f t="shared" si="7"/>
        <v>194</v>
      </c>
      <c r="AH37" s="16">
        <f t="shared" si="8"/>
        <v>1168</v>
      </c>
      <c r="AJ37" s="16">
        <f t="shared" si="19"/>
        <v>2171</v>
      </c>
      <c r="AK37" s="16">
        <f t="shared" si="20"/>
        <v>1084</v>
      </c>
      <c r="AL37" s="16">
        <f t="shared" si="21"/>
        <v>6523</v>
      </c>
    </row>
    <row r="38" spans="1:38" ht="16.5" x14ac:dyDescent="0.2">
      <c r="A38" s="15">
        <v>1102018</v>
      </c>
      <c r="B38" s="15" t="s">
        <v>179</v>
      </c>
      <c r="C38" s="15">
        <v>2</v>
      </c>
      <c r="D38" s="15">
        <v>2</v>
      </c>
      <c r="E38" s="15">
        <f>INDEX(新属性投放!$E$7:$E$8,卡牌属性!C38)</f>
        <v>21</v>
      </c>
      <c r="F38" s="15">
        <f>SUM(E$5:E38)</f>
        <v>714</v>
      </c>
      <c r="G38" s="16">
        <f>INDEX(新属性投放!$L$6:$L$10,卡牌属性!D38)</f>
        <v>1</v>
      </c>
      <c r="H38" s="15">
        <v>1</v>
      </c>
      <c r="I38" s="15">
        <v>1</v>
      </c>
      <c r="K38" s="15">
        <v>35</v>
      </c>
      <c r="L38" s="15">
        <f t="shared" si="0"/>
        <v>2</v>
      </c>
      <c r="M38" s="15">
        <f t="shared" si="1"/>
        <v>2</v>
      </c>
      <c r="N38" s="16">
        <f t="shared" si="2"/>
        <v>1101002</v>
      </c>
      <c r="O38" s="16" t="str">
        <f t="shared" si="3"/>
        <v>曹玄亮14突</v>
      </c>
      <c r="P38" s="31" t="s">
        <v>482</v>
      </c>
      <c r="Q38" s="16">
        <f t="shared" si="4"/>
        <v>1</v>
      </c>
      <c r="R38" s="16">
        <f t="shared" si="5"/>
        <v>14</v>
      </c>
      <c r="S38" s="16" t="s">
        <v>51</v>
      </c>
      <c r="T38" s="16">
        <f>ROUND(((IF(Q38=1,INDEX(新属性投放!$J$14:$J$34,卡牌属性!R38),INDEX(新属性投放!$J$42:$J$62,卡牌属性!R38)))*INDEX($G$5:$G$42,L38)+IF(Q38=1,INDEX(新属性投放!R$20:R$23,卡牌属性!M38-1),INDEX(新属性投放!R$25:R$28,卡牌属性!M38-1)))/SQRT(INDEX($I$5:$I$42,L38)),2)</f>
        <v>1801.6</v>
      </c>
      <c r="U38" s="31" t="s">
        <v>190</v>
      </c>
      <c r="V38" s="16">
        <f>ROUND((IF(Q38=1,INDEX(新属性投放!$K$14:$K$34,卡牌属性!R38),INDEX(新属性投放!$K$42:$K$62,卡牌属性!R38))+IF(Q38=1,INDEX(新属性投放!S$20:S$23,卡牌属性!M38-1),INDEX(新属性投放!S$25:S$28,卡牌属性!M38-1)))*INDEX($G$5:$G$42,L38),2)</f>
        <v>885.8</v>
      </c>
      <c r="W38" s="31" t="s">
        <v>191</v>
      </c>
      <c r="X38" s="16">
        <f>ROUND((IF(Q38=1,INDEX(新属性投放!$L$14:$L$34,卡牌属性!R38),INDEX(新属性投放!$L$42:$L$62,卡牌属性!R38))*INDEX($G$5:$G$42,L38)+IF(Q38=1,INDEX(新属性投放!T$20:T$23,卡牌属性!M38-1),INDEX(新属性投放!T$25:T$28,卡牌属性!M38-1)))*SQRT(INDEX($I$5:$I$42,L38)),2)</f>
        <v>5444.8</v>
      </c>
      <c r="Y38" s="31" t="s">
        <v>189</v>
      </c>
      <c r="Z38" s="16">
        <f>ROUND(IF(Q38=1,INDEX(新属性投放!$D$14:$D$34,卡牌属性!R38),INDEX(新属性投放!$D$42:$D$62,卡牌属性!R38))*INDEX($G$5:$G$42,L38)/SQRT(INDEX($I$5:$I$42,L38)),2)</f>
        <v>45.04</v>
      </c>
      <c r="AA38" s="31" t="s">
        <v>190</v>
      </c>
      <c r="AB38" s="16">
        <f>ROUND(IF(Q38=1,INDEX(新属性投放!$E$14:$E$34,卡牌属性!R38),INDEX(新属性投放!$E$42:$E$62,卡牌属性!R38))*INDEX($G$5:$G$42,L38),2)</f>
        <v>22.52</v>
      </c>
      <c r="AC38" s="31" t="s">
        <v>191</v>
      </c>
      <c r="AD38" s="16">
        <f>ROUND(IF(Q38=1,INDEX(新属性投放!$F$14:$F$34,卡牌属性!R38),INDEX(新属性投放!$F$42:$F$62,卡牌属性!R38))*INDEX($G$5:$G$42,L38)*SQRT(INDEX($I$5:$I$42,L38)),2)</f>
        <v>135.12</v>
      </c>
      <c r="AF38" s="16">
        <f t="shared" si="6"/>
        <v>450</v>
      </c>
      <c r="AG38" s="16">
        <f t="shared" si="7"/>
        <v>225</v>
      </c>
      <c r="AH38" s="16">
        <f t="shared" si="8"/>
        <v>1351</v>
      </c>
      <c r="AJ38" s="16">
        <f t="shared" si="19"/>
        <v>2621</v>
      </c>
      <c r="AK38" s="16">
        <f t="shared" si="20"/>
        <v>1309</v>
      </c>
      <c r="AL38" s="16">
        <f t="shared" si="21"/>
        <v>7874</v>
      </c>
    </row>
    <row r="39" spans="1:38" ht="16.5" x14ac:dyDescent="0.2">
      <c r="A39" s="15">
        <v>1102019</v>
      </c>
      <c r="B39" s="15" t="s">
        <v>180</v>
      </c>
      <c r="C39" s="15">
        <v>2</v>
      </c>
      <c r="D39" s="15">
        <v>2</v>
      </c>
      <c r="E39" s="15">
        <f>INDEX(新属性投放!$E$7:$E$8,卡牌属性!C39)</f>
        <v>21</v>
      </c>
      <c r="F39" s="15">
        <f>SUM(E$5:E39)</f>
        <v>735</v>
      </c>
      <c r="G39" s="16">
        <f>INDEX(新属性投放!$L$6:$L$10,卡牌属性!D39)</f>
        <v>1</v>
      </c>
      <c r="H39" s="15">
        <v>1</v>
      </c>
      <c r="I39" s="15">
        <v>1</v>
      </c>
      <c r="K39" s="15">
        <v>36</v>
      </c>
      <c r="L39" s="15">
        <f t="shared" si="0"/>
        <v>2</v>
      </c>
      <c r="M39" s="15">
        <f t="shared" si="1"/>
        <v>2</v>
      </c>
      <c r="N39" s="16">
        <f t="shared" si="2"/>
        <v>1101002</v>
      </c>
      <c r="O39" s="16" t="str">
        <f t="shared" si="3"/>
        <v>曹玄亮15突</v>
      </c>
      <c r="P39" s="31" t="s">
        <v>482</v>
      </c>
      <c r="Q39" s="16">
        <f t="shared" si="4"/>
        <v>1</v>
      </c>
      <c r="R39" s="16">
        <f t="shared" si="5"/>
        <v>15</v>
      </c>
      <c r="S39" s="16" t="s">
        <v>51</v>
      </c>
      <c r="T39" s="16">
        <f>ROUND(((IF(Q39=1,INDEX(新属性投放!$J$14:$J$34,卡牌属性!R39),INDEX(新属性投放!$J$42:$J$62,卡牌属性!R39)))*INDEX($G$5:$G$42,L39)+IF(Q39=1,INDEX(新属性投放!R$20:R$23,卡牌属性!M39-1),INDEX(新属性投放!R$25:R$28,卡牌属性!M39-1)))/SQRT(INDEX($I$5:$I$42,L39)),2)</f>
        <v>2082.8000000000002</v>
      </c>
      <c r="U39" s="31" t="s">
        <v>190</v>
      </c>
      <c r="V39" s="16">
        <f>ROUND((IF(Q39=1,INDEX(新属性投放!$K$14:$K$34,卡牌属性!R39),INDEX(新属性投放!$K$42:$K$62,卡牌属性!R39))+IF(Q39=1,INDEX(新属性投放!S$20:S$23,卡牌属性!M39-1),INDEX(新属性投放!S$25:S$28,卡牌属性!M39-1)))*INDEX($G$5:$G$42,L39),2)</f>
        <v>1026.4000000000001</v>
      </c>
      <c r="W39" s="31" t="s">
        <v>191</v>
      </c>
      <c r="X39" s="16">
        <f>ROUND((IF(Q39=1,INDEX(新属性投放!$L$14:$L$34,卡牌属性!R39),INDEX(新属性投放!$L$42:$L$62,卡牌属性!R39))*INDEX($G$5:$G$42,L39)+IF(Q39=1,INDEX(新属性投放!T$20:T$23,卡牌属性!M39-1),INDEX(新属性投放!T$25:T$28,卡牌属性!M39-1)))*SQRT(INDEX($I$5:$I$42,L39)),2)</f>
        <v>6288.4</v>
      </c>
      <c r="Y39" s="31" t="s">
        <v>189</v>
      </c>
      <c r="Z39" s="16">
        <f>ROUND(IF(Q39=1,INDEX(新属性投放!$D$14:$D$34,卡牌属性!R39),INDEX(新属性投放!$D$42:$D$62,卡牌属性!R39))*INDEX($G$5:$G$42,L39)/SQRT(INDEX($I$5:$I$42,L39)),2)</f>
        <v>52.07</v>
      </c>
      <c r="AA39" s="31" t="s">
        <v>190</v>
      </c>
      <c r="AB39" s="16">
        <f>ROUND(IF(Q39=1,INDEX(新属性投放!$E$14:$E$34,卡牌属性!R39),INDEX(新属性投放!$E$42:$E$62,卡牌属性!R39))*INDEX($G$5:$G$42,L39),2)</f>
        <v>26.04</v>
      </c>
      <c r="AC39" s="31" t="s">
        <v>191</v>
      </c>
      <c r="AD39" s="16">
        <f>ROUND(IF(Q39=1,INDEX(新属性投放!$F$14:$F$34,卡牌属性!R39),INDEX(新属性投放!$F$42:$F$62,卡牌属性!R39))*INDEX($G$5:$G$42,L39)*SQRT(INDEX($I$5:$I$42,L39)),2)</f>
        <v>156.21</v>
      </c>
      <c r="AF39" s="16">
        <f t="shared" si="6"/>
        <v>520</v>
      </c>
      <c r="AG39" s="16">
        <f t="shared" si="7"/>
        <v>260</v>
      </c>
      <c r="AH39" s="16">
        <f t="shared" si="8"/>
        <v>1562</v>
      </c>
      <c r="AJ39" s="16">
        <f t="shared" si="19"/>
        <v>3141</v>
      </c>
      <c r="AK39" s="16">
        <f t="shared" si="20"/>
        <v>1569</v>
      </c>
      <c r="AL39" s="16">
        <f t="shared" si="21"/>
        <v>9436</v>
      </c>
    </row>
    <row r="40" spans="1:38" ht="16.5" x14ac:dyDescent="0.2">
      <c r="A40" s="15">
        <v>1102020</v>
      </c>
      <c r="B40" s="15" t="s">
        <v>181</v>
      </c>
      <c r="C40" s="15">
        <v>2</v>
      </c>
      <c r="D40" s="15">
        <v>3</v>
      </c>
      <c r="E40" s="15">
        <f>INDEX(新属性投放!$E$7:$E$8,卡牌属性!C40)</f>
        <v>21</v>
      </c>
      <c r="F40" s="15">
        <f>SUM(E$5:E40)</f>
        <v>756</v>
      </c>
      <c r="G40" s="16">
        <f>INDEX(新属性投放!$L$6:$L$10,卡牌属性!D40)</f>
        <v>1.1499999999999999</v>
      </c>
      <c r="H40" s="15">
        <v>1</v>
      </c>
      <c r="I40" s="15">
        <v>1</v>
      </c>
      <c r="K40" s="15">
        <v>37</v>
      </c>
      <c r="L40" s="15">
        <f t="shared" si="0"/>
        <v>2</v>
      </c>
      <c r="M40" s="15">
        <f t="shared" si="1"/>
        <v>2</v>
      </c>
      <c r="N40" s="16">
        <f t="shared" si="2"/>
        <v>1101002</v>
      </c>
      <c r="O40" s="16" t="str">
        <f t="shared" si="3"/>
        <v>曹玄亮16突</v>
      </c>
      <c r="P40" s="31" t="s">
        <v>482</v>
      </c>
      <c r="Q40" s="16">
        <f t="shared" si="4"/>
        <v>1</v>
      </c>
      <c r="R40" s="16">
        <f t="shared" si="5"/>
        <v>16</v>
      </c>
      <c r="S40" s="16" t="s">
        <v>51</v>
      </c>
      <c r="T40" s="16">
        <f>ROUND(((IF(Q40=1,INDEX(新属性投放!$J$14:$J$34,卡牌属性!R40),INDEX(新属性投放!$J$42:$J$62,卡牌属性!R40)))*INDEX($G$5:$G$42,L40)+IF(Q40=1,INDEX(新属性投放!R$20:R$23,卡牌属性!M40-1),INDEX(新属性投放!R$25:R$28,卡牌属性!M40-1)))/SQRT(INDEX($I$5:$I$42,L40)),2)</f>
        <v>2408.15</v>
      </c>
      <c r="U40" s="31" t="s">
        <v>190</v>
      </c>
      <c r="V40" s="16">
        <f>ROUND((IF(Q40=1,INDEX(新属性投放!$K$14:$K$34,卡牌属性!R40),INDEX(新属性投放!$K$42:$K$62,卡牌属性!R40))+IF(Q40=1,INDEX(新属性投放!S$20:S$23,卡牌属性!M40-1),INDEX(新属性投放!S$25:S$28,卡牌属性!M40-1)))*INDEX($G$5:$G$42,L40),2)</f>
        <v>1189.58</v>
      </c>
      <c r="W40" s="31" t="s">
        <v>191</v>
      </c>
      <c r="X40" s="16">
        <f>ROUND((IF(Q40=1,INDEX(新属性投放!$L$14:$L$34,卡牌属性!R40),INDEX(新属性投放!$L$42:$L$62,卡牌属性!R40))*INDEX($G$5:$G$42,L40)+IF(Q40=1,INDEX(新属性投放!T$20:T$23,卡牌属性!M40-1),INDEX(新属性投放!T$25:T$28,卡牌属性!M40-1)))*SQRT(INDEX($I$5:$I$42,L40)),2)</f>
        <v>7264.45</v>
      </c>
      <c r="Y40" s="31" t="s">
        <v>189</v>
      </c>
      <c r="Z40" s="16">
        <f>ROUND(IF(Q40=1,INDEX(新属性投放!$D$14:$D$34,卡牌属性!R40),INDEX(新属性投放!$D$42:$D$62,卡牌属性!R40))*INDEX($G$5:$G$42,L40)/SQRT(INDEX($I$5:$I$42,L40)),2)</f>
        <v>60.2</v>
      </c>
      <c r="AA40" s="31" t="s">
        <v>190</v>
      </c>
      <c r="AB40" s="16">
        <f>ROUND(IF(Q40=1,INDEX(新属性投放!$E$14:$E$34,卡牌属性!R40),INDEX(新属性投放!$E$42:$E$62,卡牌属性!R40))*INDEX($G$5:$G$42,L40),2)</f>
        <v>30.1</v>
      </c>
      <c r="AC40" s="31" t="s">
        <v>191</v>
      </c>
      <c r="AD40" s="16">
        <f>ROUND(IF(Q40=1,INDEX(新属性投放!$F$14:$F$34,卡牌属性!R40),INDEX(新属性投放!$F$42:$F$62,卡牌属性!R40))*INDEX($G$5:$G$42,L40)*SQRT(INDEX($I$5:$I$42,L40)),2)</f>
        <v>180.6</v>
      </c>
      <c r="AF40" s="16">
        <f t="shared" si="6"/>
        <v>602</v>
      </c>
      <c r="AG40" s="16">
        <f t="shared" si="7"/>
        <v>301</v>
      </c>
      <c r="AH40" s="16">
        <f t="shared" si="8"/>
        <v>1806</v>
      </c>
      <c r="AJ40" s="16">
        <f t="shared" si="19"/>
        <v>3743</v>
      </c>
      <c r="AK40" s="16">
        <f t="shared" si="20"/>
        <v>1870</v>
      </c>
      <c r="AL40" s="16">
        <f t="shared" si="21"/>
        <v>11242</v>
      </c>
    </row>
    <row r="41" spans="1:38" ht="16.5" x14ac:dyDescent="0.2">
      <c r="A41" s="15">
        <v>1102021</v>
      </c>
      <c r="B41" s="15" t="s">
        <v>182</v>
      </c>
      <c r="C41" s="15">
        <v>2</v>
      </c>
      <c r="D41" s="15">
        <v>2</v>
      </c>
      <c r="E41" s="15">
        <f>INDEX(新属性投放!$E$7:$E$8,卡牌属性!C41)</f>
        <v>21</v>
      </c>
      <c r="F41" s="15">
        <f>SUM(E$5:E41)</f>
        <v>777</v>
      </c>
      <c r="G41" s="16">
        <f>INDEX(新属性投放!$L$6:$L$10,卡牌属性!D41)</f>
        <v>1</v>
      </c>
      <c r="H41" s="15">
        <v>1</v>
      </c>
      <c r="I41" s="15">
        <v>1</v>
      </c>
      <c r="K41" s="15">
        <v>38</v>
      </c>
      <c r="L41" s="15">
        <f t="shared" si="0"/>
        <v>2</v>
      </c>
      <c r="M41" s="15">
        <f t="shared" si="1"/>
        <v>2</v>
      </c>
      <c r="N41" s="16">
        <f t="shared" si="2"/>
        <v>1101002</v>
      </c>
      <c r="O41" s="16" t="str">
        <f t="shared" si="3"/>
        <v>曹玄亮17突</v>
      </c>
      <c r="P41" s="31" t="s">
        <v>482</v>
      </c>
      <c r="Q41" s="16">
        <f t="shared" si="4"/>
        <v>1</v>
      </c>
      <c r="R41" s="16">
        <f t="shared" si="5"/>
        <v>17</v>
      </c>
      <c r="S41" s="16" t="s">
        <v>51</v>
      </c>
      <c r="T41" s="16">
        <f>ROUND(((IF(Q41=1,INDEX(新属性投放!$J$14:$J$34,卡牌属性!R41),INDEX(新属性投放!$J$42:$J$62,卡牌属性!R41)))*INDEX($G$5:$G$42,L41)+IF(Q41=1,INDEX(新属性投放!R$20:R$23,卡牌属性!M41-1),INDEX(新属性投放!R$25:R$28,卡牌属性!M41-1)))/SQRT(INDEX($I$5:$I$42,L41)),2)</f>
        <v>2784.15</v>
      </c>
      <c r="U41" s="31" t="s">
        <v>190</v>
      </c>
      <c r="V41" s="16">
        <f>ROUND((IF(Q41=1,INDEX(新属性投放!$K$14:$K$34,卡牌属性!R41),INDEX(新属性投放!$K$42:$K$62,卡牌属性!R41))+IF(Q41=1,INDEX(新属性投放!S$20:S$23,卡牌属性!M41-1),INDEX(新属性投放!S$25:S$28,卡牌属性!M41-1)))*INDEX($G$5:$G$42,L41),2)</f>
        <v>1378.08</v>
      </c>
      <c r="W41" s="31" t="s">
        <v>191</v>
      </c>
      <c r="X41" s="16">
        <f>ROUND((IF(Q41=1,INDEX(新属性投放!$L$14:$L$34,卡牌属性!R41),INDEX(新属性投放!$L$42:$L$62,卡牌属性!R41))*INDEX($G$5:$G$42,L41)+IF(Q41=1,INDEX(新属性投放!T$20:T$23,卡牌属性!M41-1),INDEX(新属性投放!T$25:T$28,卡牌属性!M41-1)))*SQRT(INDEX($I$5:$I$42,L41)),2)</f>
        <v>8392.4500000000007</v>
      </c>
      <c r="Y41" s="31" t="s">
        <v>189</v>
      </c>
      <c r="Z41" s="16">
        <f>ROUND(IF(Q41=1,INDEX(新属性投放!$D$14:$D$34,卡牌属性!R41),INDEX(新属性投放!$D$42:$D$62,卡牌属性!R41))*INDEX($G$5:$G$42,L41)/SQRT(INDEX($I$5:$I$42,L41)),2)</f>
        <v>69.599999999999994</v>
      </c>
      <c r="AA41" s="31" t="s">
        <v>190</v>
      </c>
      <c r="AB41" s="16">
        <f>ROUND(IF(Q41=1,INDEX(新属性投放!$E$14:$E$34,卡牌属性!R41),INDEX(新属性投放!$E$42:$E$62,卡牌属性!R41))*INDEX($G$5:$G$42,L41),2)</f>
        <v>34.799999999999997</v>
      </c>
      <c r="AC41" s="31" t="s">
        <v>191</v>
      </c>
      <c r="AD41" s="16">
        <f>ROUND(IF(Q41=1,INDEX(新属性投放!$F$14:$F$34,卡牌属性!R41),INDEX(新属性投放!$F$42:$F$62,卡牌属性!R41))*INDEX($G$5:$G$42,L41)*SQRT(INDEX($I$5:$I$42,L41)),2)</f>
        <v>208.8</v>
      </c>
      <c r="AF41" s="16">
        <f t="shared" si="6"/>
        <v>696</v>
      </c>
      <c r="AG41" s="16">
        <f t="shared" si="7"/>
        <v>348</v>
      </c>
      <c r="AH41" s="16">
        <f t="shared" si="8"/>
        <v>2088</v>
      </c>
      <c r="AJ41" s="16">
        <f t="shared" si="19"/>
        <v>4439</v>
      </c>
      <c r="AK41" s="16">
        <f t="shared" si="20"/>
        <v>2218</v>
      </c>
      <c r="AL41" s="16">
        <f t="shared" si="21"/>
        <v>13330</v>
      </c>
    </row>
    <row r="42" spans="1:38" ht="16.5" x14ac:dyDescent="0.2">
      <c r="A42" s="15">
        <v>1102050</v>
      </c>
      <c r="B42" s="15" t="s">
        <v>675</v>
      </c>
      <c r="C42" s="15">
        <v>2</v>
      </c>
      <c r="D42" s="15">
        <v>2</v>
      </c>
      <c r="E42" s="15">
        <f>INDEX(新属性投放!$E$7:$E$8,卡牌属性!C42)</f>
        <v>21</v>
      </c>
      <c r="F42" s="15">
        <f>SUM(E$5:E42)</f>
        <v>798</v>
      </c>
      <c r="G42" s="16">
        <f>INDEX(新属性投放!$L$6:$L$10,卡牌属性!D42)</f>
        <v>1</v>
      </c>
      <c r="H42" s="15">
        <v>1</v>
      </c>
      <c r="I42" s="15">
        <v>1</v>
      </c>
      <c r="K42" s="15">
        <v>39</v>
      </c>
      <c r="L42" s="15">
        <f t="shared" si="0"/>
        <v>2</v>
      </c>
      <c r="M42" s="15">
        <f t="shared" si="1"/>
        <v>2</v>
      </c>
      <c r="N42" s="16">
        <f t="shared" si="2"/>
        <v>1101002</v>
      </c>
      <c r="O42" s="16" t="str">
        <f t="shared" si="3"/>
        <v>曹玄亮18突</v>
      </c>
      <c r="P42" s="31" t="s">
        <v>482</v>
      </c>
      <c r="Q42" s="16">
        <f t="shared" si="4"/>
        <v>1</v>
      </c>
      <c r="R42" s="16">
        <f t="shared" si="5"/>
        <v>18</v>
      </c>
      <c r="S42" s="16" t="s">
        <v>51</v>
      </c>
      <c r="T42" s="16">
        <f>ROUND(((IF(Q42=1,INDEX(新属性投放!$J$14:$J$34,卡牌属性!R42),INDEX(新属性投放!$J$42:$J$62,卡牌属性!R42)))*INDEX($G$5:$G$42,L42)+IF(Q42=1,INDEX(新属性投放!R$20:R$23,卡牌属性!M42-1),INDEX(新属性投放!R$25:R$28,卡牌属性!M42-1)))/SQRT(INDEX($I$5:$I$42,L42)),2)</f>
        <v>3219.15</v>
      </c>
      <c r="U42" s="31" t="s">
        <v>190</v>
      </c>
      <c r="V42" s="16">
        <f>ROUND((IF(Q42=1,INDEX(新属性投放!$K$14:$K$34,卡牌属性!R42),INDEX(新属性投放!$K$42:$K$62,卡牌属性!R42))+IF(Q42=1,INDEX(新属性投放!S$20:S$23,卡牌属性!M42-1),INDEX(新属性投放!S$25:S$28,卡牌属性!M42-1)))*INDEX($G$5:$G$42,L42),2)</f>
        <v>1596.08</v>
      </c>
      <c r="W42" s="31" t="s">
        <v>191</v>
      </c>
      <c r="X42" s="16">
        <f>ROUND((IF(Q42=1,INDEX(新属性投放!$L$14:$L$34,卡牌属性!R42),INDEX(新属性投放!$L$42:$L$62,卡牌属性!R42))*INDEX($G$5:$G$42,L42)+IF(Q42=1,INDEX(新属性投放!T$20:T$23,卡牌属性!M42-1),INDEX(新属性投放!T$25:T$28,卡牌属性!M42-1)))*SQRT(INDEX($I$5:$I$42,L42)),2)</f>
        <v>9697.4500000000007</v>
      </c>
      <c r="Y42" s="31" t="s">
        <v>189</v>
      </c>
      <c r="Z42" s="16">
        <f>ROUND(IF(Q42=1,INDEX(新属性投放!$D$14:$D$34,卡牌属性!R42),INDEX(新属性投放!$D$42:$D$62,卡牌属性!R42))*INDEX($G$5:$G$42,L42)/SQRT(INDEX($I$5:$I$42,L42)),2)</f>
        <v>80.48</v>
      </c>
      <c r="AA42" s="31" t="s">
        <v>190</v>
      </c>
      <c r="AB42" s="16">
        <f>ROUND(IF(Q42=1,INDEX(新属性投放!$E$14:$E$34,卡牌属性!R42),INDEX(新属性投放!$E$42:$E$62,卡牌属性!R42))*INDEX($G$5:$G$42,L42),2)</f>
        <v>40.24</v>
      </c>
      <c r="AC42" s="31" t="s">
        <v>191</v>
      </c>
      <c r="AD42" s="16">
        <f>ROUND(IF(Q42=1,INDEX(新属性投放!$F$14:$F$34,卡牌属性!R42),INDEX(新属性投放!$F$42:$F$62,卡牌属性!R42))*INDEX($G$5:$G$42,L42)*SQRT(INDEX($I$5:$I$42,L42)),2)</f>
        <v>241.44</v>
      </c>
      <c r="AF42" s="16">
        <f t="shared" si="6"/>
        <v>804</v>
      </c>
      <c r="AG42" s="16">
        <f t="shared" si="7"/>
        <v>402</v>
      </c>
      <c r="AH42" s="16">
        <f t="shared" si="8"/>
        <v>2414</v>
      </c>
      <c r="AJ42" s="16">
        <f t="shared" si="19"/>
        <v>5243</v>
      </c>
      <c r="AK42" s="16">
        <f t="shared" si="20"/>
        <v>2620</v>
      </c>
      <c r="AL42" s="16">
        <f t="shared" si="21"/>
        <v>15744</v>
      </c>
    </row>
    <row r="43" spans="1:38" ht="16.5" x14ac:dyDescent="0.2">
      <c r="K43" s="15">
        <v>40</v>
      </c>
      <c r="L43" s="15">
        <f t="shared" si="0"/>
        <v>2</v>
      </c>
      <c r="M43" s="15">
        <f t="shared" si="1"/>
        <v>2</v>
      </c>
      <c r="N43" s="16">
        <f t="shared" si="2"/>
        <v>1101002</v>
      </c>
      <c r="O43" s="16" t="str">
        <f t="shared" si="3"/>
        <v>曹玄亮19突</v>
      </c>
      <c r="P43" s="31" t="s">
        <v>482</v>
      </c>
      <c r="Q43" s="16">
        <f t="shared" si="4"/>
        <v>1</v>
      </c>
      <c r="R43" s="16">
        <f t="shared" si="5"/>
        <v>19</v>
      </c>
      <c r="S43" s="16" t="s">
        <v>51</v>
      </c>
      <c r="T43" s="16">
        <f>ROUND(((IF(Q43=1,INDEX(新属性投放!$J$14:$J$34,卡牌属性!R43),INDEX(新属性投放!$J$42:$J$62,卡牌属性!R43)))*INDEX($G$5:$G$42,L43)+IF(Q43=1,INDEX(新属性投放!R$20:R$23,卡牌属性!M43-1),INDEX(新属性投放!R$25:R$28,卡牌属性!M43-1)))/SQRT(INDEX($I$5:$I$42,L43)),2)</f>
        <v>3722.55</v>
      </c>
      <c r="U43" s="31" t="s">
        <v>190</v>
      </c>
      <c r="V43" s="16">
        <f>ROUND((IF(Q43=1,INDEX(新属性投放!$K$14:$K$34,卡牌属性!R43),INDEX(新属性投放!$K$42:$K$62,卡牌属性!R43))+IF(Q43=1,INDEX(新属性投放!S$20:S$23,卡牌属性!M43-1),INDEX(新属性投放!S$25:S$28,卡牌属性!M43-1)))*INDEX($G$5:$G$42,L43),2)</f>
        <v>1847.28</v>
      </c>
      <c r="W43" s="31" t="s">
        <v>191</v>
      </c>
      <c r="X43" s="16">
        <f>ROUND((IF(Q43=1,INDEX(新属性投放!$L$14:$L$34,卡牌属性!R43),INDEX(新属性投放!$L$42:$L$62,卡牌属性!R43))*INDEX($G$5:$G$42,L43)+IF(Q43=1,INDEX(新属性投放!T$20:T$23,卡牌属性!M43-1),INDEX(新属性投放!T$25:T$28,卡牌属性!M43-1)))*SQRT(INDEX($I$5:$I$42,L43)),2)</f>
        <v>11207.65</v>
      </c>
      <c r="Y43" s="31" t="s">
        <v>189</v>
      </c>
      <c r="Z43" s="16">
        <f>ROUND(IF(Q43=1,INDEX(新属性投放!$D$14:$D$34,卡牌属性!R43),INDEX(新属性投放!$D$42:$D$62,卡牌属性!R43))*INDEX($G$5:$G$42,L43)/SQRT(INDEX($I$5:$I$42,L43)),2)</f>
        <v>93.06</v>
      </c>
      <c r="AA43" s="31" t="s">
        <v>190</v>
      </c>
      <c r="AB43" s="16">
        <f>ROUND(IF(Q43=1,INDEX(新属性投放!$E$14:$E$34,卡牌属性!R43),INDEX(新属性投放!$E$42:$E$62,卡牌属性!R43))*INDEX($G$5:$G$42,L43),2)</f>
        <v>46.53</v>
      </c>
      <c r="AC43" s="31" t="s">
        <v>191</v>
      </c>
      <c r="AD43" s="16">
        <f>ROUND(IF(Q43=1,INDEX(新属性投放!$F$14:$F$34,卡牌属性!R43),INDEX(新属性投放!$F$42:$F$62,卡牌属性!R43))*INDEX($G$5:$G$42,L43)*SQRT(INDEX($I$5:$I$42,L43)),2)</f>
        <v>279.18</v>
      </c>
      <c r="AF43" s="16">
        <f t="shared" si="6"/>
        <v>930</v>
      </c>
      <c r="AG43" s="16">
        <f t="shared" si="7"/>
        <v>465</v>
      </c>
      <c r="AH43" s="16">
        <f t="shared" si="8"/>
        <v>2791</v>
      </c>
      <c r="AJ43" s="16">
        <f t="shared" si="19"/>
        <v>6173</v>
      </c>
      <c r="AK43" s="16">
        <f t="shared" si="20"/>
        <v>3085</v>
      </c>
      <c r="AL43" s="16">
        <f t="shared" si="21"/>
        <v>18535</v>
      </c>
    </row>
    <row r="44" spans="1:38" ht="16.5" x14ac:dyDescent="0.2">
      <c r="K44" s="15">
        <v>41</v>
      </c>
      <c r="L44" s="15">
        <f t="shared" si="0"/>
        <v>2</v>
      </c>
      <c r="M44" s="15">
        <f t="shared" si="1"/>
        <v>2</v>
      </c>
      <c r="N44" s="16">
        <f t="shared" si="2"/>
        <v>1101002</v>
      </c>
      <c r="O44" s="16" t="str">
        <f t="shared" si="3"/>
        <v>曹玄亮20突</v>
      </c>
      <c r="P44" s="31" t="s">
        <v>482</v>
      </c>
      <c r="Q44" s="16">
        <f t="shared" si="4"/>
        <v>1</v>
      </c>
      <c r="R44" s="16">
        <f t="shared" si="5"/>
        <v>20</v>
      </c>
      <c r="S44" s="16" t="s">
        <v>51</v>
      </c>
      <c r="T44" s="16">
        <f>ROUND(((IF(Q44=1,INDEX(新属性投放!$J$14:$J$34,卡牌属性!R44),INDEX(新属性投放!$J$42:$J$62,卡牌属性!R44)))*INDEX($G$5:$G$42,L44)+IF(Q44=1,INDEX(新属性投放!R$20:R$23,卡牌属性!M44-1),INDEX(新属性投放!R$25:R$28,卡牌属性!M44-1)))/SQRT(INDEX($I$5:$I$42,L44)),2)</f>
        <v>4303.8500000000004</v>
      </c>
      <c r="U44" s="31" t="s">
        <v>190</v>
      </c>
      <c r="V44" s="16">
        <f>ROUND((IF(Q44=1,INDEX(新属性投放!$K$14:$K$34,卡牌属性!R44),INDEX(新属性投放!$K$42:$K$62,卡牌属性!R44))+IF(Q44=1,INDEX(新属性投放!S$20:S$23,卡牌属性!M44-1),INDEX(新属性投放!S$25:S$28,卡牌属性!M44-1)))*INDEX($G$5:$G$42,L44),2)</f>
        <v>2137.9299999999998</v>
      </c>
      <c r="W44" s="31" t="s">
        <v>191</v>
      </c>
      <c r="X44" s="16">
        <f>ROUND((IF(Q44=1,INDEX(新属性投放!$L$14:$L$34,卡牌属性!R44),INDEX(新属性投放!$L$42:$L$62,卡牌属性!R44))*INDEX($G$5:$G$42,L44)+IF(Q44=1,INDEX(新属性投放!T$20:T$23,卡牌属性!M44-1),INDEX(新属性投放!T$25:T$28,卡牌属性!M44-1)))*SQRT(INDEX($I$5:$I$42,L44)),2)</f>
        <v>12951.55</v>
      </c>
      <c r="Y44" s="31" t="s">
        <v>189</v>
      </c>
      <c r="Z44" s="16">
        <f>ROUND(IF(Q44=1,INDEX(新属性投放!$D$14:$D$34,卡牌属性!R44),INDEX(新属性投放!$D$42:$D$62,卡牌属性!R44))*INDEX($G$5:$G$42,L44)/SQRT(INDEX($I$5:$I$42,L44)),2)</f>
        <v>107.6</v>
      </c>
      <c r="AA44" s="31" t="s">
        <v>190</v>
      </c>
      <c r="AB44" s="16">
        <f>ROUND(IF(Q44=1,INDEX(新属性投放!$E$14:$E$34,卡牌属性!R44),INDEX(新属性投放!$E$42:$E$62,卡牌属性!R44))*INDEX($G$5:$G$42,L44),2)</f>
        <v>53.8</v>
      </c>
      <c r="AC44" s="31" t="s">
        <v>191</v>
      </c>
      <c r="AD44" s="16">
        <f>ROUND(IF(Q44=1,INDEX(新属性投放!$F$14:$F$34,卡牌属性!R44),INDEX(新属性投放!$F$42:$F$62,卡牌属性!R44))*INDEX($G$5:$G$42,L44)*SQRT(INDEX($I$5:$I$42,L44)),2)</f>
        <v>322.8</v>
      </c>
      <c r="AF44" s="16">
        <f t="shared" si="6"/>
        <v>1076</v>
      </c>
      <c r="AG44" s="16">
        <f t="shared" si="7"/>
        <v>538</v>
      </c>
      <c r="AH44" s="16">
        <f t="shared" si="8"/>
        <v>3228</v>
      </c>
      <c r="AJ44" s="16">
        <f t="shared" si="19"/>
        <v>7249</v>
      </c>
      <c r="AK44" s="16">
        <f t="shared" si="20"/>
        <v>3623</v>
      </c>
      <c r="AL44" s="16">
        <f t="shared" si="21"/>
        <v>21763</v>
      </c>
    </row>
    <row r="45" spans="1:38" ht="16.5" x14ac:dyDescent="0.2">
      <c r="K45" s="15">
        <v>42</v>
      </c>
      <c r="L45" s="15">
        <f t="shared" si="0"/>
        <v>2</v>
      </c>
      <c r="M45" s="15">
        <f t="shared" si="1"/>
        <v>2</v>
      </c>
      <c r="N45" s="16">
        <f t="shared" si="2"/>
        <v>1101002</v>
      </c>
      <c r="O45" s="16" t="str">
        <f t="shared" si="3"/>
        <v>曹玄亮21突</v>
      </c>
      <c r="P45" s="31" t="s">
        <v>482</v>
      </c>
      <c r="Q45" s="16">
        <f t="shared" si="4"/>
        <v>1</v>
      </c>
      <c r="R45" s="16">
        <f t="shared" si="5"/>
        <v>21</v>
      </c>
      <c r="S45" s="16" t="s">
        <v>51</v>
      </c>
      <c r="T45" s="16">
        <f>ROUND(((IF(Q45=1,INDEX(新属性投放!$J$14:$J$34,卡牌属性!R45),INDEX(新属性投放!$J$42:$J$62,卡牌属性!R45)))*INDEX($G$5:$G$42,L45)+IF(Q45=1,INDEX(新属性投放!R$20:R$23,卡牌属性!M45-1),INDEX(新属性投放!R$25:R$28,卡牌属性!M45-1)))/SQRT(INDEX($I$5:$I$42,L45)),2)</f>
        <v>4976.8500000000004</v>
      </c>
      <c r="U45" s="31" t="s">
        <v>190</v>
      </c>
      <c r="V45" s="16">
        <f>ROUND((IF(Q45=1,INDEX(新属性投放!$K$14:$K$34,卡牌属性!R45),INDEX(新属性投放!$K$42:$K$62,卡牌属性!R45))+IF(Q45=1,INDEX(新属性投放!S$20:S$23,卡牌属性!M45-1),INDEX(新属性投放!S$25:S$28,卡牌属性!M45-1)))*INDEX($G$5:$G$42,L45),2)</f>
        <v>2473.9299999999998</v>
      </c>
      <c r="W45" s="31" t="s">
        <v>191</v>
      </c>
      <c r="X45" s="16">
        <f>ROUND((IF(Q45=1,INDEX(新属性投放!$L$14:$L$34,卡牌属性!R45),INDEX(新属性投放!$L$42:$L$62,卡牌属性!R45))*INDEX($G$5:$G$42,L45)+IF(Q45=1,INDEX(新属性投放!T$20:T$23,卡牌属性!M45-1),INDEX(新属性投放!T$25:T$28,卡牌属性!M45-1)))*SQRT(INDEX($I$5:$I$42,L45)),2)</f>
        <v>14970.55</v>
      </c>
      <c r="Y45" s="31" t="s">
        <v>189</v>
      </c>
      <c r="Z45" s="16">
        <f>ROUND(IF(Q45=1,INDEX(新属性投放!$D$14:$D$34,卡牌属性!R45),INDEX(新属性投放!$D$42:$D$62,卡牌属性!R45))*INDEX($G$5:$G$42,L45)/SQRT(INDEX($I$5:$I$42,L45)),2)</f>
        <v>124.42</v>
      </c>
      <c r="AA45" s="31" t="s">
        <v>190</v>
      </c>
      <c r="AB45" s="16">
        <f>ROUND(IF(Q45=1,INDEX(新属性投放!$E$14:$E$34,卡牌属性!R45),INDEX(新属性投放!$E$42:$E$62,卡牌属性!R45))*INDEX($G$5:$G$42,L45),2)</f>
        <v>62.21</v>
      </c>
      <c r="AC45" s="31" t="s">
        <v>191</v>
      </c>
      <c r="AD45" s="16">
        <f>ROUND(IF(Q45=1,INDEX(新属性投放!$F$14:$F$34,卡牌属性!R45),INDEX(新属性投放!$F$42:$F$62,卡牌属性!R45))*INDEX($G$5:$G$42,L45)*SQRT(INDEX($I$5:$I$42,L45)),2)</f>
        <v>373.26</v>
      </c>
      <c r="AF45" s="16">
        <f t="shared" si="6"/>
        <v>1244</v>
      </c>
      <c r="AG45" s="16">
        <f t="shared" si="7"/>
        <v>622</v>
      </c>
      <c r="AH45" s="16">
        <f t="shared" si="8"/>
        <v>3732</v>
      </c>
      <c r="AJ45" s="16">
        <f t="shared" si="19"/>
        <v>8493</v>
      </c>
      <c r="AK45" s="16">
        <f t="shared" si="20"/>
        <v>4245</v>
      </c>
      <c r="AL45" s="16">
        <f t="shared" si="21"/>
        <v>25495</v>
      </c>
    </row>
    <row r="46" spans="1:38" ht="16.5" x14ac:dyDescent="0.2">
      <c r="K46" s="15">
        <v>43</v>
      </c>
      <c r="L46" s="15">
        <f t="shared" si="0"/>
        <v>3</v>
      </c>
      <c r="M46" s="15">
        <f t="shared" si="1"/>
        <v>3</v>
      </c>
      <c r="N46" s="16">
        <f t="shared" si="2"/>
        <v>1101003</v>
      </c>
      <c r="O46" s="16" t="str">
        <f t="shared" si="3"/>
        <v>战斗夏玲1突</v>
      </c>
      <c r="P46" s="31" t="s">
        <v>482</v>
      </c>
      <c r="Q46" s="16">
        <f t="shared" si="4"/>
        <v>1</v>
      </c>
      <c r="R46" s="16">
        <f t="shared" si="5"/>
        <v>1</v>
      </c>
      <c r="S46" s="16" t="s">
        <v>51</v>
      </c>
      <c r="T46" s="16">
        <f>ROUND(((IF(Q46=1,INDEX(新属性投放!$J$14:$J$34,卡牌属性!R46),INDEX(新属性投放!$J$42:$J$62,卡牌属性!R46)))*INDEX($G$5:$G$42,L46)+IF(Q46=1,INDEX(新属性投放!R$20:R$23,卡牌属性!M46-1),INDEX(新属性投放!R$25:R$28,卡牌属性!M46-1)))/SQRT(INDEX($I$5:$I$42,L46)),2)</f>
        <v>33</v>
      </c>
      <c r="U46" s="31" t="s">
        <v>190</v>
      </c>
      <c r="V46" s="16">
        <f>ROUND((IF(Q46=1,INDEX(新属性投放!$K$14:$K$34,卡牌属性!R46),INDEX(新属性投放!$K$42:$K$62,卡牌属性!R46))+IF(Q46=1,INDEX(新属性投放!S$20:S$23,卡牌属性!M46-1),INDEX(新属性投放!S$25:S$28,卡牌属性!M46-1)))*INDEX($G$5:$G$42,L46),2)</f>
        <v>0</v>
      </c>
      <c r="W46" s="31" t="s">
        <v>191</v>
      </c>
      <c r="X46" s="16">
        <f>ROUND((IF(Q46=1,INDEX(新属性投放!$L$14:$L$34,卡牌属性!R46),INDEX(新属性投放!$L$42:$L$62,卡牌属性!R46))*INDEX($G$5:$G$42,L46)+IF(Q46=1,INDEX(新属性投放!T$20:T$23,卡牌属性!M46-1),INDEX(新属性投放!T$25:T$28,卡牌属性!M46-1)))*SQRT(INDEX($I$5:$I$42,L46)),2)</f>
        <v>165</v>
      </c>
      <c r="Y46" s="31" t="s">
        <v>189</v>
      </c>
      <c r="Z46" s="16">
        <f>ROUND(IF(Q46=1,INDEX(新属性投放!$D$14:$D$34,卡牌属性!R46),INDEX(新属性投放!$D$42:$D$62,卡牌属性!R46))*INDEX($G$5:$G$42,L46)/SQRT(INDEX($I$5:$I$42,L46)),2)</f>
        <v>3.45</v>
      </c>
      <c r="AA46" s="31" t="s">
        <v>190</v>
      </c>
      <c r="AB46" s="16">
        <f>ROUND(IF(Q46=1,INDEX(新属性投放!$E$14:$E$34,卡牌属性!R46),INDEX(新属性投放!$E$42:$E$62,卡牌属性!R46))*INDEX($G$5:$G$42,L46),2)</f>
        <v>1.73</v>
      </c>
      <c r="AC46" s="31" t="s">
        <v>191</v>
      </c>
      <c r="AD46" s="16">
        <f>ROUND(IF(Q46=1,INDEX(新属性投放!$F$14:$F$34,卡牌属性!R46),INDEX(新属性投放!$F$42:$F$62,卡牌属性!R46))*INDEX($G$5:$G$42,L46)*SQRT(INDEX($I$5:$I$42,L46)),2)</f>
        <v>10.35</v>
      </c>
      <c r="AF46" s="16">
        <f t="shared" si="6"/>
        <v>34</v>
      </c>
      <c r="AG46" s="16">
        <f t="shared" si="7"/>
        <v>17</v>
      </c>
      <c r="AH46" s="16">
        <f t="shared" si="8"/>
        <v>103</v>
      </c>
      <c r="AJ46" s="16">
        <f t="shared" ref="AJ46" si="22">AF46</f>
        <v>34</v>
      </c>
      <c r="AK46" s="16">
        <f t="shared" ref="AK46" si="23">AG46</f>
        <v>17</v>
      </c>
      <c r="AL46" s="16">
        <f t="shared" ref="AL46" si="24">AH46</f>
        <v>103</v>
      </c>
    </row>
    <row r="47" spans="1:38" ht="16.5" x14ac:dyDescent="0.2">
      <c r="K47" s="15">
        <v>44</v>
      </c>
      <c r="L47" s="15">
        <f t="shared" si="0"/>
        <v>3</v>
      </c>
      <c r="M47" s="15">
        <f t="shared" si="1"/>
        <v>3</v>
      </c>
      <c r="N47" s="16">
        <f t="shared" si="2"/>
        <v>1101003</v>
      </c>
      <c r="O47" s="16" t="str">
        <f t="shared" si="3"/>
        <v>战斗夏玲2突</v>
      </c>
      <c r="P47" s="31" t="s">
        <v>482</v>
      </c>
      <c r="Q47" s="16">
        <f t="shared" si="4"/>
        <v>1</v>
      </c>
      <c r="R47" s="16">
        <f t="shared" si="5"/>
        <v>2</v>
      </c>
      <c r="S47" s="16" t="s">
        <v>51</v>
      </c>
      <c r="T47" s="16">
        <f>ROUND(((IF(Q47=1,INDEX(新属性投放!$J$14:$J$34,卡牌属性!R47),INDEX(新属性投放!$J$42:$J$62,卡牌属性!R47)))*INDEX($G$5:$G$42,L47)+IF(Q47=1,INDEX(新属性投放!R$20:R$23,卡牌属性!M47-1),INDEX(新属性投放!R$25:R$28,卡牌属性!M47-1)))/SQRT(INDEX($I$5:$I$42,L47)),2)</f>
        <v>75.55</v>
      </c>
      <c r="U47" s="31" t="s">
        <v>190</v>
      </c>
      <c r="V47" s="16">
        <f>ROUND((IF(Q47=1,INDEX(新属性投放!$K$14:$K$34,卡牌属性!R47),INDEX(新属性投放!$K$42:$K$62,卡牌属性!R47))+IF(Q47=1,INDEX(新属性投放!S$20:S$23,卡牌属性!M47-1),INDEX(新属性投放!S$25:S$28,卡牌属性!M47-1)))*INDEX($G$5:$G$42,L47),2)</f>
        <v>15.53</v>
      </c>
      <c r="W47" s="31" t="s">
        <v>191</v>
      </c>
      <c r="X47" s="16">
        <f>ROUND((IF(Q47=1,INDEX(新属性投放!$L$14:$L$34,卡牌属性!R47),INDEX(新属性投放!$L$42:$L$62,卡牌属性!R47))*INDEX($G$5:$G$42,L47)+IF(Q47=1,INDEX(新属性投放!T$20:T$23,卡牌属性!M47-1),INDEX(新属性投放!T$25:T$28,卡牌属性!M47-1)))*SQRT(INDEX($I$5:$I$42,L47)),2)</f>
        <v>292.64999999999998</v>
      </c>
      <c r="Y47" s="31" t="s">
        <v>189</v>
      </c>
      <c r="Z47" s="16">
        <f>ROUND(IF(Q47=1,INDEX(新属性投放!$D$14:$D$34,卡牌属性!R47),INDEX(新属性投放!$D$42:$D$62,卡牌属性!R47))*INDEX($G$5:$G$42,L47)/SQRT(INDEX($I$5:$I$42,L47)),2)</f>
        <v>3.68</v>
      </c>
      <c r="AA47" s="31" t="s">
        <v>190</v>
      </c>
      <c r="AB47" s="16">
        <f>ROUND(IF(Q47=1,INDEX(新属性投放!$E$14:$E$34,卡牌属性!R47),INDEX(新属性投放!$E$42:$E$62,卡牌属性!R47))*INDEX($G$5:$G$42,L47),2)</f>
        <v>1.84</v>
      </c>
      <c r="AC47" s="31" t="s">
        <v>191</v>
      </c>
      <c r="AD47" s="16">
        <f>ROUND(IF(Q47=1,INDEX(新属性投放!$F$14:$F$34,卡牌属性!R47),INDEX(新属性投放!$F$42:$F$62,卡牌属性!R47))*INDEX($G$5:$G$42,L47)*SQRT(INDEX($I$5:$I$42,L47)),2)</f>
        <v>11.04</v>
      </c>
      <c r="AF47" s="16">
        <f t="shared" si="6"/>
        <v>36</v>
      </c>
      <c r="AG47" s="16">
        <f t="shared" si="7"/>
        <v>18</v>
      </c>
      <c r="AH47" s="16">
        <f t="shared" si="8"/>
        <v>110</v>
      </c>
      <c r="AJ47" s="16">
        <f t="shared" ref="AJ47:AJ66" si="25">AJ46+AF47</f>
        <v>70</v>
      </c>
      <c r="AK47" s="16">
        <f t="shared" ref="AK47:AK66" si="26">AK46+AG47</f>
        <v>35</v>
      </c>
      <c r="AL47" s="16">
        <f t="shared" ref="AL47:AL66" si="27">AL46+AH47</f>
        <v>213</v>
      </c>
    </row>
    <row r="48" spans="1:38" ht="16.5" x14ac:dyDescent="0.2">
      <c r="K48" s="15">
        <v>45</v>
      </c>
      <c r="L48" s="15">
        <f t="shared" si="0"/>
        <v>3</v>
      </c>
      <c r="M48" s="15">
        <f t="shared" si="1"/>
        <v>3</v>
      </c>
      <c r="N48" s="16">
        <f t="shared" si="2"/>
        <v>1101003</v>
      </c>
      <c r="O48" s="16" t="str">
        <f t="shared" si="3"/>
        <v>战斗夏玲3突</v>
      </c>
      <c r="P48" s="31" t="s">
        <v>482</v>
      </c>
      <c r="Q48" s="16">
        <f t="shared" si="4"/>
        <v>1</v>
      </c>
      <c r="R48" s="16">
        <f t="shared" si="5"/>
        <v>3</v>
      </c>
      <c r="S48" s="16" t="s">
        <v>51</v>
      </c>
      <c r="T48" s="16">
        <f>ROUND(((IF(Q48=1,INDEX(新属性投放!$J$14:$J$34,卡牌属性!R48),INDEX(新属性投放!$J$42:$J$62,卡牌属性!R48)))*INDEX($G$5:$G$42,L48)+IF(Q48=1,INDEX(新属性投放!R$20:R$23,卡牌属性!M48-1),INDEX(新属性投放!R$25:R$28,卡牌属性!M48-1)))/SQRT(INDEX($I$5:$I$42,L48)),2)</f>
        <v>121.55</v>
      </c>
      <c r="U48" s="31" t="s">
        <v>190</v>
      </c>
      <c r="V48" s="16">
        <f>ROUND((IF(Q48=1,INDEX(新属性投放!$K$14:$K$34,卡牌属性!R48),INDEX(新属性投放!$K$42:$K$62,卡牌属性!R48))+IF(Q48=1,INDEX(新属性投放!S$20:S$23,卡牌属性!M48-1),INDEX(新属性投放!S$25:S$28,卡牌属性!M48-1)))*INDEX($G$5:$G$42,L48),2)</f>
        <v>38.53</v>
      </c>
      <c r="W48" s="31" t="s">
        <v>191</v>
      </c>
      <c r="X48" s="16">
        <f>ROUND((IF(Q48=1,INDEX(新属性投放!$L$14:$L$34,卡牌属性!R48),INDEX(新属性投放!$L$42:$L$62,卡牌属性!R48))*INDEX($G$5:$G$42,L48)+IF(Q48=1,INDEX(新属性投放!T$20:T$23,卡牌属性!M48-1),INDEX(新属性投放!T$25:T$28,卡牌属性!M48-1)))*SQRT(INDEX($I$5:$I$42,L48)),2)</f>
        <v>430.65</v>
      </c>
      <c r="Y48" s="31" t="s">
        <v>189</v>
      </c>
      <c r="Z48" s="16">
        <f>ROUND(IF(Q48=1,INDEX(新属性投放!$D$14:$D$34,卡牌属性!R48),INDEX(新属性投放!$D$42:$D$62,卡牌属性!R48))*INDEX($G$5:$G$42,L48)/SQRT(INDEX($I$5:$I$42,L48)),2)</f>
        <v>6.74</v>
      </c>
      <c r="AA48" s="31" t="s">
        <v>190</v>
      </c>
      <c r="AB48" s="16">
        <f>ROUND(IF(Q48=1,INDEX(新属性投放!$E$14:$E$34,卡牌属性!R48),INDEX(新属性投放!$E$42:$E$62,卡牌属性!R48))*INDEX($G$5:$G$42,L48),2)</f>
        <v>3.37</v>
      </c>
      <c r="AC48" s="31" t="s">
        <v>191</v>
      </c>
      <c r="AD48" s="16">
        <f>ROUND(IF(Q48=1,INDEX(新属性投放!$F$14:$F$34,卡牌属性!R48),INDEX(新属性投放!$F$42:$F$62,卡牌属性!R48))*INDEX($G$5:$G$42,L48)*SQRT(INDEX($I$5:$I$42,L48)),2)</f>
        <v>20.22</v>
      </c>
      <c r="AF48" s="16">
        <f t="shared" si="6"/>
        <v>67</v>
      </c>
      <c r="AG48" s="16">
        <f t="shared" si="7"/>
        <v>33</v>
      </c>
      <c r="AH48" s="16">
        <f t="shared" si="8"/>
        <v>202</v>
      </c>
      <c r="AJ48" s="16">
        <f t="shared" si="25"/>
        <v>137</v>
      </c>
      <c r="AK48" s="16">
        <f t="shared" si="26"/>
        <v>68</v>
      </c>
      <c r="AL48" s="16">
        <f t="shared" si="27"/>
        <v>415</v>
      </c>
    </row>
    <row r="49" spans="11:38" ht="16.5" x14ac:dyDescent="0.2">
      <c r="K49" s="15">
        <v>46</v>
      </c>
      <c r="L49" s="15">
        <f t="shared" si="0"/>
        <v>3</v>
      </c>
      <c r="M49" s="15">
        <f t="shared" si="1"/>
        <v>3</v>
      </c>
      <c r="N49" s="16">
        <f t="shared" si="2"/>
        <v>1101003</v>
      </c>
      <c r="O49" s="16" t="str">
        <f t="shared" si="3"/>
        <v>战斗夏玲4突</v>
      </c>
      <c r="P49" s="31" t="s">
        <v>482</v>
      </c>
      <c r="Q49" s="16">
        <f t="shared" si="4"/>
        <v>1</v>
      </c>
      <c r="R49" s="16">
        <f t="shared" si="5"/>
        <v>4</v>
      </c>
      <c r="S49" s="16" t="s">
        <v>51</v>
      </c>
      <c r="T49" s="16">
        <f>ROUND(((IF(Q49=1,INDEX(新属性投放!$J$14:$J$34,卡牌属性!R49),INDEX(新属性投放!$J$42:$J$62,卡牌属性!R49)))*INDEX($G$5:$G$42,L49)+IF(Q49=1,INDEX(新属性投放!R$20:R$23,卡牌属性!M49-1),INDEX(新属性投放!R$25:R$28,卡牌属性!M49-1)))/SQRT(INDEX($I$5:$I$42,L49)),2)</f>
        <v>198.14</v>
      </c>
      <c r="U49" s="31" t="s">
        <v>190</v>
      </c>
      <c r="V49" s="16">
        <f>ROUND((IF(Q49=1,INDEX(新属性投放!$K$14:$K$34,卡牌属性!R49),INDEX(新属性投放!$K$42:$K$62,卡牌属性!R49))+IF(Q49=1,INDEX(新属性投放!S$20:S$23,卡牌属性!M49-1),INDEX(新属性投放!S$25:S$28,卡牌属性!M49-1)))*INDEX($G$5:$G$42,L49),2)</f>
        <v>76.819999999999993</v>
      </c>
      <c r="W49" s="31" t="s">
        <v>191</v>
      </c>
      <c r="X49" s="16">
        <f>ROUND((IF(Q49=1,INDEX(新属性投放!$L$14:$L$34,卡牌属性!R49),INDEX(新属性投放!$L$42:$L$62,卡牌属性!R49))*INDEX($G$5:$G$42,L49)+IF(Q49=1,INDEX(新属性投放!T$20:T$23,卡牌属性!M49-1),INDEX(新属性投放!T$25:T$28,卡牌属性!M49-1)))*SQRT(INDEX($I$5:$I$42,L49)),2)</f>
        <v>660.42</v>
      </c>
      <c r="Y49" s="31" t="s">
        <v>189</v>
      </c>
      <c r="Z49" s="16">
        <f>ROUND(IF(Q49=1,INDEX(新属性投放!$D$14:$D$34,卡牌属性!R49),INDEX(新属性投放!$D$42:$D$62,卡牌属性!R49))*INDEX($G$5:$G$42,L49)/SQRT(INDEX($I$5:$I$42,L49)),2)</f>
        <v>7.75</v>
      </c>
      <c r="AA49" s="31" t="s">
        <v>190</v>
      </c>
      <c r="AB49" s="16">
        <f>ROUND(IF(Q49=1,INDEX(新属性投放!$E$14:$E$34,卡牌属性!R49),INDEX(新属性投放!$E$42:$E$62,卡牌属性!R49))*INDEX($G$5:$G$42,L49),2)</f>
        <v>3.88</v>
      </c>
      <c r="AC49" s="31" t="s">
        <v>191</v>
      </c>
      <c r="AD49" s="16">
        <f>ROUND(IF(Q49=1,INDEX(新属性投放!$F$14:$F$34,卡牌属性!R49),INDEX(新属性投放!$F$42:$F$62,卡牌属性!R49))*INDEX($G$5:$G$42,L49)*SQRT(INDEX($I$5:$I$42,L49)),2)</f>
        <v>23.25</v>
      </c>
      <c r="AF49" s="16">
        <f t="shared" si="6"/>
        <v>77</v>
      </c>
      <c r="AG49" s="16">
        <f t="shared" si="7"/>
        <v>38</v>
      </c>
      <c r="AH49" s="16">
        <f t="shared" si="8"/>
        <v>232</v>
      </c>
      <c r="AJ49" s="16">
        <f t="shared" si="25"/>
        <v>214</v>
      </c>
      <c r="AK49" s="16">
        <f t="shared" si="26"/>
        <v>106</v>
      </c>
      <c r="AL49" s="16">
        <f t="shared" si="27"/>
        <v>647</v>
      </c>
    </row>
    <row r="50" spans="11:38" ht="16.5" x14ac:dyDescent="0.2">
      <c r="K50" s="15">
        <v>47</v>
      </c>
      <c r="L50" s="15">
        <f t="shared" si="0"/>
        <v>3</v>
      </c>
      <c r="M50" s="15">
        <f t="shared" si="1"/>
        <v>3</v>
      </c>
      <c r="N50" s="16">
        <f t="shared" si="2"/>
        <v>1101003</v>
      </c>
      <c r="O50" s="16" t="str">
        <f t="shared" si="3"/>
        <v>战斗夏玲5突</v>
      </c>
      <c r="P50" s="31" t="s">
        <v>482</v>
      </c>
      <c r="Q50" s="16">
        <f t="shared" si="4"/>
        <v>1</v>
      </c>
      <c r="R50" s="16">
        <f t="shared" si="5"/>
        <v>5</v>
      </c>
      <c r="S50" s="16" t="s">
        <v>51</v>
      </c>
      <c r="T50" s="16">
        <f>ROUND(((IF(Q50=1,INDEX(新属性投放!$J$14:$J$34,卡牌属性!R50),INDEX(新属性投放!$J$42:$J$62,卡牌属性!R50)))*INDEX($G$5:$G$42,L50)+IF(Q50=1,INDEX(新属性投放!R$20:R$23,卡牌属性!M50-1),INDEX(新属性投放!R$25:R$28,卡牌属性!M50-1)))/SQRT(INDEX($I$5:$I$42,L50)),2)</f>
        <v>295.2</v>
      </c>
      <c r="U50" s="31" t="s">
        <v>190</v>
      </c>
      <c r="V50" s="16">
        <f>ROUND((IF(Q50=1,INDEX(新属性投放!$K$14:$K$34,卡牌属性!R50),INDEX(新属性投放!$K$42:$K$62,卡牌属性!R50))+IF(Q50=1,INDEX(新属性投放!S$20:S$23,卡牌属性!M50-1),INDEX(新属性投放!S$25:S$28,卡牌属性!M50-1)))*INDEX($G$5:$G$42,L50),2)</f>
        <v>124.78</v>
      </c>
      <c r="W50" s="31" t="s">
        <v>191</v>
      </c>
      <c r="X50" s="16">
        <f>ROUND((IF(Q50=1,INDEX(新属性投放!$L$14:$L$34,卡牌属性!R50),INDEX(新属性投放!$L$42:$L$62,卡牌属性!R50))*INDEX($G$5:$G$42,L50)+IF(Q50=1,INDEX(新属性投放!T$20:T$23,卡牌属性!M50-1),INDEX(新属性投放!T$25:T$28,卡牌属性!M50-1)))*SQRT(INDEX($I$5:$I$42,L50)),2)</f>
        <v>951.6</v>
      </c>
      <c r="Y50" s="31" t="s">
        <v>189</v>
      </c>
      <c r="Z50" s="16">
        <f>ROUND(IF(Q50=1,INDEX(新属性投放!$D$14:$D$34,卡牌属性!R50),INDEX(新属性投放!$D$42:$D$62,卡牌属性!R50))*INDEX($G$5:$G$42,L50)/SQRT(INDEX($I$5:$I$42,L50)),2)</f>
        <v>9.69</v>
      </c>
      <c r="AA50" s="31" t="s">
        <v>190</v>
      </c>
      <c r="AB50" s="16">
        <f>ROUND(IF(Q50=1,INDEX(新属性投放!$E$14:$E$34,卡牌属性!R50),INDEX(新属性投放!$E$42:$E$62,卡牌属性!R50))*INDEX($G$5:$G$42,L50),2)</f>
        <v>4.8499999999999996</v>
      </c>
      <c r="AC50" s="31" t="s">
        <v>191</v>
      </c>
      <c r="AD50" s="16">
        <f>ROUND(IF(Q50=1,INDEX(新属性投放!$F$14:$F$34,卡牌属性!R50),INDEX(新属性投放!$F$42:$F$62,卡牌属性!R50))*INDEX($G$5:$G$42,L50)*SQRT(INDEX($I$5:$I$42,L50)),2)</f>
        <v>29.08</v>
      </c>
      <c r="AF50" s="16">
        <f t="shared" si="6"/>
        <v>96</v>
      </c>
      <c r="AG50" s="16">
        <f t="shared" si="7"/>
        <v>48</v>
      </c>
      <c r="AH50" s="16">
        <f t="shared" si="8"/>
        <v>290</v>
      </c>
      <c r="AJ50" s="16">
        <f t="shared" si="25"/>
        <v>310</v>
      </c>
      <c r="AK50" s="16">
        <f t="shared" si="26"/>
        <v>154</v>
      </c>
      <c r="AL50" s="16">
        <f t="shared" si="27"/>
        <v>937</v>
      </c>
    </row>
    <row r="51" spans="11:38" ht="16.5" x14ac:dyDescent="0.2">
      <c r="K51" s="15">
        <v>48</v>
      </c>
      <c r="L51" s="15">
        <f t="shared" si="0"/>
        <v>3</v>
      </c>
      <c r="M51" s="15">
        <f t="shared" si="1"/>
        <v>3</v>
      </c>
      <c r="N51" s="16">
        <f t="shared" si="2"/>
        <v>1101003</v>
      </c>
      <c r="O51" s="16" t="str">
        <f t="shared" si="3"/>
        <v>战斗夏玲6突</v>
      </c>
      <c r="P51" s="31" t="s">
        <v>482</v>
      </c>
      <c r="Q51" s="16">
        <f t="shared" si="4"/>
        <v>1</v>
      </c>
      <c r="R51" s="16">
        <f t="shared" si="5"/>
        <v>6</v>
      </c>
      <c r="S51" s="16" t="s">
        <v>51</v>
      </c>
      <c r="T51" s="16">
        <f>ROUND(((IF(Q51=1,INDEX(新属性投放!$J$14:$J$34,卡牌属性!R51),INDEX(新属性投放!$J$42:$J$62,卡牌属性!R51)))*INDEX($G$5:$G$42,L51)+IF(Q51=1,INDEX(新属性投放!R$20:R$23,卡牌属性!M51-1),INDEX(新属性投放!R$25:R$28,卡牌属性!M51-1)))/SQRT(INDEX($I$5:$I$42,L51)),2)</f>
        <v>416.3</v>
      </c>
      <c r="U51" s="31" t="s">
        <v>190</v>
      </c>
      <c r="V51" s="16">
        <f>ROUND((IF(Q51=1,INDEX(新属性投放!$K$14:$K$34,卡牌属性!R51),INDEX(新属性投放!$K$42:$K$62,卡牌属性!R51))+IF(Q51=1,INDEX(新属性投放!S$20:S$23,卡牌属性!M51-1),INDEX(新属性投放!S$25:S$28,卡牌属性!M51-1)))*INDEX($G$5:$G$42,L51),2)</f>
        <v>185.9</v>
      </c>
      <c r="W51" s="31" t="s">
        <v>191</v>
      </c>
      <c r="X51" s="16">
        <f>ROUND((IF(Q51=1,INDEX(新属性投放!$L$14:$L$34,卡牌属性!R51),INDEX(新属性投放!$L$42:$L$62,卡牌属性!R51))*INDEX($G$5:$G$42,L51)+IF(Q51=1,INDEX(新属性投放!T$20:T$23,卡牌属性!M51-1),INDEX(新属性投放!T$25:T$28,卡牌属性!M51-1)))*SQRT(INDEX($I$5:$I$42,L51)),2)</f>
        <v>1314.89</v>
      </c>
      <c r="Y51" s="31" t="s">
        <v>189</v>
      </c>
      <c r="Z51" s="16">
        <f>ROUND(IF(Q51=1,INDEX(新属性投放!$D$14:$D$34,卡牌属性!R51),INDEX(新属性投放!$D$42:$D$62,卡牌属性!R51))*INDEX($G$5:$G$42,L51)/SQRT(INDEX($I$5:$I$42,L51)),2)</f>
        <v>12.57</v>
      </c>
      <c r="AA51" s="31" t="s">
        <v>190</v>
      </c>
      <c r="AB51" s="16">
        <f>ROUND(IF(Q51=1,INDEX(新属性投放!$E$14:$E$34,卡牌属性!R51),INDEX(新属性投放!$E$42:$E$62,卡牌属性!R51))*INDEX($G$5:$G$42,L51),2)</f>
        <v>6.28</v>
      </c>
      <c r="AC51" s="31" t="s">
        <v>191</v>
      </c>
      <c r="AD51" s="16">
        <f>ROUND(IF(Q51=1,INDEX(新属性投放!$F$14:$F$34,卡牌属性!R51),INDEX(新属性投放!$F$42:$F$62,卡牌属性!R51))*INDEX($G$5:$G$42,L51)*SQRT(INDEX($I$5:$I$42,L51)),2)</f>
        <v>37.71</v>
      </c>
      <c r="AF51" s="16">
        <f t="shared" si="6"/>
        <v>125</v>
      </c>
      <c r="AG51" s="16">
        <f t="shared" si="7"/>
        <v>62</v>
      </c>
      <c r="AH51" s="16">
        <f t="shared" si="8"/>
        <v>377</v>
      </c>
      <c r="AJ51" s="16">
        <f t="shared" si="25"/>
        <v>435</v>
      </c>
      <c r="AK51" s="16">
        <f t="shared" si="26"/>
        <v>216</v>
      </c>
      <c r="AL51" s="16">
        <f t="shared" si="27"/>
        <v>1314</v>
      </c>
    </row>
    <row r="52" spans="11:38" ht="16.5" x14ac:dyDescent="0.2">
      <c r="K52" s="15">
        <v>49</v>
      </c>
      <c r="L52" s="15">
        <f t="shared" si="0"/>
        <v>3</v>
      </c>
      <c r="M52" s="15">
        <f t="shared" si="1"/>
        <v>3</v>
      </c>
      <c r="N52" s="16">
        <f t="shared" si="2"/>
        <v>1101003</v>
      </c>
      <c r="O52" s="16" t="str">
        <f t="shared" si="3"/>
        <v>战斗夏玲7突</v>
      </c>
      <c r="P52" s="31" t="s">
        <v>482</v>
      </c>
      <c r="Q52" s="16">
        <f t="shared" si="4"/>
        <v>1</v>
      </c>
      <c r="R52" s="16">
        <f t="shared" si="5"/>
        <v>7</v>
      </c>
      <c r="S52" s="16" t="s">
        <v>51</v>
      </c>
      <c r="T52" s="16">
        <f>ROUND(((IF(Q52=1,INDEX(新属性投放!$J$14:$J$34,卡牌属性!R52),INDEX(新属性投放!$J$42:$J$62,卡牌属性!R52)))*INDEX($G$5:$G$42,L52)+IF(Q52=1,INDEX(新属性投放!R$20:R$23,卡牌属性!M52-1),INDEX(新属性投放!R$25:R$28,卡牌属性!M52-1)))/SQRT(INDEX($I$5:$I$42,L52)),2)</f>
        <v>573.04</v>
      </c>
      <c r="U52" s="31" t="s">
        <v>190</v>
      </c>
      <c r="V52" s="16">
        <f>ROUND((IF(Q52=1,INDEX(新属性投放!$K$14:$K$34,卡牌属性!R52),INDEX(新属性投放!$K$42:$K$62,卡牌属性!R52))+IF(Q52=1,INDEX(新属性投放!S$20:S$23,卡牌属性!M52-1),INDEX(新属性投放!S$25:S$28,卡牌属性!M52-1)))*INDEX($G$5:$G$42,L52),2)</f>
        <v>264.85000000000002</v>
      </c>
      <c r="W52" s="31" t="s">
        <v>191</v>
      </c>
      <c r="X52" s="16">
        <f>ROUND((IF(Q52=1,INDEX(新属性投放!$L$14:$L$34,卡牌属性!R52),INDEX(新属性投放!$L$42:$L$62,卡牌属性!R52))*INDEX($G$5:$G$42,L52)+IF(Q52=1,INDEX(新属性投放!T$20:T$23,卡牌属性!M52-1),INDEX(新属性投放!T$25:T$28,卡牌属性!M52-1)))*SQRT(INDEX($I$5:$I$42,L52)),2)</f>
        <v>1785.12</v>
      </c>
      <c r="Y52" s="31" t="s">
        <v>189</v>
      </c>
      <c r="Z52" s="16">
        <f>ROUND(IF(Q52=1,INDEX(新属性投放!$D$14:$D$34,卡牌属性!R52),INDEX(新属性投放!$D$42:$D$62,卡牌属性!R52))*INDEX($G$5:$G$42,L52)/SQRT(INDEX($I$5:$I$42,L52)),2)</f>
        <v>15.48</v>
      </c>
      <c r="AA52" s="31" t="s">
        <v>190</v>
      </c>
      <c r="AB52" s="16">
        <f>ROUND(IF(Q52=1,INDEX(新属性投放!$E$14:$E$34,卡牌属性!R52),INDEX(新属性投放!$E$42:$E$62,卡牌属性!R52))*INDEX($G$5:$G$42,L52),2)</f>
        <v>7.74</v>
      </c>
      <c r="AC52" s="31" t="s">
        <v>191</v>
      </c>
      <c r="AD52" s="16">
        <f>ROUND(IF(Q52=1,INDEX(新属性投放!$F$14:$F$34,卡牌属性!R52),INDEX(新属性投放!$F$42:$F$62,卡牌属性!R52))*INDEX($G$5:$G$42,L52)*SQRT(INDEX($I$5:$I$42,L52)),2)</f>
        <v>46.44</v>
      </c>
      <c r="AF52" s="16">
        <f t="shared" si="6"/>
        <v>154</v>
      </c>
      <c r="AG52" s="16">
        <f t="shared" si="7"/>
        <v>77</v>
      </c>
      <c r="AH52" s="16">
        <f t="shared" si="8"/>
        <v>464</v>
      </c>
      <c r="AJ52" s="16">
        <f t="shared" si="25"/>
        <v>589</v>
      </c>
      <c r="AK52" s="16">
        <f t="shared" si="26"/>
        <v>293</v>
      </c>
      <c r="AL52" s="16">
        <f t="shared" si="27"/>
        <v>1778</v>
      </c>
    </row>
    <row r="53" spans="11:38" ht="16.5" x14ac:dyDescent="0.2">
      <c r="K53" s="15">
        <v>50</v>
      </c>
      <c r="L53" s="15">
        <f t="shared" si="0"/>
        <v>3</v>
      </c>
      <c r="M53" s="15">
        <f t="shared" si="1"/>
        <v>3</v>
      </c>
      <c r="N53" s="16">
        <f t="shared" si="2"/>
        <v>1101003</v>
      </c>
      <c r="O53" s="16" t="str">
        <f t="shared" si="3"/>
        <v>战斗夏玲8突</v>
      </c>
      <c r="P53" s="31" t="s">
        <v>482</v>
      </c>
      <c r="Q53" s="16">
        <f t="shared" si="4"/>
        <v>1</v>
      </c>
      <c r="R53" s="16">
        <f t="shared" si="5"/>
        <v>8</v>
      </c>
      <c r="S53" s="16" t="s">
        <v>51</v>
      </c>
      <c r="T53" s="16">
        <f>ROUND(((IF(Q53=1,INDEX(新属性投放!$J$14:$J$34,卡牌属性!R53),INDEX(新属性投放!$J$42:$J$62,卡牌属性!R53)))*INDEX($G$5:$G$42,L53)+IF(Q53=1,INDEX(新属性投放!R$20:R$23,卡牌属性!M53-1),INDEX(新属性投放!R$25:R$28,卡牌属性!M53-1)))/SQRT(INDEX($I$5:$I$42,L53)),2)</f>
        <v>766.93</v>
      </c>
      <c r="U53" s="31" t="s">
        <v>190</v>
      </c>
      <c r="V53" s="16">
        <f>ROUND((IF(Q53=1,INDEX(新属性投放!$K$14:$K$34,卡牌属性!R53),INDEX(新属性投放!$K$42:$K$62,卡牌属性!R53))+IF(Q53=1,INDEX(新属性投放!S$20:S$23,卡牌属性!M53-1),INDEX(新属性投放!S$25:S$28,卡牌属性!M53-1)))*INDEX($G$5:$G$42,L53),2)</f>
        <v>361.79</v>
      </c>
      <c r="W53" s="31" t="s">
        <v>191</v>
      </c>
      <c r="X53" s="16">
        <f>ROUND((IF(Q53=1,INDEX(新属性投放!$L$14:$L$34,卡牌属性!R53),INDEX(新属性投放!$L$42:$L$62,卡牌属性!R53))*INDEX($G$5:$G$42,L53)+IF(Q53=1,INDEX(新属性投放!T$20:T$23,卡牌属性!M53-1),INDEX(新属性投放!T$25:T$28,卡牌属性!M53-1)))*SQRT(INDEX($I$5:$I$42,L53)),2)</f>
        <v>2366.79</v>
      </c>
      <c r="Y53" s="31" t="s">
        <v>189</v>
      </c>
      <c r="Z53" s="16">
        <f>ROUND(IF(Q53=1,INDEX(新属性投放!$D$14:$D$34,卡牌属性!R53),INDEX(新属性投放!$D$42:$D$62,卡牌属性!R53))*INDEX($G$5:$G$42,L53)/SQRT(INDEX($I$5:$I$42,L53)),2)</f>
        <v>19.350000000000001</v>
      </c>
      <c r="AA53" s="31" t="s">
        <v>190</v>
      </c>
      <c r="AB53" s="16">
        <f>ROUND(IF(Q53=1,INDEX(新属性投放!$E$14:$E$34,卡牌属性!R53),INDEX(新属性投放!$E$42:$E$62,卡牌属性!R53))*INDEX($G$5:$G$42,L53),2)</f>
        <v>9.68</v>
      </c>
      <c r="AC53" s="31" t="s">
        <v>191</v>
      </c>
      <c r="AD53" s="16">
        <f>ROUND(IF(Q53=1,INDEX(新属性投放!$F$14:$F$34,卡牌属性!R53),INDEX(新属性投放!$F$42:$F$62,卡牌属性!R53))*INDEX($G$5:$G$42,L53)*SQRT(INDEX($I$5:$I$42,L53)),2)</f>
        <v>58.06</v>
      </c>
      <c r="AF53" s="16">
        <f t="shared" si="6"/>
        <v>193</v>
      </c>
      <c r="AG53" s="16">
        <f t="shared" si="7"/>
        <v>96</v>
      </c>
      <c r="AH53" s="16">
        <f t="shared" si="8"/>
        <v>580</v>
      </c>
      <c r="AJ53" s="16">
        <f t="shared" si="25"/>
        <v>782</v>
      </c>
      <c r="AK53" s="16">
        <f t="shared" si="26"/>
        <v>389</v>
      </c>
      <c r="AL53" s="16">
        <f t="shared" si="27"/>
        <v>2358</v>
      </c>
    </row>
    <row r="54" spans="11:38" ht="16.5" x14ac:dyDescent="0.2">
      <c r="K54" s="15">
        <v>51</v>
      </c>
      <c r="L54" s="15">
        <f t="shared" si="0"/>
        <v>3</v>
      </c>
      <c r="M54" s="15">
        <f t="shared" si="1"/>
        <v>3</v>
      </c>
      <c r="N54" s="16">
        <f t="shared" si="2"/>
        <v>1101003</v>
      </c>
      <c r="O54" s="16" t="str">
        <f t="shared" si="3"/>
        <v>战斗夏玲9突</v>
      </c>
      <c r="P54" s="31" t="s">
        <v>482</v>
      </c>
      <c r="Q54" s="16">
        <f t="shared" si="4"/>
        <v>1</v>
      </c>
      <c r="R54" s="16">
        <f t="shared" si="5"/>
        <v>9</v>
      </c>
      <c r="S54" s="16" t="s">
        <v>51</v>
      </c>
      <c r="T54" s="16">
        <f>ROUND(((IF(Q54=1,INDEX(新属性投放!$J$14:$J$34,卡牌属性!R54),INDEX(新属性投放!$J$42:$J$62,卡牌属性!R54)))*INDEX($G$5:$G$42,L54)+IF(Q54=1,INDEX(新属性投放!R$20:R$23,卡牌属性!M54-1),INDEX(新属性投放!R$25:R$28,卡牌属性!M54-1)))/SQRT(INDEX($I$5:$I$42,L54)),2)</f>
        <v>1008.78</v>
      </c>
      <c r="U54" s="31" t="s">
        <v>190</v>
      </c>
      <c r="V54" s="16">
        <f>ROUND((IF(Q54=1,INDEX(新属性投放!$K$14:$K$34,卡牌属性!R54),INDEX(新属性投放!$K$42:$K$62,卡牌属性!R54))+IF(Q54=1,INDEX(新属性投放!S$20:S$23,卡牌属性!M54-1),INDEX(新属性投放!S$25:S$28,卡牌属性!M54-1)))*INDEX($G$5:$G$42,L54),2)</f>
        <v>482.71</v>
      </c>
      <c r="W54" s="31" t="s">
        <v>191</v>
      </c>
      <c r="X54" s="16">
        <f>ROUND((IF(Q54=1,INDEX(新属性投放!$L$14:$L$34,卡牌属性!R54),INDEX(新属性投放!$L$42:$L$62,卡牌属性!R54))*INDEX($G$5:$G$42,L54)+IF(Q54=1,INDEX(新属性投放!T$20:T$23,卡牌属性!M54-1),INDEX(新属性投放!T$25:T$28,卡牌属性!M54-1)))*SQRT(INDEX($I$5:$I$42,L54)),2)</f>
        <v>3092.33</v>
      </c>
      <c r="Y54" s="31" t="s">
        <v>189</v>
      </c>
      <c r="Z54" s="16">
        <f>ROUND(IF(Q54=1,INDEX(新属性投放!$D$14:$D$34,卡牌属性!R54),INDEX(新属性投放!$D$42:$D$62,卡牌属性!R54))*INDEX($G$5:$G$42,L54)/SQRT(INDEX($I$5:$I$42,L54)),2)</f>
        <v>25.17</v>
      </c>
      <c r="AA54" s="31" t="s">
        <v>190</v>
      </c>
      <c r="AB54" s="16">
        <f>ROUND(IF(Q54=1,INDEX(新属性投放!$E$14:$E$34,卡牌属性!R54),INDEX(新属性投放!$E$42:$E$62,卡牌属性!R54))*INDEX($G$5:$G$42,L54),2)</f>
        <v>12.59</v>
      </c>
      <c r="AC54" s="31" t="s">
        <v>191</v>
      </c>
      <c r="AD54" s="16">
        <f>ROUND(IF(Q54=1,INDEX(新属性投放!$F$14:$F$34,卡牌属性!R54),INDEX(新属性投放!$F$42:$F$62,卡牌属性!R54))*INDEX($G$5:$G$42,L54)*SQRT(INDEX($I$5:$I$42,L54)),2)</f>
        <v>75.52</v>
      </c>
      <c r="AF54" s="16">
        <f t="shared" si="6"/>
        <v>251</v>
      </c>
      <c r="AG54" s="16">
        <f t="shared" si="7"/>
        <v>125</v>
      </c>
      <c r="AH54" s="16">
        <f t="shared" si="8"/>
        <v>755</v>
      </c>
      <c r="AJ54" s="16">
        <f t="shared" si="25"/>
        <v>1033</v>
      </c>
      <c r="AK54" s="16">
        <f t="shared" si="26"/>
        <v>514</v>
      </c>
      <c r="AL54" s="16">
        <f t="shared" si="27"/>
        <v>3113</v>
      </c>
    </row>
    <row r="55" spans="11:38" ht="16.5" x14ac:dyDescent="0.2">
      <c r="K55" s="15">
        <v>52</v>
      </c>
      <c r="L55" s="15">
        <f t="shared" si="0"/>
        <v>3</v>
      </c>
      <c r="M55" s="15">
        <f t="shared" si="1"/>
        <v>3</v>
      </c>
      <c r="N55" s="16">
        <f t="shared" si="2"/>
        <v>1101003</v>
      </c>
      <c r="O55" s="16" t="str">
        <f t="shared" si="3"/>
        <v>战斗夏玲10突</v>
      </c>
      <c r="P55" s="31" t="s">
        <v>482</v>
      </c>
      <c r="Q55" s="16">
        <f t="shared" si="4"/>
        <v>1</v>
      </c>
      <c r="R55" s="16">
        <f t="shared" si="5"/>
        <v>10</v>
      </c>
      <c r="S55" s="16" t="s">
        <v>51</v>
      </c>
      <c r="T55" s="16">
        <f>ROUND(((IF(Q55=1,INDEX(新属性投放!$J$14:$J$34,卡牌属性!R55),INDEX(新属性投放!$J$42:$J$62,卡牌属性!R55)))*INDEX($G$5:$G$42,L55)+IF(Q55=1,INDEX(新属性投放!R$20:R$23,卡牌属性!M55-1),INDEX(新属性投放!R$25:R$28,卡牌属性!M55-1)))/SQRT(INDEX($I$5:$I$42,L55)),2)</f>
        <v>1165.69</v>
      </c>
      <c r="U55" s="31" t="s">
        <v>190</v>
      </c>
      <c r="V55" s="16">
        <f>ROUND((IF(Q55=1,INDEX(新属性投放!$K$14:$K$34,卡牌属性!R55),INDEX(新属性投放!$K$42:$K$62,卡牌属性!R55))+IF(Q55=1,INDEX(新属性投放!S$20:S$23,卡牌属性!M55-1),INDEX(新属性投放!S$25:S$28,卡牌属性!M55-1)))*INDEX($G$5:$G$42,L55),2)</f>
        <v>561.75</v>
      </c>
      <c r="W55" s="31" t="s">
        <v>191</v>
      </c>
      <c r="X55" s="16">
        <f>ROUND((IF(Q55=1,INDEX(新属性投放!$L$14:$L$34,卡牌属性!R55),INDEX(新属性投放!$L$42:$L$62,卡牌属性!R55))*INDEX($G$5:$G$42,L55)+IF(Q55=1,INDEX(新属性投放!T$20:T$23,卡牌属性!M55-1),INDEX(新属性投放!T$25:T$28,卡牌属性!M55-1)))*SQRT(INDEX($I$5:$I$42,L55)),2)</f>
        <v>3563.08</v>
      </c>
      <c r="Y55" s="31" t="s">
        <v>189</v>
      </c>
      <c r="Z55" s="16">
        <f>ROUND(IF(Q55=1,INDEX(新属性投放!$D$14:$D$34,卡牌属性!R55),INDEX(新属性投放!$D$42:$D$62,卡牌属性!R55))*INDEX($G$5:$G$42,L55)/SQRT(INDEX($I$5:$I$42,L55)),2)</f>
        <v>29.03</v>
      </c>
      <c r="AA55" s="31" t="s">
        <v>190</v>
      </c>
      <c r="AB55" s="16">
        <f>ROUND(IF(Q55=1,INDEX(新属性投放!$E$14:$E$34,卡牌属性!R55),INDEX(新属性投放!$E$42:$E$62,卡牌属性!R55))*INDEX($G$5:$G$42,L55),2)</f>
        <v>14.51</v>
      </c>
      <c r="AC55" s="31" t="s">
        <v>191</v>
      </c>
      <c r="AD55" s="16">
        <f>ROUND(IF(Q55=1,INDEX(新属性投放!$F$14:$F$34,卡牌属性!R55),INDEX(新属性投放!$F$42:$F$62,卡牌属性!R55))*INDEX($G$5:$G$42,L55)*SQRT(INDEX($I$5:$I$42,L55)),2)</f>
        <v>87.08</v>
      </c>
      <c r="AF55" s="16">
        <f t="shared" si="6"/>
        <v>290</v>
      </c>
      <c r="AG55" s="16">
        <f t="shared" si="7"/>
        <v>145</v>
      </c>
      <c r="AH55" s="16">
        <f t="shared" si="8"/>
        <v>870</v>
      </c>
      <c r="AJ55" s="16">
        <f t="shared" si="25"/>
        <v>1323</v>
      </c>
      <c r="AK55" s="16">
        <f t="shared" si="26"/>
        <v>659</v>
      </c>
      <c r="AL55" s="16">
        <f t="shared" si="27"/>
        <v>3983</v>
      </c>
    </row>
    <row r="56" spans="11:38" ht="16.5" x14ac:dyDescent="0.2">
      <c r="K56" s="15">
        <v>53</v>
      </c>
      <c r="L56" s="15">
        <f t="shared" si="0"/>
        <v>3</v>
      </c>
      <c r="M56" s="15">
        <f t="shared" si="1"/>
        <v>3</v>
      </c>
      <c r="N56" s="16">
        <f t="shared" si="2"/>
        <v>1101003</v>
      </c>
      <c r="O56" s="16" t="str">
        <f t="shared" si="3"/>
        <v>战斗夏玲11突</v>
      </c>
      <c r="P56" s="31" t="s">
        <v>482</v>
      </c>
      <c r="Q56" s="16">
        <f t="shared" si="4"/>
        <v>1</v>
      </c>
      <c r="R56" s="16">
        <f t="shared" si="5"/>
        <v>11</v>
      </c>
      <c r="S56" s="16" t="s">
        <v>51</v>
      </c>
      <c r="T56" s="16">
        <f>ROUND(((IF(Q56=1,INDEX(新属性投放!$J$14:$J$34,卡牌属性!R56),INDEX(新属性投放!$J$42:$J$62,卡牌属性!R56)))*INDEX($G$5:$G$42,L56)+IF(Q56=1,INDEX(新属性投放!R$20:R$23,卡牌属性!M56-1),INDEX(新属性投放!R$25:R$28,卡牌属性!M56-1)))/SQRT(INDEX($I$5:$I$42,L56)),2)</f>
        <v>1347.62</v>
      </c>
      <c r="U56" s="31" t="s">
        <v>190</v>
      </c>
      <c r="V56" s="16">
        <f>ROUND((IF(Q56=1,INDEX(新属性投放!$K$14:$K$34,卡牌属性!R56),INDEX(新属性投放!$K$42:$K$62,卡牌属性!R56))+IF(Q56=1,INDEX(新属性投放!S$20:S$23,卡牌属性!M56-1),INDEX(新属性投放!S$25:S$28,卡牌属性!M56-1)))*INDEX($G$5:$G$42,L56),2)</f>
        <v>652.71</v>
      </c>
      <c r="W56" s="31" t="s">
        <v>191</v>
      </c>
      <c r="X56" s="16">
        <f>ROUND((IF(Q56=1,INDEX(新属性投放!$L$14:$L$34,卡牌属性!R56),INDEX(新属性投放!$L$42:$L$62,卡牌属性!R56))*INDEX($G$5:$G$42,L56)+IF(Q56=1,INDEX(新属性投放!T$20:T$23,卡牌属性!M56-1),INDEX(新属性投放!T$25:T$28,卡牌属性!M56-1)))*SQRT(INDEX($I$5:$I$42,L56)),2)</f>
        <v>4108.87</v>
      </c>
      <c r="Y56" s="31" t="s">
        <v>189</v>
      </c>
      <c r="Z56" s="16">
        <f>ROUND(IF(Q56=1,INDEX(新属性投放!$D$14:$D$34,卡牌属性!R56),INDEX(新属性投放!$D$42:$D$62,卡牌属性!R56))*INDEX($G$5:$G$42,L56)/SQRT(INDEX($I$5:$I$42,L56)),2)</f>
        <v>33.869999999999997</v>
      </c>
      <c r="AA56" s="31" t="s">
        <v>190</v>
      </c>
      <c r="AB56" s="16">
        <f>ROUND(IF(Q56=1,INDEX(新属性投放!$E$14:$E$34,卡牌属性!R56),INDEX(新属性投放!$E$42:$E$62,卡牌属性!R56))*INDEX($G$5:$G$42,L56),2)</f>
        <v>16.93</v>
      </c>
      <c r="AC56" s="31" t="s">
        <v>191</v>
      </c>
      <c r="AD56" s="16">
        <f>ROUND(IF(Q56=1,INDEX(新属性投放!$F$14:$F$34,卡牌属性!R56),INDEX(新属性投放!$F$42:$F$62,卡牌属性!R56))*INDEX($G$5:$G$42,L56)*SQRT(INDEX($I$5:$I$42,L56)),2)</f>
        <v>101.6</v>
      </c>
      <c r="AF56" s="16">
        <f t="shared" si="6"/>
        <v>338</v>
      </c>
      <c r="AG56" s="16">
        <f t="shared" si="7"/>
        <v>169</v>
      </c>
      <c r="AH56" s="16">
        <f t="shared" si="8"/>
        <v>1016</v>
      </c>
      <c r="AJ56" s="16">
        <f t="shared" si="25"/>
        <v>1661</v>
      </c>
      <c r="AK56" s="16">
        <f t="shared" si="26"/>
        <v>828</v>
      </c>
      <c r="AL56" s="16">
        <f t="shared" si="27"/>
        <v>4999</v>
      </c>
    </row>
    <row r="57" spans="11:38" ht="16.5" x14ac:dyDescent="0.2">
      <c r="K57" s="15">
        <v>54</v>
      </c>
      <c r="L57" s="15">
        <f t="shared" si="0"/>
        <v>3</v>
      </c>
      <c r="M57" s="15">
        <f t="shared" si="1"/>
        <v>3</v>
      </c>
      <c r="N57" s="16">
        <f t="shared" si="2"/>
        <v>1101003</v>
      </c>
      <c r="O57" s="16" t="str">
        <f t="shared" si="3"/>
        <v>战斗夏玲12突</v>
      </c>
      <c r="P57" s="31" t="s">
        <v>482</v>
      </c>
      <c r="Q57" s="16">
        <f t="shared" si="4"/>
        <v>1</v>
      </c>
      <c r="R57" s="16">
        <f t="shared" si="5"/>
        <v>12</v>
      </c>
      <c r="S57" s="16" t="s">
        <v>51</v>
      </c>
      <c r="T57" s="16">
        <f>ROUND(((IF(Q57=1,INDEX(新属性投放!$J$14:$J$34,卡牌属性!R57),INDEX(新属性投放!$J$42:$J$62,卡牌属性!R57)))*INDEX($G$5:$G$42,L57)+IF(Q57=1,INDEX(新属性投放!R$20:R$23,卡牌属性!M57-1),INDEX(新属性投放!R$25:R$28,卡牌属性!M57-1)))/SQRT(INDEX($I$5:$I$42,L57)),2)</f>
        <v>1559.51</v>
      </c>
      <c r="U57" s="31" t="s">
        <v>190</v>
      </c>
      <c r="V57" s="16">
        <f>ROUND((IF(Q57=1,INDEX(新属性投放!$K$14:$K$34,卡牌属性!R57),INDEX(新属性投放!$K$42:$K$62,卡牌属性!R57))+IF(Q57=1,INDEX(新属性投放!S$20:S$23,卡牌属性!M57-1),INDEX(新属性投放!S$25:S$28,卡牌属性!M57-1)))*INDEX($G$5:$G$42,L57),2)</f>
        <v>758.08</v>
      </c>
      <c r="W57" s="31" t="s">
        <v>191</v>
      </c>
      <c r="X57" s="16">
        <f>ROUND((IF(Q57=1,INDEX(新属性投放!$L$14:$L$34,卡牌属性!R57),INDEX(新属性投放!$L$42:$L$62,卡牌属性!R57))*INDEX($G$5:$G$42,L57)+IF(Q57=1,INDEX(新属性投放!T$20:T$23,卡牌属性!M57-1),INDEX(新属性投放!T$25:T$28,卡牌属性!M57-1)))*SQRT(INDEX($I$5:$I$42,L57)),2)</f>
        <v>4744.53</v>
      </c>
      <c r="Y57" s="31" t="s">
        <v>189</v>
      </c>
      <c r="Z57" s="16">
        <f>ROUND(IF(Q57=1,INDEX(新属性投放!$D$14:$D$34,卡牌属性!R57),INDEX(新属性投放!$D$42:$D$62,卡牌属性!R57))*INDEX($G$5:$G$42,L57)/SQRT(INDEX($I$5:$I$42,L57)),2)</f>
        <v>38.74</v>
      </c>
      <c r="AA57" s="31" t="s">
        <v>190</v>
      </c>
      <c r="AB57" s="16">
        <f>ROUND(IF(Q57=1,INDEX(新属性投放!$E$14:$E$34,卡牌属性!R57),INDEX(新属性投放!$E$42:$E$62,卡牌属性!R57))*INDEX($G$5:$G$42,L57),2)</f>
        <v>19.37</v>
      </c>
      <c r="AC57" s="31" t="s">
        <v>191</v>
      </c>
      <c r="AD57" s="16">
        <f>ROUND(IF(Q57=1,INDEX(新属性投放!$F$14:$F$34,卡牌属性!R57),INDEX(新属性投放!$F$42:$F$62,卡牌属性!R57))*INDEX($G$5:$G$42,L57)*SQRT(INDEX($I$5:$I$42,L57)),2)</f>
        <v>116.23</v>
      </c>
      <c r="AF57" s="16">
        <f t="shared" si="6"/>
        <v>387</v>
      </c>
      <c r="AG57" s="16">
        <f t="shared" si="7"/>
        <v>193</v>
      </c>
      <c r="AH57" s="16">
        <f t="shared" si="8"/>
        <v>1162</v>
      </c>
      <c r="AJ57" s="16">
        <f t="shared" si="25"/>
        <v>2048</v>
      </c>
      <c r="AK57" s="16">
        <f t="shared" si="26"/>
        <v>1021</v>
      </c>
      <c r="AL57" s="16">
        <f t="shared" si="27"/>
        <v>6161</v>
      </c>
    </row>
    <row r="58" spans="11:38" ht="16.5" x14ac:dyDescent="0.2">
      <c r="K58" s="15">
        <v>55</v>
      </c>
      <c r="L58" s="15">
        <f t="shared" si="0"/>
        <v>3</v>
      </c>
      <c r="M58" s="15">
        <f t="shared" si="1"/>
        <v>3</v>
      </c>
      <c r="N58" s="16">
        <f t="shared" si="2"/>
        <v>1101003</v>
      </c>
      <c r="O58" s="16" t="str">
        <f t="shared" si="3"/>
        <v>战斗夏玲13突</v>
      </c>
      <c r="P58" s="31" t="s">
        <v>482</v>
      </c>
      <c r="Q58" s="16">
        <f t="shared" si="4"/>
        <v>1</v>
      </c>
      <c r="R58" s="16">
        <f t="shared" si="5"/>
        <v>13</v>
      </c>
      <c r="S58" s="16" t="s">
        <v>51</v>
      </c>
      <c r="T58" s="16">
        <f>ROUND(((IF(Q58=1,INDEX(新属性投放!$J$14:$J$34,卡牌属性!R58),INDEX(新属性投放!$J$42:$J$62,卡牌属性!R58)))*INDEX($G$5:$G$42,L58)+IF(Q58=1,INDEX(新属性投放!R$20:R$23,卡牌属性!M58-1),INDEX(新属性投放!R$25:R$28,卡牌属性!M58-1)))/SQRT(INDEX($I$5:$I$42,L58)),2)</f>
        <v>1801.53</v>
      </c>
      <c r="U58" s="31" t="s">
        <v>190</v>
      </c>
      <c r="V58" s="16">
        <f>ROUND((IF(Q58=1,INDEX(新属性投放!$K$14:$K$34,卡牌属性!R58),INDEX(新属性投放!$K$42:$K$62,卡牌属性!R58))+IF(Q58=1,INDEX(新属性投放!S$20:S$23,卡牌属性!M58-1),INDEX(新属性投放!S$25:S$28,卡牌属性!M58-1)))*INDEX($G$5:$G$42,L58),2)</f>
        <v>879.09</v>
      </c>
      <c r="W58" s="31" t="s">
        <v>191</v>
      </c>
      <c r="X58" s="16">
        <f>ROUND((IF(Q58=1,INDEX(新属性投放!$L$14:$L$34,卡牌属性!R58),INDEX(新属性投放!$L$42:$L$62,卡牌属性!R58))*INDEX($G$5:$G$42,L58)+IF(Q58=1,INDEX(新属性投放!T$20:T$23,卡牌属性!M58-1),INDEX(新属性投放!T$25:T$28,卡牌属性!M58-1)))*SQRT(INDEX($I$5:$I$42,L58)),2)</f>
        <v>5470.58</v>
      </c>
      <c r="Y58" s="31" t="s">
        <v>189</v>
      </c>
      <c r="Z58" s="16">
        <f>ROUND(IF(Q58=1,INDEX(新属性投放!$D$14:$D$34,卡牌属性!R58),INDEX(新属性投放!$D$42:$D$62,卡牌属性!R58))*INDEX($G$5:$G$42,L58)/SQRT(INDEX($I$5:$I$42,L58)),2)</f>
        <v>44.79</v>
      </c>
      <c r="AA58" s="31" t="s">
        <v>190</v>
      </c>
      <c r="AB58" s="16">
        <f>ROUND(IF(Q58=1,INDEX(新属性投放!$E$14:$E$34,卡牌属性!R58),INDEX(新属性投放!$E$42:$E$62,卡牌属性!R58))*INDEX($G$5:$G$42,L58),2)</f>
        <v>22.4</v>
      </c>
      <c r="AC58" s="31" t="s">
        <v>191</v>
      </c>
      <c r="AD58" s="16">
        <f>ROUND(IF(Q58=1,INDEX(新属性投放!$F$14:$F$34,卡牌属性!R58),INDEX(新属性投放!$F$42:$F$62,卡牌属性!R58))*INDEX($G$5:$G$42,L58)*SQRT(INDEX($I$5:$I$42,L58)),2)</f>
        <v>134.38</v>
      </c>
      <c r="AF58" s="16">
        <f t="shared" si="6"/>
        <v>447</v>
      </c>
      <c r="AG58" s="16">
        <f t="shared" si="7"/>
        <v>224</v>
      </c>
      <c r="AH58" s="16">
        <f t="shared" si="8"/>
        <v>1343</v>
      </c>
      <c r="AJ58" s="16">
        <f t="shared" si="25"/>
        <v>2495</v>
      </c>
      <c r="AK58" s="16">
        <f t="shared" si="26"/>
        <v>1245</v>
      </c>
      <c r="AL58" s="16">
        <f t="shared" si="27"/>
        <v>7504</v>
      </c>
    </row>
    <row r="59" spans="11:38" ht="16.5" x14ac:dyDescent="0.2">
      <c r="K59" s="15">
        <v>56</v>
      </c>
      <c r="L59" s="15">
        <f t="shared" si="0"/>
        <v>3</v>
      </c>
      <c r="M59" s="15">
        <f t="shared" si="1"/>
        <v>3</v>
      </c>
      <c r="N59" s="16">
        <f t="shared" si="2"/>
        <v>1101003</v>
      </c>
      <c r="O59" s="16" t="str">
        <f t="shared" si="3"/>
        <v>战斗夏玲14突</v>
      </c>
      <c r="P59" s="31" t="s">
        <v>482</v>
      </c>
      <c r="Q59" s="16">
        <f t="shared" si="4"/>
        <v>1</v>
      </c>
      <c r="R59" s="16">
        <f t="shared" si="5"/>
        <v>14</v>
      </c>
      <c r="S59" s="16" t="s">
        <v>51</v>
      </c>
      <c r="T59" s="16">
        <f>ROUND(((IF(Q59=1,INDEX(新属性投放!$J$14:$J$34,卡牌属性!R59),INDEX(新属性投放!$J$42:$J$62,卡牌属性!R59)))*INDEX($G$5:$G$42,L59)+IF(Q59=1,INDEX(新属性投放!R$20:R$23,卡牌属性!M59-1),INDEX(新属性投放!R$25:R$28,卡牌属性!M59-1)))/SQRT(INDEX($I$5:$I$42,L59)),2)</f>
        <v>2081.84</v>
      </c>
      <c r="U59" s="31" t="s">
        <v>190</v>
      </c>
      <c r="V59" s="16">
        <f>ROUND((IF(Q59=1,INDEX(新属性投放!$K$14:$K$34,卡牌属性!R59),INDEX(新属性投放!$K$42:$K$62,卡牌属性!R59))+IF(Q59=1,INDEX(新属性投放!S$20:S$23,卡牌属性!M59-1),INDEX(新属性投放!S$25:S$28,卡牌属性!M59-1)))*INDEX($G$5:$G$42,L59),2)</f>
        <v>1018.67</v>
      </c>
      <c r="W59" s="31" t="s">
        <v>191</v>
      </c>
      <c r="X59" s="16">
        <f>ROUND((IF(Q59=1,INDEX(新属性投放!$L$14:$L$34,卡牌属性!R59),INDEX(新属性投放!$L$42:$L$62,卡牌属性!R59))*INDEX($G$5:$G$42,L59)+IF(Q59=1,INDEX(新属性投放!T$20:T$23,卡牌属性!M59-1),INDEX(新属性投放!T$25:T$28,卡牌属性!M59-1)))*SQRT(INDEX($I$5:$I$42,L59)),2)</f>
        <v>6311.52</v>
      </c>
      <c r="Y59" s="31" t="s">
        <v>189</v>
      </c>
      <c r="Z59" s="16">
        <f>ROUND(IF(Q59=1,INDEX(新属性投放!$D$14:$D$34,卡牌属性!R59),INDEX(新属性投放!$D$42:$D$62,卡牌属性!R59))*INDEX($G$5:$G$42,L59)/SQRT(INDEX($I$5:$I$42,L59)),2)</f>
        <v>51.8</v>
      </c>
      <c r="AA59" s="31" t="s">
        <v>190</v>
      </c>
      <c r="AB59" s="16">
        <f>ROUND(IF(Q59=1,INDEX(新属性投放!$E$14:$E$34,卡牌属性!R59),INDEX(新属性投放!$E$42:$E$62,卡牌属性!R59))*INDEX($G$5:$G$42,L59),2)</f>
        <v>25.9</v>
      </c>
      <c r="AC59" s="31" t="s">
        <v>191</v>
      </c>
      <c r="AD59" s="16">
        <f>ROUND(IF(Q59=1,INDEX(新属性投放!$F$14:$F$34,卡牌属性!R59),INDEX(新属性投放!$F$42:$F$62,卡牌属性!R59))*INDEX($G$5:$G$42,L59)*SQRT(INDEX($I$5:$I$42,L59)),2)</f>
        <v>155.38999999999999</v>
      </c>
      <c r="AF59" s="16">
        <f t="shared" si="6"/>
        <v>518</v>
      </c>
      <c r="AG59" s="16">
        <f t="shared" si="7"/>
        <v>259</v>
      </c>
      <c r="AH59" s="16">
        <f t="shared" si="8"/>
        <v>1553</v>
      </c>
      <c r="AJ59" s="16">
        <f t="shared" si="25"/>
        <v>3013</v>
      </c>
      <c r="AK59" s="16">
        <f t="shared" si="26"/>
        <v>1504</v>
      </c>
      <c r="AL59" s="16">
        <f t="shared" si="27"/>
        <v>9057</v>
      </c>
    </row>
    <row r="60" spans="11:38" ht="16.5" x14ac:dyDescent="0.2">
      <c r="K60" s="15">
        <v>57</v>
      </c>
      <c r="L60" s="15">
        <f t="shared" si="0"/>
        <v>3</v>
      </c>
      <c r="M60" s="15">
        <f t="shared" si="1"/>
        <v>3</v>
      </c>
      <c r="N60" s="16">
        <f t="shared" si="2"/>
        <v>1101003</v>
      </c>
      <c r="O60" s="16" t="str">
        <f t="shared" si="3"/>
        <v>战斗夏玲15突</v>
      </c>
      <c r="P60" s="31" t="s">
        <v>482</v>
      </c>
      <c r="Q60" s="16">
        <f t="shared" si="4"/>
        <v>1</v>
      </c>
      <c r="R60" s="16">
        <f t="shared" si="5"/>
        <v>15</v>
      </c>
      <c r="S60" s="16" t="s">
        <v>51</v>
      </c>
      <c r="T60" s="16">
        <f>ROUND(((IF(Q60=1,INDEX(新属性投放!$J$14:$J$34,卡牌属性!R60),INDEX(新属性投放!$J$42:$J$62,卡牌属性!R60)))*INDEX($G$5:$G$42,L60)+IF(Q60=1,INDEX(新属性投放!R$20:R$23,卡牌属性!M60-1),INDEX(新属性投放!R$25:R$28,卡牌属性!M60-1)))/SQRT(INDEX($I$5:$I$42,L60)),2)</f>
        <v>2405.2199999999998</v>
      </c>
      <c r="U60" s="31" t="s">
        <v>190</v>
      </c>
      <c r="V60" s="16">
        <f>ROUND((IF(Q60=1,INDEX(新属性投放!$K$14:$K$34,卡牌属性!R60),INDEX(新属性投放!$K$42:$K$62,卡牌属性!R60))+IF(Q60=1,INDEX(新属性投放!S$20:S$23,卡牌属性!M60-1),INDEX(新属性投放!S$25:S$28,卡牌属性!M60-1)))*INDEX($G$5:$G$42,L60),2)</f>
        <v>1180.3599999999999</v>
      </c>
      <c r="W60" s="31" t="s">
        <v>191</v>
      </c>
      <c r="X60" s="16">
        <f>ROUND((IF(Q60=1,INDEX(新属性投放!$L$14:$L$34,卡牌属性!R60),INDEX(新属性投放!$L$42:$L$62,卡牌属性!R60))*INDEX($G$5:$G$42,L60)+IF(Q60=1,INDEX(新属性投放!T$20:T$23,卡牌属性!M60-1),INDEX(新属性投放!T$25:T$28,卡牌属性!M60-1)))*SQRT(INDEX($I$5:$I$42,L60)),2)</f>
        <v>7281.66</v>
      </c>
      <c r="Y60" s="31" t="s">
        <v>189</v>
      </c>
      <c r="Z60" s="16">
        <f>ROUND(IF(Q60=1,INDEX(新属性投放!$D$14:$D$34,卡牌属性!R60),INDEX(新属性投放!$D$42:$D$62,卡牌属性!R60))*INDEX($G$5:$G$42,L60)/SQRT(INDEX($I$5:$I$42,L60)),2)</f>
        <v>59.88</v>
      </c>
      <c r="AA60" s="31" t="s">
        <v>190</v>
      </c>
      <c r="AB60" s="16">
        <f>ROUND(IF(Q60=1,INDEX(新属性投放!$E$14:$E$34,卡牌属性!R60),INDEX(新属性投放!$E$42:$E$62,卡牌属性!R60))*INDEX($G$5:$G$42,L60),2)</f>
        <v>29.94</v>
      </c>
      <c r="AC60" s="31" t="s">
        <v>191</v>
      </c>
      <c r="AD60" s="16">
        <f>ROUND(IF(Q60=1,INDEX(新属性投放!$F$14:$F$34,卡牌属性!R60),INDEX(新属性投放!$F$42:$F$62,卡牌属性!R60))*INDEX($G$5:$G$42,L60)*SQRT(INDEX($I$5:$I$42,L60)),2)</f>
        <v>179.64</v>
      </c>
      <c r="AF60" s="16">
        <f t="shared" si="6"/>
        <v>598</v>
      </c>
      <c r="AG60" s="16">
        <f t="shared" si="7"/>
        <v>299</v>
      </c>
      <c r="AH60" s="16">
        <f t="shared" si="8"/>
        <v>1796</v>
      </c>
      <c r="AJ60" s="16">
        <f t="shared" si="25"/>
        <v>3611</v>
      </c>
      <c r="AK60" s="16">
        <f t="shared" si="26"/>
        <v>1803</v>
      </c>
      <c r="AL60" s="16">
        <f t="shared" si="27"/>
        <v>10853</v>
      </c>
    </row>
    <row r="61" spans="11:38" ht="16.5" x14ac:dyDescent="0.2">
      <c r="K61" s="15">
        <v>58</v>
      </c>
      <c r="L61" s="15">
        <f t="shared" si="0"/>
        <v>3</v>
      </c>
      <c r="M61" s="15">
        <f t="shared" si="1"/>
        <v>3</v>
      </c>
      <c r="N61" s="16">
        <f t="shared" si="2"/>
        <v>1101003</v>
      </c>
      <c r="O61" s="16" t="str">
        <f t="shared" si="3"/>
        <v>战斗夏玲16突</v>
      </c>
      <c r="P61" s="31" t="s">
        <v>482</v>
      </c>
      <c r="Q61" s="16">
        <f t="shared" si="4"/>
        <v>1</v>
      </c>
      <c r="R61" s="16">
        <f t="shared" si="5"/>
        <v>16</v>
      </c>
      <c r="S61" s="16" t="s">
        <v>51</v>
      </c>
      <c r="T61" s="16">
        <f>ROUND(((IF(Q61=1,INDEX(新属性投放!$J$14:$J$34,卡牌属性!R61),INDEX(新属性投放!$J$42:$J$62,卡牌属性!R61)))*INDEX($G$5:$G$42,L61)+IF(Q61=1,INDEX(新属性投放!R$20:R$23,卡牌属性!M61-1),INDEX(新属性投放!R$25:R$28,卡牌属性!M61-1)))/SQRT(INDEX($I$5:$I$42,L61)),2)</f>
        <v>2779.37</v>
      </c>
      <c r="U61" s="31" t="s">
        <v>190</v>
      </c>
      <c r="V61" s="16">
        <f>ROUND((IF(Q61=1,INDEX(新属性投放!$K$14:$K$34,卡牌属性!R61),INDEX(新属性投放!$K$42:$K$62,卡牌属性!R61))+IF(Q61=1,INDEX(新属性投放!S$20:S$23,卡牌属性!M61-1),INDEX(新属性投放!S$25:S$28,卡牌属性!M61-1)))*INDEX($G$5:$G$42,L61),2)</f>
        <v>1368.01</v>
      </c>
      <c r="W61" s="31" t="s">
        <v>191</v>
      </c>
      <c r="X61" s="16">
        <f>ROUND((IF(Q61=1,INDEX(新属性投放!$L$14:$L$34,卡牌属性!R61),INDEX(新属性投放!$L$42:$L$62,卡牌属性!R61))*INDEX($G$5:$G$42,L61)+IF(Q61=1,INDEX(新属性投放!T$20:T$23,卡牌属性!M61-1),INDEX(新属性投放!T$25:T$28,卡牌属性!M61-1)))*SQRT(INDEX($I$5:$I$42,L61)),2)</f>
        <v>8404.1200000000008</v>
      </c>
      <c r="Y61" s="31" t="s">
        <v>189</v>
      </c>
      <c r="Z61" s="16">
        <f>ROUND(IF(Q61=1,INDEX(新属性投放!$D$14:$D$34,卡牌属性!R61),INDEX(新属性投放!$D$42:$D$62,卡牌属性!R61))*INDEX($G$5:$G$42,L61)/SQRT(INDEX($I$5:$I$42,L61)),2)</f>
        <v>69.23</v>
      </c>
      <c r="AA61" s="31" t="s">
        <v>190</v>
      </c>
      <c r="AB61" s="16">
        <f>ROUND(IF(Q61=1,INDEX(新属性投放!$E$14:$E$34,卡牌属性!R61),INDEX(新属性投放!$E$42:$E$62,卡牌属性!R61))*INDEX($G$5:$G$42,L61),2)</f>
        <v>34.619999999999997</v>
      </c>
      <c r="AC61" s="31" t="s">
        <v>191</v>
      </c>
      <c r="AD61" s="16">
        <f>ROUND(IF(Q61=1,INDEX(新属性投放!$F$14:$F$34,卡牌属性!R61),INDEX(新属性投放!$F$42:$F$62,卡牌属性!R61))*INDEX($G$5:$G$42,L61)*SQRT(INDEX($I$5:$I$42,L61)),2)</f>
        <v>207.69</v>
      </c>
      <c r="AF61" s="16">
        <f t="shared" si="6"/>
        <v>692</v>
      </c>
      <c r="AG61" s="16">
        <f t="shared" si="7"/>
        <v>346</v>
      </c>
      <c r="AH61" s="16">
        <f t="shared" si="8"/>
        <v>2076</v>
      </c>
      <c r="AJ61" s="16">
        <f t="shared" si="25"/>
        <v>4303</v>
      </c>
      <c r="AK61" s="16">
        <f t="shared" si="26"/>
        <v>2149</v>
      </c>
      <c r="AL61" s="16">
        <f t="shared" si="27"/>
        <v>12929</v>
      </c>
    </row>
    <row r="62" spans="11:38" ht="16.5" x14ac:dyDescent="0.2">
      <c r="K62" s="15">
        <v>59</v>
      </c>
      <c r="L62" s="15">
        <f t="shared" si="0"/>
        <v>3</v>
      </c>
      <c r="M62" s="15">
        <f t="shared" si="1"/>
        <v>3</v>
      </c>
      <c r="N62" s="16">
        <f t="shared" si="2"/>
        <v>1101003</v>
      </c>
      <c r="O62" s="16" t="str">
        <f t="shared" si="3"/>
        <v>战斗夏玲17突</v>
      </c>
      <c r="P62" s="31" t="s">
        <v>482</v>
      </c>
      <c r="Q62" s="16">
        <f t="shared" si="4"/>
        <v>1</v>
      </c>
      <c r="R62" s="16">
        <f t="shared" si="5"/>
        <v>17</v>
      </c>
      <c r="S62" s="16" t="s">
        <v>51</v>
      </c>
      <c r="T62" s="16">
        <f>ROUND(((IF(Q62=1,INDEX(新属性投放!$J$14:$J$34,卡牌属性!R62),INDEX(新属性投放!$J$42:$J$62,卡牌属性!R62)))*INDEX($G$5:$G$42,L62)+IF(Q62=1,INDEX(新属性投放!R$20:R$23,卡牌属性!M62-1),INDEX(新属性投放!R$25:R$28,卡牌属性!M62-1)))/SQRT(INDEX($I$5:$I$42,L62)),2)</f>
        <v>3211.77</v>
      </c>
      <c r="U62" s="31" t="s">
        <v>190</v>
      </c>
      <c r="V62" s="16">
        <f>ROUND((IF(Q62=1,INDEX(新属性投放!$K$14:$K$34,卡牌属性!R62),INDEX(新属性投放!$K$42:$K$62,卡牌属性!R62))+IF(Q62=1,INDEX(新属性投放!S$20:S$23,卡牌属性!M62-1),INDEX(新属性投放!S$25:S$28,卡牌属性!M62-1)))*INDEX($G$5:$G$42,L62),2)</f>
        <v>1584.79</v>
      </c>
      <c r="W62" s="31" t="s">
        <v>191</v>
      </c>
      <c r="X62" s="16">
        <f>ROUND((IF(Q62=1,INDEX(新属性投放!$L$14:$L$34,卡牌属性!R62),INDEX(新属性投放!$L$42:$L$62,卡牌属性!R62))*INDEX($G$5:$G$42,L62)+IF(Q62=1,INDEX(新属性投放!T$20:T$23,卡牌属性!M62-1),INDEX(新属性投放!T$25:T$28,卡牌属性!M62-1)))*SQRT(INDEX($I$5:$I$42,L62)),2)</f>
        <v>9701.32</v>
      </c>
      <c r="Y62" s="31" t="s">
        <v>189</v>
      </c>
      <c r="Z62" s="16">
        <f>ROUND(IF(Q62=1,INDEX(新属性投放!$D$14:$D$34,卡牌属性!R62),INDEX(新属性投放!$D$42:$D$62,卡牌属性!R62))*INDEX($G$5:$G$42,L62)/SQRT(INDEX($I$5:$I$42,L62)),2)</f>
        <v>80.040000000000006</v>
      </c>
      <c r="AA62" s="31" t="s">
        <v>190</v>
      </c>
      <c r="AB62" s="16">
        <f>ROUND(IF(Q62=1,INDEX(新属性投放!$E$14:$E$34,卡牌属性!R62),INDEX(新属性投放!$E$42:$E$62,卡牌属性!R62))*INDEX($G$5:$G$42,L62),2)</f>
        <v>40.020000000000003</v>
      </c>
      <c r="AC62" s="31" t="s">
        <v>191</v>
      </c>
      <c r="AD62" s="16">
        <f>ROUND(IF(Q62=1,INDEX(新属性投放!$F$14:$F$34,卡牌属性!R62),INDEX(新属性投放!$F$42:$F$62,卡牌属性!R62))*INDEX($G$5:$G$42,L62)*SQRT(INDEX($I$5:$I$42,L62)),2)</f>
        <v>240.12</v>
      </c>
      <c r="AF62" s="16">
        <f t="shared" si="6"/>
        <v>800</v>
      </c>
      <c r="AG62" s="16">
        <f t="shared" si="7"/>
        <v>400</v>
      </c>
      <c r="AH62" s="16">
        <f t="shared" si="8"/>
        <v>2401</v>
      </c>
      <c r="AJ62" s="16">
        <f t="shared" si="25"/>
        <v>5103</v>
      </c>
      <c r="AK62" s="16">
        <f t="shared" si="26"/>
        <v>2549</v>
      </c>
      <c r="AL62" s="16">
        <f t="shared" si="27"/>
        <v>15330</v>
      </c>
    </row>
    <row r="63" spans="11:38" ht="16.5" x14ac:dyDescent="0.2">
      <c r="K63" s="15">
        <v>60</v>
      </c>
      <c r="L63" s="15">
        <f t="shared" si="0"/>
        <v>3</v>
      </c>
      <c r="M63" s="15">
        <f t="shared" si="1"/>
        <v>3</v>
      </c>
      <c r="N63" s="16">
        <f t="shared" si="2"/>
        <v>1101003</v>
      </c>
      <c r="O63" s="16" t="str">
        <f t="shared" si="3"/>
        <v>战斗夏玲18突</v>
      </c>
      <c r="P63" s="31" t="s">
        <v>482</v>
      </c>
      <c r="Q63" s="16">
        <f t="shared" si="4"/>
        <v>1</v>
      </c>
      <c r="R63" s="16">
        <f t="shared" si="5"/>
        <v>18</v>
      </c>
      <c r="S63" s="16" t="s">
        <v>51</v>
      </c>
      <c r="T63" s="16">
        <f>ROUND(((IF(Q63=1,INDEX(新属性投放!$J$14:$J$34,卡牌属性!R63),INDEX(新属性投放!$J$42:$J$62,卡牌属性!R63)))*INDEX($G$5:$G$42,L63)+IF(Q63=1,INDEX(新属性投放!R$20:R$23,卡牌属性!M63-1),INDEX(新属性投放!R$25:R$28,卡牌属性!M63-1)))/SQRT(INDEX($I$5:$I$42,L63)),2)</f>
        <v>3712.02</v>
      </c>
      <c r="U63" s="31" t="s">
        <v>190</v>
      </c>
      <c r="V63" s="16">
        <f>ROUND((IF(Q63=1,INDEX(新属性投放!$K$14:$K$34,卡牌属性!R63),INDEX(新属性投放!$K$42:$K$62,卡牌属性!R63))+IF(Q63=1,INDEX(新属性投放!S$20:S$23,卡牌属性!M63-1),INDEX(新属性投放!S$25:S$28,卡牌属性!M63-1)))*INDEX($G$5:$G$42,L63),2)</f>
        <v>1835.49</v>
      </c>
      <c r="W63" s="31" t="s">
        <v>191</v>
      </c>
      <c r="X63" s="16">
        <f>ROUND((IF(Q63=1,INDEX(新属性投放!$L$14:$L$34,卡牌属性!R63),INDEX(新属性投放!$L$42:$L$62,卡牌属性!R63))*INDEX($G$5:$G$42,L63)+IF(Q63=1,INDEX(新属性投放!T$20:T$23,卡牌属性!M63-1),INDEX(新属性投放!T$25:T$28,卡牌属性!M63-1)))*SQRT(INDEX($I$5:$I$42,L63)),2)</f>
        <v>11202.07</v>
      </c>
      <c r="Y63" s="31" t="s">
        <v>189</v>
      </c>
      <c r="Z63" s="16">
        <f>ROUND(IF(Q63=1,INDEX(新属性投放!$D$14:$D$34,卡牌属性!R63),INDEX(新属性投放!$D$42:$D$62,卡牌属性!R63))*INDEX($G$5:$G$42,L63)/SQRT(INDEX($I$5:$I$42,L63)),2)</f>
        <v>92.55</v>
      </c>
      <c r="AA63" s="31" t="s">
        <v>190</v>
      </c>
      <c r="AB63" s="16">
        <f>ROUND(IF(Q63=1,INDEX(新属性投放!$E$14:$E$34,卡牌属性!R63),INDEX(新属性投放!$E$42:$E$62,卡牌属性!R63))*INDEX($G$5:$G$42,L63),2)</f>
        <v>46.28</v>
      </c>
      <c r="AC63" s="31" t="s">
        <v>191</v>
      </c>
      <c r="AD63" s="16">
        <f>ROUND(IF(Q63=1,INDEX(新属性投放!$F$14:$F$34,卡牌属性!R63),INDEX(新属性投放!$F$42:$F$62,卡牌属性!R63))*INDEX($G$5:$G$42,L63)*SQRT(INDEX($I$5:$I$42,L63)),2)</f>
        <v>277.66000000000003</v>
      </c>
      <c r="AF63" s="16">
        <f t="shared" si="6"/>
        <v>925</v>
      </c>
      <c r="AG63" s="16">
        <f t="shared" si="7"/>
        <v>462</v>
      </c>
      <c r="AH63" s="16">
        <f t="shared" si="8"/>
        <v>2776</v>
      </c>
      <c r="AJ63" s="16">
        <f t="shared" si="25"/>
        <v>6028</v>
      </c>
      <c r="AK63" s="16">
        <f t="shared" si="26"/>
        <v>3011</v>
      </c>
      <c r="AL63" s="16">
        <f t="shared" si="27"/>
        <v>18106</v>
      </c>
    </row>
    <row r="64" spans="11:38" ht="16.5" x14ac:dyDescent="0.2">
      <c r="K64" s="15">
        <v>61</v>
      </c>
      <c r="L64" s="15">
        <f t="shared" si="0"/>
        <v>3</v>
      </c>
      <c r="M64" s="15">
        <f t="shared" si="1"/>
        <v>3</v>
      </c>
      <c r="N64" s="16">
        <f t="shared" si="2"/>
        <v>1101003</v>
      </c>
      <c r="O64" s="16" t="str">
        <f t="shared" si="3"/>
        <v>战斗夏玲19突</v>
      </c>
      <c r="P64" s="31" t="s">
        <v>482</v>
      </c>
      <c r="Q64" s="16">
        <f t="shared" si="4"/>
        <v>1</v>
      </c>
      <c r="R64" s="16">
        <f t="shared" si="5"/>
        <v>19</v>
      </c>
      <c r="S64" s="16" t="s">
        <v>51</v>
      </c>
      <c r="T64" s="16">
        <f>ROUND(((IF(Q64=1,INDEX(新属性投放!$J$14:$J$34,卡牌属性!R64),INDEX(新属性投放!$J$42:$J$62,卡牌属性!R64)))*INDEX($G$5:$G$42,L64)+IF(Q64=1,INDEX(新属性投放!R$20:R$23,卡牌属性!M64-1),INDEX(新属性投放!R$25:R$28,卡牌属性!M64-1)))/SQRT(INDEX($I$5:$I$42,L64)),2)</f>
        <v>4290.93</v>
      </c>
      <c r="U64" s="31" t="s">
        <v>190</v>
      </c>
      <c r="V64" s="16">
        <f>ROUND((IF(Q64=1,INDEX(新属性投放!$K$14:$K$34,卡牌属性!R64),INDEX(新属性投放!$K$42:$K$62,卡牌属性!R64))+IF(Q64=1,INDEX(新属性投放!S$20:S$23,卡牌属性!M64-1),INDEX(新属性投放!S$25:S$28,卡牌属性!M64-1)))*INDEX($G$5:$G$42,L64),2)</f>
        <v>2124.37</v>
      </c>
      <c r="W64" s="31" t="s">
        <v>191</v>
      </c>
      <c r="X64" s="16">
        <f>ROUND((IF(Q64=1,INDEX(新属性投放!$L$14:$L$34,卡牌属性!R64),INDEX(新属性投放!$L$42:$L$62,卡牌属性!R64))*INDEX($G$5:$G$42,L64)+IF(Q64=1,INDEX(新属性投放!T$20:T$23,卡牌属性!M64-1),INDEX(新属性投放!T$25:T$28,卡牌属性!M64-1)))*SQRT(INDEX($I$5:$I$42,L64)),2)</f>
        <v>12938.8</v>
      </c>
      <c r="Y64" s="31" t="s">
        <v>189</v>
      </c>
      <c r="Z64" s="16">
        <f>ROUND(IF(Q64=1,INDEX(新属性投放!$D$14:$D$34,卡牌属性!R64),INDEX(新属性投放!$D$42:$D$62,卡牌属性!R64))*INDEX($G$5:$G$42,L64)/SQRT(INDEX($I$5:$I$42,L64)),2)</f>
        <v>107.02</v>
      </c>
      <c r="AA64" s="31" t="s">
        <v>190</v>
      </c>
      <c r="AB64" s="16">
        <f>ROUND(IF(Q64=1,INDEX(新属性投放!$E$14:$E$34,卡牌属性!R64),INDEX(新属性投放!$E$42:$E$62,卡牌属性!R64))*INDEX($G$5:$G$42,L64),2)</f>
        <v>53.51</v>
      </c>
      <c r="AC64" s="31" t="s">
        <v>191</v>
      </c>
      <c r="AD64" s="16">
        <f>ROUND(IF(Q64=1,INDEX(新属性投放!$F$14:$F$34,卡牌属性!R64),INDEX(新属性投放!$F$42:$F$62,卡牌属性!R64))*INDEX($G$5:$G$42,L64)*SQRT(INDEX($I$5:$I$42,L64)),2)</f>
        <v>321.06</v>
      </c>
      <c r="AF64" s="16">
        <f t="shared" si="6"/>
        <v>1070</v>
      </c>
      <c r="AG64" s="16">
        <f t="shared" si="7"/>
        <v>535</v>
      </c>
      <c r="AH64" s="16">
        <f t="shared" si="8"/>
        <v>3210</v>
      </c>
      <c r="AJ64" s="16">
        <f t="shared" si="25"/>
        <v>7098</v>
      </c>
      <c r="AK64" s="16">
        <f t="shared" si="26"/>
        <v>3546</v>
      </c>
      <c r="AL64" s="16">
        <f t="shared" si="27"/>
        <v>21316</v>
      </c>
    </row>
    <row r="65" spans="11:38" ht="16.5" x14ac:dyDescent="0.2">
      <c r="K65" s="15">
        <v>62</v>
      </c>
      <c r="L65" s="15">
        <f t="shared" si="0"/>
        <v>3</v>
      </c>
      <c r="M65" s="15">
        <f t="shared" si="1"/>
        <v>3</v>
      </c>
      <c r="N65" s="16">
        <f t="shared" si="2"/>
        <v>1101003</v>
      </c>
      <c r="O65" s="16" t="str">
        <f t="shared" si="3"/>
        <v>战斗夏玲20突</v>
      </c>
      <c r="P65" s="31" t="s">
        <v>482</v>
      </c>
      <c r="Q65" s="16">
        <f t="shared" si="4"/>
        <v>1</v>
      </c>
      <c r="R65" s="16">
        <f t="shared" si="5"/>
        <v>20</v>
      </c>
      <c r="S65" s="16" t="s">
        <v>51</v>
      </c>
      <c r="T65" s="16">
        <f>ROUND(((IF(Q65=1,INDEX(新属性投放!$J$14:$J$34,卡牌属性!R65),INDEX(新属性投放!$J$42:$J$62,卡牌属性!R65)))*INDEX($G$5:$G$42,L65)+IF(Q65=1,INDEX(新属性投放!R$20:R$23,卡牌属性!M65-1),INDEX(新属性投放!R$25:R$28,卡牌属性!M65-1)))/SQRT(INDEX($I$5:$I$42,L65)),2)</f>
        <v>4959.43</v>
      </c>
      <c r="U65" s="31" t="s">
        <v>190</v>
      </c>
      <c r="V65" s="16">
        <f>ROUND((IF(Q65=1,INDEX(新属性投放!$K$14:$K$34,卡牌属性!R65),INDEX(新属性投放!$K$42:$K$62,卡牌属性!R65))+IF(Q65=1,INDEX(新属性投放!S$20:S$23,卡牌属性!M65-1),INDEX(新属性投放!S$25:S$28,卡牌属性!M65-1)))*INDEX($G$5:$G$42,L65),2)</f>
        <v>2458.61</v>
      </c>
      <c r="W65" s="31" t="s">
        <v>191</v>
      </c>
      <c r="X65" s="16">
        <f>ROUND((IF(Q65=1,INDEX(新属性投放!$L$14:$L$34,卡牌属性!R65),INDEX(新属性投放!$L$42:$L$62,卡牌属性!R65))*INDEX($G$5:$G$42,L65)+IF(Q65=1,INDEX(新属性投放!T$20:T$23,卡牌属性!M65-1),INDEX(新属性投放!T$25:T$28,卡牌属性!M65-1)))*SQRT(INDEX($I$5:$I$42,L65)),2)</f>
        <v>14944.28</v>
      </c>
      <c r="Y65" s="31" t="s">
        <v>189</v>
      </c>
      <c r="Z65" s="16">
        <f>ROUND(IF(Q65=1,INDEX(新属性投放!$D$14:$D$34,卡牌属性!R65),INDEX(新属性投放!$D$42:$D$62,卡牌属性!R65))*INDEX($G$5:$G$42,L65)/SQRT(INDEX($I$5:$I$42,L65)),2)</f>
        <v>123.74</v>
      </c>
      <c r="AA65" s="31" t="s">
        <v>190</v>
      </c>
      <c r="AB65" s="16">
        <f>ROUND(IF(Q65=1,INDEX(新属性投放!$E$14:$E$34,卡牌属性!R65),INDEX(新属性投放!$E$42:$E$62,卡牌属性!R65))*INDEX($G$5:$G$42,L65),2)</f>
        <v>61.87</v>
      </c>
      <c r="AC65" s="31" t="s">
        <v>191</v>
      </c>
      <c r="AD65" s="16">
        <f>ROUND(IF(Q65=1,INDEX(新属性投放!$F$14:$F$34,卡牌属性!R65),INDEX(新属性投放!$F$42:$F$62,卡牌属性!R65))*INDEX($G$5:$G$42,L65)*SQRT(INDEX($I$5:$I$42,L65)),2)</f>
        <v>371.22</v>
      </c>
      <c r="AF65" s="16">
        <f t="shared" si="6"/>
        <v>1237</v>
      </c>
      <c r="AG65" s="16">
        <f t="shared" si="7"/>
        <v>618</v>
      </c>
      <c r="AH65" s="16">
        <f t="shared" si="8"/>
        <v>3712</v>
      </c>
      <c r="AJ65" s="16">
        <f t="shared" si="25"/>
        <v>8335</v>
      </c>
      <c r="AK65" s="16">
        <f t="shared" si="26"/>
        <v>4164</v>
      </c>
      <c r="AL65" s="16">
        <f t="shared" si="27"/>
        <v>25028</v>
      </c>
    </row>
    <row r="66" spans="11:38" ht="16.5" x14ac:dyDescent="0.2">
      <c r="K66" s="15">
        <v>63</v>
      </c>
      <c r="L66" s="15">
        <f t="shared" si="0"/>
        <v>3</v>
      </c>
      <c r="M66" s="15">
        <f t="shared" si="1"/>
        <v>3</v>
      </c>
      <c r="N66" s="16">
        <f t="shared" si="2"/>
        <v>1101003</v>
      </c>
      <c r="O66" s="16" t="str">
        <f t="shared" si="3"/>
        <v>战斗夏玲21突</v>
      </c>
      <c r="P66" s="31" t="s">
        <v>482</v>
      </c>
      <c r="Q66" s="16">
        <f t="shared" si="4"/>
        <v>1</v>
      </c>
      <c r="R66" s="16">
        <f t="shared" si="5"/>
        <v>21</v>
      </c>
      <c r="S66" s="16" t="s">
        <v>51</v>
      </c>
      <c r="T66" s="16">
        <f>ROUND(((IF(Q66=1,INDEX(新属性投放!$J$14:$J$34,卡牌属性!R66),INDEX(新属性投放!$J$42:$J$62,卡牌属性!R66)))*INDEX($G$5:$G$42,L66)+IF(Q66=1,INDEX(新属性投放!R$20:R$23,卡牌属性!M66-1),INDEX(新属性投放!R$25:R$28,卡牌属性!M66-1)))/SQRT(INDEX($I$5:$I$42,L66)),2)</f>
        <v>5733.38</v>
      </c>
      <c r="U66" s="31" t="s">
        <v>190</v>
      </c>
      <c r="V66" s="16">
        <f>ROUND((IF(Q66=1,INDEX(新属性投放!$K$14:$K$34,卡牌属性!R66),INDEX(新属性投放!$K$42:$K$62,卡牌属性!R66))+IF(Q66=1,INDEX(新属性投放!S$20:S$23,卡牌属性!M66-1),INDEX(新属性投放!S$25:S$28,卡牌属性!M66-1)))*INDEX($G$5:$G$42,L66),2)</f>
        <v>2845.01</v>
      </c>
      <c r="W66" s="31" t="s">
        <v>191</v>
      </c>
      <c r="X66" s="16">
        <f>ROUND((IF(Q66=1,INDEX(新属性投放!$L$14:$L$34,卡牌属性!R66),INDEX(新属性投放!$L$42:$L$62,卡牌属性!R66))*INDEX($G$5:$G$42,L66)+IF(Q66=1,INDEX(新属性投放!T$20:T$23,卡牌属性!M66-1),INDEX(新属性投放!T$25:T$28,卡牌属性!M66-1)))*SQRT(INDEX($I$5:$I$42,L66)),2)</f>
        <v>17266.13</v>
      </c>
      <c r="Y66" s="31" t="s">
        <v>189</v>
      </c>
      <c r="Z66" s="16">
        <f>ROUND(IF(Q66=1,INDEX(新属性投放!$D$14:$D$34,卡牌属性!R66),INDEX(新属性投放!$D$42:$D$62,卡牌属性!R66))*INDEX($G$5:$G$42,L66)/SQRT(INDEX($I$5:$I$42,L66)),2)</f>
        <v>143.08000000000001</v>
      </c>
      <c r="AA66" s="31" t="s">
        <v>190</v>
      </c>
      <c r="AB66" s="16">
        <f>ROUND(IF(Q66=1,INDEX(新属性投放!$E$14:$E$34,卡牌属性!R66),INDEX(新属性投放!$E$42:$E$62,卡牌属性!R66))*INDEX($G$5:$G$42,L66),2)</f>
        <v>71.540000000000006</v>
      </c>
      <c r="AC66" s="31" t="s">
        <v>191</v>
      </c>
      <c r="AD66" s="16">
        <f>ROUND(IF(Q66=1,INDEX(新属性投放!$F$14:$F$34,卡牌属性!R66),INDEX(新属性投放!$F$42:$F$62,卡牌属性!R66))*INDEX($G$5:$G$42,L66)*SQRT(INDEX($I$5:$I$42,L66)),2)</f>
        <v>429.25</v>
      </c>
      <c r="AF66" s="16">
        <f t="shared" si="6"/>
        <v>1430</v>
      </c>
      <c r="AG66" s="16">
        <f t="shared" si="7"/>
        <v>715</v>
      </c>
      <c r="AH66" s="16">
        <f t="shared" si="8"/>
        <v>4292</v>
      </c>
      <c r="AJ66" s="16">
        <f t="shared" si="25"/>
        <v>9765</v>
      </c>
      <c r="AK66" s="16">
        <f t="shared" si="26"/>
        <v>4879</v>
      </c>
      <c r="AL66" s="16">
        <f t="shared" si="27"/>
        <v>29320</v>
      </c>
    </row>
    <row r="67" spans="11:38" ht="16.5" x14ac:dyDescent="0.2">
      <c r="K67" s="15">
        <v>64</v>
      </c>
      <c r="L67" s="15">
        <f t="shared" si="0"/>
        <v>4</v>
      </c>
      <c r="M67" s="15">
        <f t="shared" si="1"/>
        <v>4</v>
      </c>
      <c r="N67" s="16">
        <f t="shared" si="2"/>
        <v>1101004</v>
      </c>
      <c r="O67" s="16" t="str">
        <f t="shared" si="3"/>
        <v>项昆仑1突</v>
      </c>
      <c r="P67" s="31" t="s">
        <v>482</v>
      </c>
      <c r="Q67" s="16">
        <f t="shared" si="4"/>
        <v>1</v>
      </c>
      <c r="R67" s="16">
        <f t="shared" si="5"/>
        <v>1</v>
      </c>
      <c r="S67" s="16" t="s">
        <v>51</v>
      </c>
      <c r="T67" s="16">
        <f>ROUND(((IF(Q67=1,INDEX(新属性投放!$J$14:$J$34,卡牌属性!R67),INDEX(新属性投放!$J$42:$J$62,卡牌属性!R67)))*INDEX($G$5:$G$42,L67)+IF(Q67=1,INDEX(新属性投放!R$20:R$23,卡牌属性!M67-1),INDEX(新属性投放!R$25:R$28,卡牌属性!M67-1)))/SQRT(INDEX($I$5:$I$42,L67)),2)</f>
        <v>46</v>
      </c>
      <c r="U67" s="31" t="s">
        <v>190</v>
      </c>
      <c r="V67" s="16">
        <f>ROUND((IF(Q67=1,INDEX(新属性投放!$K$14:$K$34,卡牌属性!R67),INDEX(新属性投放!$K$42:$K$62,卡牌属性!R67))+IF(Q67=1,INDEX(新属性投放!S$20:S$23,卡牌属性!M67-1),INDEX(新属性投放!S$25:S$28,卡牌属性!M67-1)))*INDEX($G$5:$G$42,L67),2)</f>
        <v>0</v>
      </c>
      <c r="W67" s="31" t="s">
        <v>191</v>
      </c>
      <c r="X67" s="16">
        <f>ROUND((IF(Q67=1,INDEX(新属性投放!$L$14:$L$34,卡牌属性!R67),INDEX(新属性投放!$L$42:$L$62,卡牌属性!R67))*INDEX($G$5:$G$42,L67)+IF(Q67=1,INDEX(新属性投放!T$20:T$23,卡牌属性!M67-1),INDEX(新属性投放!T$25:T$28,卡牌属性!M67-1)))*SQRT(INDEX($I$5:$I$42,L67)),2)</f>
        <v>230</v>
      </c>
      <c r="Y67" s="31" t="s">
        <v>189</v>
      </c>
      <c r="Z67" s="16">
        <f>ROUND(IF(Q67=1,INDEX(新属性投放!$D$14:$D$34,卡牌属性!R67),INDEX(新属性投放!$D$42:$D$62,卡牌属性!R67))*INDEX($G$5:$G$42,L67)/SQRT(INDEX($I$5:$I$42,L67)),2)</f>
        <v>3.9</v>
      </c>
      <c r="AA67" s="31" t="s">
        <v>190</v>
      </c>
      <c r="AB67" s="16">
        <f>ROUND(IF(Q67=1,INDEX(新属性投放!$E$14:$E$34,卡牌属性!R67),INDEX(新属性投放!$E$42:$E$62,卡牌属性!R67))*INDEX($G$5:$G$42,L67),2)</f>
        <v>1.95</v>
      </c>
      <c r="AC67" s="31" t="s">
        <v>191</v>
      </c>
      <c r="AD67" s="16">
        <f>ROUND(IF(Q67=1,INDEX(新属性投放!$F$14:$F$34,卡牌属性!R67),INDEX(新属性投放!$F$42:$F$62,卡牌属性!R67))*INDEX($G$5:$G$42,L67)*SQRT(INDEX($I$5:$I$42,L67)),2)</f>
        <v>11.7</v>
      </c>
      <c r="AF67" s="16">
        <f t="shared" si="6"/>
        <v>39</v>
      </c>
      <c r="AG67" s="16">
        <f t="shared" si="7"/>
        <v>19</v>
      </c>
      <c r="AH67" s="16">
        <f t="shared" si="8"/>
        <v>117</v>
      </c>
      <c r="AJ67" s="16">
        <f t="shared" ref="AJ67" si="28">AF67</f>
        <v>39</v>
      </c>
      <c r="AK67" s="16">
        <f t="shared" ref="AK67" si="29">AG67</f>
        <v>19</v>
      </c>
      <c r="AL67" s="16">
        <f t="shared" ref="AL67" si="30">AH67</f>
        <v>117</v>
      </c>
    </row>
    <row r="68" spans="11:38" ht="16.5" x14ac:dyDescent="0.2">
      <c r="K68" s="15">
        <v>65</v>
      </c>
      <c r="L68" s="15">
        <f t="shared" si="0"/>
        <v>4</v>
      </c>
      <c r="M68" s="15">
        <f t="shared" si="1"/>
        <v>4</v>
      </c>
      <c r="N68" s="16">
        <f t="shared" si="2"/>
        <v>1101004</v>
      </c>
      <c r="O68" s="16" t="str">
        <f t="shared" si="3"/>
        <v>项昆仑2突</v>
      </c>
      <c r="P68" s="31" t="s">
        <v>482</v>
      </c>
      <c r="Q68" s="16">
        <f t="shared" si="4"/>
        <v>1</v>
      </c>
      <c r="R68" s="16">
        <f t="shared" si="5"/>
        <v>2</v>
      </c>
      <c r="S68" s="16" t="s">
        <v>51</v>
      </c>
      <c r="T68" s="16">
        <f>ROUND(((IF(Q68=1,INDEX(新属性投放!$J$14:$J$34,卡牌属性!R68),INDEX(新属性投放!$J$42:$J$62,卡牌属性!R68)))*INDEX($G$5:$G$42,L68)+IF(Q68=1,INDEX(新属性投放!R$20:R$23,卡牌属性!M68-1),INDEX(新属性投放!R$25:R$28,卡牌属性!M68-1)))/SQRT(INDEX($I$5:$I$42,L68)),2)</f>
        <v>94.1</v>
      </c>
      <c r="U68" s="31" t="s">
        <v>190</v>
      </c>
      <c r="V68" s="16">
        <f>ROUND((IF(Q68=1,INDEX(新属性投放!$K$14:$K$34,卡牌属性!R68),INDEX(新属性投放!$K$42:$K$62,卡牌属性!R68))+IF(Q68=1,INDEX(新属性投放!S$20:S$23,卡牌属性!M68-1),INDEX(新属性投放!S$25:S$28,卡牌属性!M68-1)))*INDEX($G$5:$G$42,L68),2)</f>
        <v>17.55</v>
      </c>
      <c r="W68" s="31" t="s">
        <v>191</v>
      </c>
      <c r="X68" s="16">
        <f>ROUND((IF(Q68=1,INDEX(新属性投放!$L$14:$L$34,卡牌属性!R68),INDEX(新属性投放!$L$42:$L$62,卡牌属性!R68))*INDEX($G$5:$G$42,L68)+IF(Q68=1,INDEX(新属性投放!T$20:T$23,卡牌属性!M68-1),INDEX(新属性投放!T$25:T$28,卡牌属性!M68-1)))*SQRT(INDEX($I$5:$I$42,L68)),2)</f>
        <v>374.3</v>
      </c>
      <c r="Y68" s="31" t="s">
        <v>189</v>
      </c>
      <c r="Z68" s="16">
        <f>ROUND(IF(Q68=1,INDEX(新属性投放!$D$14:$D$34,卡牌属性!R68),INDEX(新属性投放!$D$42:$D$62,卡牌属性!R68))*INDEX($G$5:$G$42,L68)/SQRT(INDEX($I$5:$I$42,L68)),2)</f>
        <v>4.16</v>
      </c>
      <c r="AA68" s="31" t="s">
        <v>190</v>
      </c>
      <c r="AB68" s="16">
        <f>ROUND(IF(Q68=1,INDEX(新属性投放!$E$14:$E$34,卡牌属性!R68),INDEX(新属性投放!$E$42:$E$62,卡牌属性!R68))*INDEX($G$5:$G$42,L68),2)</f>
        <v>2.08</v>
      </c>
      <c r="AC68" s="31" t="s">
        <v>191</v>
      </c>
      <c r="AD68" s="16">
        <f>ROUND(IF(Q68=1,INDEX(新属性投放!$F$14:$F$34,卡牌属性!R68),INDEX(新属性投放!$F$42:$F$62,卡牌属性!R68))*INDEX($G$5:$G$42,L68)*SQRT(INDEX($I$5:$I$42,L68)),2)</f>
        <v>12.48</v>
      </c>
      <c r="AF68" s="16">
        <f t="shared" si="6"/>
        <v>41</v>
      </c>
      <c r="AG68" s="16">
        <f t="shared" si="7"/>
        <v>20</v>
      </c>
      <c r="AH68" s="16">
        <f t="shared" si="8"/>
        <v>124</v>
      </c>
      <c r="AJ68" s="16">
        <f t="shared" ref="AJ68:AJ87" si="31">AJ67+AF68</f>
        <v>80</v>
      </c>
      <c r="AK68" s="16">
        <f t="shared" ref="AK68:AK87" si="32">AK67+AG68</f>
        <v>39</v>
      </c>
      <c r="AL68" s="16">
        <f t="shared" ref="AL68:AL87" si="33">AL67+AH68</f>
        <v>241</v>
      </c>
    </row>
    <row r="69" spans="11:38" ht="16.5" x14ac:dyDescent="0.2">
      <c r="K69" s="15">
        <v>66</v>
      </c>
      <c r="L69" s="15">
        <f t="shared" ref="L69:L132" si="34">MATCH(K69-1,$F$4:$F$41,1)</f>
        <v>4</v>
      </c>
      <c r="M69" s="15">
        <f t="shared" ref="M69:M132" si="35">INDEX($D$5:$D$42,L69)</f>
        <v>4</v>
      </c>
      <c r="N69" s="16">
        <f t="shared" ref="N69:N132" si="36">INDEX($A$4:$A$42,L69+1)</f>
        <v>1101004</v>
      </c>
      <c r="O69" s="16" t="str">
        <f t="shared" ref="O69:O132" si="37">INDEX($B$4:$B$42,MATCH(N69,$A$4:$A$42,0))&amp;R69&amp;"突"</f>
        <v>项昆仑3突</v>
      </c>
      <c r="P69" s="31" t="s">
        <v>482</v>
      </c>
      <c r="Q69" s="16">
        <f t="shared" ref="Q69:Q132" si="38">INDEX($C$4:$C$42,L69+1)</f>
        <v>1</v>
      </c>
      <c r="R69" s="16">
        <f t="shared" ref="R69:R132" si="39">K69-INDEX($F$4:$F$42,L69)</f>
        <v>3</v>
      </c>
      <c r="S69" s="16" t="s">
        <v>51</v>
      </c>
      <c r="T69" s="16">
        <f>ROUND(((IF(Q69=1,INDEX(新属性投放!$J$14:$J$34,卡牌属性!R69),INDEX(新属性投放!$J$42:$J$62,卡牌属性!R69)))*INDEX($G$5:$G$42,L69)+IF(Q69=1,INDEX(新属性投放!R$20:R$23,卡牌属性!M69-1),INDEX(新属性投放!R$25:R$28,卡牌属性!M69-1)))/SQRT(INDEX($I$5:$I$42,L69)),2)</f>
        <v>146.1</v>
      </c>
      <c r="U69" s="31" t="s">
        <v>190</v>
      </c>
      <c r="V69" s="16">
        <f>ROUND((IF(Q69=1,INDEX(新属性投放!$K$14:$K$34,卡牌属性!R69),INDEX(新属性投放!$K$42:$K$62,卡牌属性!R69))+IF(Q69=1,INDEX(新属性投放!S$20:S$23,卡牌属性!M69-1),INDEX(新属性投放!S$25:S$28,卡牌属性!M69-1)))*INDEX($G$5:$G$42,L69),2)</f>
        <v>43.55</v>
      </c>
      <c r="W69" s="31" t="s">
        <v>191</v>
      </c>
      <c r="X69" s="16">
        <f>ROUND((IF(Q69=1,INDEX(新属性投放!$L$14:$L$34,卡牌属性!R69),INDEX(新属性投放!$L$42:$L$62,卡牌属性!R69))*INDEX($G$5:$G$42,L69)+IF(Q69=1,INDEX(新属性投放!T$20:T$23,卡牌属性!M69-1),INDEX(新属性投放!T$25:T$28,卡牌属性!M69-1)))*SQRT(INDEX($I$5:$I$42,L69)),2)</f>
        <v>530.29999999999995</v>
      </c>
      <c r="Y69" s="31" t="s">
        <v>189</v>
      </c>
      <c r="Z69" s="16">
        <f>ROUND(IF(Q69=1,INDEX(新属性投放!$D$14:$D$34,卡牌属性!R69),INDEX(新属性投放!$D$42:$D$62,卡牌属性!R69))*INDEX($G$5:$G$42,L69)/SQRT(INDEX($I$5:$I$42,L69)),2)</f>
        <v>7.62</v>
      </c>
      <c r="AA69" s="31" t="s">
        <v>190</v>
      </c>
      <c r="AB69" s="16">
        <f>ROUND(IF(Q69=1,INDEX(新属性投放!$E$14:$E$34,卡牌属性!R69),INDEX(新属性投放!$E$42:$E$62,卡牌属性!R69))*INDEX($G$5:$G$42,L69),2)</f>
        <v>3.81</v>
      </c>
      <c r="AC69" s="31" t="s">
        <v>191</v>
      </c>
      <c r="AD69" s="16">
        <f>ROUND(IF(Q69=1,INDEX(新属性投放!$F$14:$F$34,卡牌属性!R69),INDEX(新属性投放!$F$42:$F$62,卡牌属性!R69))*INDEX($G$5:$G$42,L69)*SQRT(INDEX($I$5:$I$42,L69)),2)</f>
        <v>22.85</v>
      </c>
      <c r="AF69" s="16">
        <f t="shared" ref="AF69:AF132" si="40">INT(Z69*AF$2*10)</f>
        <v>76</v>
      </c>
      <c r="AG69" s="16">
        <f t="shared" ref="AG69:AG132" si="41">INT(AB69*AF$2*10)</f>
        <v>38</v>
      </c>
      <c r="AH69" s="16">
        <f t="shared" ref="AH69:AH132" si="42">INT(AD69*AF$2*10)</f>
        <v>228</v>
      </c>
      <c r="AJ69" s="16">
        <f t="shared" si="31"/>
        <v>156</v>
      </c>
      <c r="AK69" s="16">
        <f t="shared" si="32"/>
        <v>77</v>
      </c>
      <c r="AL69" s="16">
        <f t="shared" si="33"/>
        <v>469</v>
      </c>
    </row>
    <row r="70" spans="11:38" ht="16.5" x14ac:dyDescent="0.2">
      <c r="K70" s="15">
        <v>67</v>
      </c>
      <c r="L70" s="15">
        <f t="shared" si="34"/>
        <v>4</v>
      </c>
      <c r="M70" s="15">
        <f t="shared" si="35"/>
        <v>4</v>
      </c>
      <c r="N70" s="16">
        <f t="shared" si="36"/>
        <v>1101004</v>
      </c>
      <c r="O70" s="16" t="str">
        <f t="shared" si="37"/>
        <v>项昆仑4突</v>
      </c>
      <c r="P70" s="31" t="s">
        <v>482</v>
      </c>
      <c r="Q70" s="16">
        <f t="shared" si="38"/>
        <v>1</v>
      </c>
      <c r="R70" s="16">
        <f t="shared" si="39"/>
        <v>4</v>
      </c>
      <c r="S70" s="16" t="s">
        <v>51</v>
      </c>
      <c r="T70" s="16">
        <f>ROUND(((IF(Q70=1,INDEX(新属性投放!$J$14:$J$34,卡牌属性!R70),INDEX(新属性投放!$J$42:$J$62,卡牌属性!R70)))*INDEX($G$5:$G$42,L70)+IF(Q70=1,INDEX(新属性投放!R$20:R$23,卡牌属性!M70-1),INDEX(新属性投放!R$25:R$28,卡牌属性!M70-1)))/SQRT(INDEX($I$5:$I$42,L70)),2)</f>
        <v>232.68</v>
      </c>
      <c r="U70" s="31" t="s">
        <v>190</v>
      </c>
      <c r="V70" s="16">
        <f>ROUND((IF(Q70=1,INDEX(新属性投放!$K$14:$K$34,卡牌属性!R70),INDEX(新属性投放!$K$42:$K$62,卡牌属性!R70))+IF(Q70=1,INDEX(新属性投放!S$20:S$23,卡牌属性!M70-1),INDEX(新属性投放!S$25:S$28,卡牌属性!M70-1)))*INDEX($G$5:$G$42,L70),2)</f>
        <v>86.84</v>
      </c>
      <c r="W70" s="31" t="s">
        <v>191</v>
      </c>
      <c r="X70" s="16">
        <f>ROUND((IF(Q70=1,INDEX(新属性投放!$L$14:$L$34,卡牌属性!R70),INDEX(新属性投放!$L$42:$L$62,卡牌属性!R70))*INDEX($G$5:$G$42,L70)+IF(Q70=1,INDEX(新属性投放!T$20:T$23,卡牌属性!M70-1),INDEX(新属性投放!T$25:T$28,卡牌属性!M70-1)))*SQRT(INDEX($I$5:$I$42,L70)),2)</f>
        <v>790.04</v>
      </c>
      <c r="Y70" s="31" t="s">
        <v>189</v>
      </c>
      <c r="Z70" s="16">
        <f>ROUND(IF(Q70=1,INDEX(新属性投放!$D$14:$D$34,卡牌属性!R70),INDEX(新属性投放!$D$42:$D$62,卡牌属性!R70))*INDEX($G$5:$G$42,L70)/SQRT(INDEX($I$5:$I$42,L70)),2)</f>
        <v>8.76</v>
      </c>
      <c r="AA70" s="31" t="s">
        <v>190</v>
      </c>
      <c r="AB70" s="16">
        <f>ROUND(IF(Q70=1,INDEX(新属性投放!$E$14:$E$34,卡牌属性!R70),INDEX(新属性投放!$E$42:$E$62,卡牌属性!R70))*INDEX($G$5:$G$42,L70),2)</f>
        <v>4.38</v>
      </c>
      <c r="AC70" s="31" t="s">
        <v>191</v>
      </c>
      <c r="AD70" s="16">
        <f>ROUND(IF(Q70=1,INDEX(新属性投放!$F$14:$F$34,卡牌属性!R70),INDEX(新属性投放!$F$42:$F$62,卡牌属性!R70))*INDEX($G$5:$G$42,L70)*SQRT(INDEX($I$5:$I$42,L70)),2)</f>
        <v>26.29</v>
      </c>
      <c r="AF70" s="16">
        <f t="shared" si="40"/>
        <v>87</v>
      </c>
      <c r="AG70" s="16">
        <f t="shared" si="41"/>
        <v>43</v>
      </c>
      <c r="AH70" s="16">
        <f t="shared" si="42"/>
        <v>262</v>
      </c>
      <c r="AJ70" s="16">
        <f t="shared" si="31"/>
        <v>243</v>
      </c>
      <c r="AK70" s="16">
        <f t="shared" si="32"/>
        <v>120</v>
      </c>
      <c r="AL70" s="16">
        <f t="shared" si="33"/>
        <v>731</v>
      </c>
    </row>
    <row r="71" spans="11:38" ht="16.5" x14ac:dyDescent="0.2">
      <c r="K71" s="15">
        <v>68</v>
      </c>
      <c r="L71" s="15">
        <f t="shared" si="34"/>
        <v>4</v>
      </c>
      <c r="M71" s="15">
        <f t="shared" si="35"/>
        <v>4</v>
      </c>
      <c r="N71" s="16">
        <f t="shared" si="36"/>
        <v>1101004</v>
      </c>
      <c r="O71" s="16" t="str">
        <f t="shared" si="37"/>
        <v>项昆仑5突</v>
      </c>
      <c r="P71" s="31" t="s">
        <v>482</v>
      </c>
      <c r="Q71" s="16">
        <f t="shared" si="38"/>
        <v>1</v>
      </c>
      <c r="R71" s="16">
        <f t="shared" si="39"/>
        <v>5</v>
      </c>
      <c r="S71" s="16" t="s">
        <v>51</v>
      </c>
      <c r="T71" s="16">
        <f>ROUND(((IF(Q71=1,INDEX(新属性投放!$J$14:$J$34,卡牌属性!R71),INDEX(新属性投放!$J$42:$J$62,卡牌属性!R71)))*INDEX($G$5:$G$42,L71)+IF(Q71=1,INDEX(新属性投放!R$20:R$23,卡牌属性!M71-1),INDEX(新属性投放!R$25:R$28,卡牌属性!M71-1)))/SQRT(INDEX($I$5:$I$42,L71)),2)</f>
        <v>342.4</v>
      </c>
      <c r="U71" s="31" t="s">
        <v>190</v>
      </c>
      <c r="V71" s="16">
        <f>ROUND((IF(Q71=1,INDEX(新属性投放!$K$14:$K$34,卡牌属性!R71),INDEX(新属性投放!$K$42:$K$62,卡牌属性!R71))+IF(Q71=1,INDEX(新属性投放!S$20:S$23,卡牌属性!M71-1),INDEX(新属性投放!S$25:S$28,卡牌属性!M71-1)))*INDEX($G$5:$G$42,L71),2)</f>
        <v>141.05000000000001</v>
      </c>
      <c r="W71" s="31" t="s">
        <v>191</v>
      </c>
      <c r="X71" s="16">
        <f>ROUND((IF(Q71=1,INDEX(新属性投放!$L$14:$L$34,卡牌属性!R71),INDEX(新属性投放!$L$42:$L$62,卡牌属性!R71))*INDEX($G$5:$G$42,L71)+IF(Q71=1,INDEX(新属性投放!T$20:T$23,卡牌属性!M71-1),INDEX(新属性投放!T$25:T$28,卡牌属性!M71-1)))*SQRT(INDEX($I$5:$I$42,L71)),2)</f>
        <v>1119.2</v>
      </c>
      <c r="Y71" s="31" t="s">
        <v>189</v>
      </c>
      <c r="Z71" s="16">
        <f>ROUND(IF(Q71=1,INDEX(新属性投放!$D$14:$D$34,卡牌属性!R71),INDEX(新属性投放!$D$42:$D$62,卡牌属性!R71))*INDEX($G$5:$G$42,L71)/SQRT(INDEX($I$5:$I$42,L71)),2)</f>
        <v>10.96</v>
      </c>
      <c r="AA71" s="31" t="s">
        <v>190</v>
      </c>
      <c r="AB71" s="16">
        <f>ROUND(IF(Q71=1,INDEX(新属性投放!$E$14:$E$34,卡牌属性!R71),INDEX(新属性投放!$E$42:$E$62,卡牌属性!R71))*INDEX($G$5:$G$42,L71),2)</f>
        <v>5.48</v>
      </c>
      <c r="AC71" s="31" t="s">
        <v>191</v>
      </c>
      <c r="AD71" s="16">
        <f>ROUND(IF(Q71=1,INDEX(新属性投放!$F$14:$F$34,卡牌属性!R71),INDEX(新属性投放!$F$42:$F$62,卡牌属性!R71))*INDEX($G$5:$G$42,L71)*SQRT(INDEX($I$5:$I$42,L71)),2)</f>
        <v>32.880000000000003</v>
      </c>
      <c r="AF71" s="16">
        <f t="shared" si="40"/>
        <v>109</v>
      </c>
      <c r="AG71" s="16">
        <f t="shared" si="41"/>
        <v>54</v>
      </c>
      <c r="AH71" s="16">
        <f t="shared" si="42"/>
        <v>328</v>
      </c>
      <c r="AJ71" s="16">
        <f t="shared" si="31"/>
        <v>352</v>
      </c>
      <c r="AK71" s="16">
        <f t="shared" si="32"/>
        <v>174</v>
      </c>
      <c r="AL71" s="16">
        <f t="shared" si="33"/>
        <v>1059</v>
      </c>
    </row>
    <row r="72" spans="11:38" ht="16.5" x14ac:dyDescent="0.2">
      <c r="K72" s="15">
        <v>69</v>
      </c>
      <c r="L72" s="15">
        <f t="shared" si="34"/>
        <v>4</v>
      </c>
      <c r="M72" s="15">
        <f t="shared" si="35"/>
        <v>4</v>
      </c>
      <c r="N72" s="16">
        <f t="shared" si="36"/>
        <v>1101004</v>
      </c>
      <c r="O72" s="16" t="str">
        <f t="shared" si="37"/>
        <v>项昆仑6突</v>
      </c>
      <c r="P72" s="31" t="s">
        <v>482</v>
      </c>
      <c r="Q72" s="16">
        <f t="shared" si="38"/>
        <v>1</v>
      </c>
      <c r="R72" s="16">
        <f t="shared" si="39"/>
        <v>6</v>
      </c>
      <c r="S72" s="16" t="s">
        <v>51</v>
      </c>
      <c r="T72" s="16">
        <f>ROUND(((IF(Q72=1,INDEX(新属性投放!$J$14:$J$34,卡牌属性!R72),INDEX(新属性投放!$J$42:$J$62,卡牌属性!R72)))*INDEX($G$5:$G$42,L72)+IF(Q72=1,INDEX(新属性投放!R$20:R$23,卡牌属性!M72-1),INDEX(新属性投放!R$25:R$28,卡牌属性!M72-1)))/SQRT(INDEX($I$5:$I$42,L72)),2)</f>
        <v>479.29</v>
      </c>
      <c r="U72" s="31" t="s">
        <v>190</v>
      </c>
      <c r="V72" s="16">
        <f>ROUND((IF(Q72=1,INDEX(新属性投放!$K$14:$K$34,卡牌属性!R72),INDEX(新属性投放!$K$42:$K$62,卡牌属性!R72))+IF(Q72=1,INDEX(新属性投放!S$20:S$23,卡牌属性!M72-1),INDEX(新属性投放!S$25:S$28,卡牌属性!M72-1)))*INDEX($G$5:$G$42,L72),2)</f>
        <v>210.15</v>
      </c>
      <c r="W72" s="31" t="s">
        <v>191</v>
      </c>
      <c r="X72" s="16">
        <f>ROUND((IF(Q72=1,INDEX(新属性投放!$L$14:$L$34,卡牌属性!R72),INDEX(新属性投放!$L$42:$L$62,卡牌属性!R72))*INDEX($G$5:$G$42,L72)+IF(Q72=1,INDEX(新属性投放!T$20:T$23,卡牌属性!M72-1),INDEX(新属性投放!T$25:T$28,卡牌属性!M72-1)))*SQRT(INDEX($I$5:$I$42,L72)),2)</f>
        <v>1529.87</v>
      </c>
      <c r="Y72" s="31" t="s">
        <v>189</v>
      </c>
      <c r="Z72" s="16">
        <f>ROUND(IF(Q72=1,INDEX(新属性投放!$D$14:$D$34,卡牌属性!R72),INDEX(新属性投放!$D$42:$D$62,卡牌属性!R72))*INDEX($G$5:$G$42,L72)/SQRT(INDEX($I$5:$I$42,L72)),2)</f>
        <v>14.21</v>
      </c>
      <c r="AA72" s="31" t="s">
        <v>190</v>
      </c>
      <c r="AB72" s="16">
        <f>ROUND(IF(Q72=1,INDEX(新属性投放!$E$14:$E$34,卡牌属性!R72),INDEX(新属性投放!$E$42:$E$62,卡牌属性!R72))*INDEX($G$5:$G$42,L72),2)</f>
        <v>7.1</v>
      </c>
      <c r="AC72" s="31" t="s">
        <v>191</v>
      </c>
      <c r="AD72" s="16">
        <f>ROUND(IF(Q72=1,INDEX(新属性投放!$F$14:$F$34,卡牌属性!R72),INDEX(新属性投放!$F$42:$F$62,卡牌属性!R72))*INDEX($G$5:$G$42,L72)*SQRT(INDEX($I$5:$I$42,L72)),2)</f>
        <v>42.63</v>
      </c>
      <c r="AF72" s="16">
        <f t="shared" si="40"/>
        <v>142</v>
      </c>
      <c r="AG72" s="16">
        <f t="shared" si="41"/>
        <v>71</v>
      </c>
      <c r="AH72" s="16">
        <f t="shared" si="42"/>
        <v>426</v>
      </c>
      <c r="AJ72" s="16">
        <f t="shared" si="31"/>
        <v>494</v>
      </c>
      <c r="AK72" s="16">
        <f t="shared" si="32"/>
        <v>245</v>
      </c>
      <c r="AL72" s="16">
        <f t="shared" si="33"/>
        <v>1485</v>
      </c>
    </row>
    <row r="73" spans="11:38" ht="16.5" x14ac:dyDescent="0.2">
      <c r="K73" s="15">
        <v>70</v>
      </c>
      <c r="L73" s="15">
        <f t="shared" si="34"/>
        <v>4</v>
      </c>
      <c r="M73" s="15">
        <f t="shared" si="35"/>
        <v>4</v>
      </c>
      <c r="N73" s="16">
        <f t="shared" si="36"/>
        <v>1101004</v>
      </c>
      <c r="O73" s="16" t="str">
        <f t="shared" si="37"/>
        <v>项昆仑7突</v>
      </c>
      <c r="P73" s="31" t="s">
        <v>482</v>
      </c>
      <c r="Q73" s="16">
        <f t="shared" si="38"/>
        <v>1</v>
      </c>
      <c r="R73" s="16">
        <f t="shared" si="39"/>
        <v>7</v>
      </c>
      <c r="S73" s="16" t="s">
        <v>51</v>
      </c>
      <c r="T73" s="16">
        <f>ROUND(((IF(Q73=1,INDEX(新属性投放!$J$14:$J$34,卡牌属性!R73),INDEX(新属性投放!$J$42:$J$62,卡牌属性!R73)))*INDEX($G$5:$G$42,L73)+IF(Q73=1,INDEX(新属性投放!R$20:R$23,卡牌属性!M73-1),INDEX(新属性投放!R$25:R$28,卡牌属性!M73-1)))/SQRT(INDEX($I$5:$I$42,L73)),2)</f>
        <v>656.48</v>
      </c>
      <c r="U73" s="31" t="s">
        <v>190</v>
      </c>
      <c r="V73" s="16">
        <f>ROUND((IF(Q73=1,INDEX(新属性投放!$K$14:$K$34,卡牌属性!R73),INDEX(新属性投放!$K$42:$K$62,卡牌属性!R73))+IF(Q73=1,INDEX(新属性投放!S$20:S$23,卡牌属性!M73-1),INDEX(新属性投放!S$25:S$28,卡牌属性!M73-1)))*INDEX($G$5:$G$42,L73),2)</f>
        <v>299.39</v>
      </c>
      <c r="W73" s="31" t="s">
        <v>191</v>
      </c>
      <c r="X73" s="16">
        <f>ROUND((IF(Q73=1,INDEX(新属性投放!$L$14:$L$34,卡牌属性!R73),INDEX(新属性投放!$L$42:$L$62,卡牌属性!R73))*INDEX($G$5:$G$42,L73)+IF(Q73=1,INDEX(新属性投放!T$20:T$23,卡牌属性!M73-1),INDEX(新属性投放!T$25:T$28,卡牌属性!M73-1)))*SQRT(INDEX($I$5:$I$42,L73)),2)</f>
        <v>2061.44</v>
      </c>
      <c r="Y73" s="31" t="s">
        <v>189</v>
      </c>
      <c r="Z73" s="16">
        <f>ROUND(IF(Q73=1,INDEX(新属性投放!$D$14:$D$34,卡牌属性!R73),INDEX(新属性投放!$D$42:$D$62,卡牌属性!R73))*INDEX($G$5:$G$42,L73)/SQRT(INDEX($I$5:$I$42,L73)),2)</f>
        <v>17.5</v>
      </c>
      <c r="AA73" s="31" t="s">
        <v>190</v>
      </c>
      <c r="AB73" s="16">
        <f>ROUND(IF(Q73=1,INDEX(新属性投放!$E$14:$E$34,卡牌属性!R73),INDEX(新属性投放!$E$42:$E$62,卡牌属性!R73))*INDEX($G$5:$G$42,L73),2)</f>
        <v>8.75</v>
      </c>
      <c r="AC73" s="31" t="s">
        <v>191</v>
      </c>
      <c r="AD73" s="16">
        <f>ROUND(IF(Q73=1,INDEX(新属性投放!$F$14:$F$34,卡牌属性!R73),INDEX(新属性投放!$F$42:$F$62,卡牌属性!R73))*INDEX($G$5:$G$42,L73)*SQRT(INDEX($I$5:$I$42,L73)),2)</f>
        <v>52.49</v>
      </c>
      <c r="AF73" s="16">
        <f t="shared" si="40"/>
        <v>175</v>
      </c>
      <c r="AG73" s="16">
        <f t="shared" si="41"/>
        <v>87</v>
      </c>
      <c r="AH73" s="16">
        <f t="shared" si="42"/>
        <v>524</v>
      </c>
      <c r="AJ73" s="16">
        <f t="shared" si="31"/>
        <v>669</v>
      </c>
      <c r="AK73" s="16">
        <f t="shared" si="32"/>
        <v>332</v>
      </c>
      <c r="AL73" s="16">
        <f t="shared" si="33"/>
        <v>2009</v>
      </c>
    </row>
    <row r="74" spans="11:38" ht="16.5" x14ac:dyDescent="0.2">
      <c r="K74" s="15">
        <v>71</v>
      </c>
      <c r="L74" s="15">
        <f t="shared" si="34"/>
        <v>4</v>
      </c>
      <c r="M74" s="15">
        <f t="shared" si="35"/>
        <v>4</v>
      </c>
      <c r="N74" s="16">
        <f t="shared" si="36"/>
        <v>1101004</v>
      </c>
      <c r="O74" s="16" t="str">
        <f t="shared" si="37"/>
        <v>项昆仑8突</v>
      </c>
      <c r="P74" s="31" t="s">
        <v>482</v>
      </c>
      <c r="Q74" s="16">
        <f t="shared" si="38"/>
        <v>1</v>
      </c>
      <c r="R74" s="16">
        <f t="shared" si="39"/>
        <v>8</v>
      </c>
      <c r="S74" s="16" t="s">
        <v>51</v>
      </c>
      <c r="T74" s="16">
        <f>ROUND(((IF(Q74=1,INDEX(新属性投放!$J$14:$J$34,卡牌属性!R74),INDEX(新属性投放!$J$42:$J$62,卡牌属性!R74)))*INDEX($G$5:$G$42,L74)+IF(Q74=1,INDEX(新属性投放!R$20:R$23,卡牌属性!M74-1),INDEX(新属性投放!R$25:R$28,卡牌属性!M74-1)))/SQRT(INDEX($I$5:$I$42,L74)),2)</f>
        <v>875.66</v>
      </c>
      <c r="U74" s="31" t="s">
        <v>190</v>
      </c>
      <c r="V74" s="16">
        <f>ROUND((IF(Q74=1,INDEX(新属性投放!$K$14:$K$34,卡牌属性!R74),INDEX(新属性投放!$K$42:$K$62,卡牌属性!R74))+IF(Q74=1,INDEX(新属性投放!S$20:S$23,卡牌属性!M74-1),INDEX(新属性投放!S$25:S$28,卡牌属性!M74-1)))*INDEX($G$5:$G$42,L74),2)</f>
        <v>408.98</v>
      </c>
      <c r="W74" s="31" t="s">
        <v>191</v>
      </c>
      <c r="X74" s="16">
        <f>ROUND((IF(Q74=1,INDEX(新属性投放!$L$14:$L$34,卡牌属性!R74),INDEX(新属性投放!$L$42:$L$62,卡牌属性!R74))*INDEX($G$5:$G$42,L74)+IF(Q74=1,INDEX(新属性投放!T$20:T$23,卡牌属性!M74-1),INDEX(新属性投放!T$25:T$28,卡牌属性!M74-1)))*SQRT(INDEX($I$5:$I$42,L74)),2)</f>
        <v>2718.98</v>
      </c>
      <c r="Y74" s="31" t="s">
        <v>189</v>
      </c>
      <c r="Z74" s="16">
        <f>ROUND(IF(Q74=1,INDEX(新属性投放!$D$14:$D$34,卡牌属性!R74),INDEX(新属性投放!$D$42:$D$62,卡牌属性!R74))*INDEX($G$5:$G$42,L74)/SQRT(INDEX($I$5:$I$42,L74)),2)</f>
        <v>21.88</v>
      </c>
      <c r="AA74" s="31" t="s">
        <v>190</v>
      </c>
      <c r="AB74" s="16">
        <f>ROUND(IF(Q74=1,INDEX(新属性投放!$E$14:$E$34,卡牌属性!R74),INDEX(新属性投放!$E$42:$E$62,卡牌属性!R74))*INDEX($G$5:$G$42,L74),2)</f>
        <v>10.94</v>
      </c>
      <c r="AC74" s="31" t="s">
        <v>191</v>
      </c>
      <c r="AD74" s="16">
        <f>ROUND(IF(Q74=1,INDEX(新属性投放!$F$14:$F$34,卡牌属性!R74),INDEX(新属性投放!$F$42:$F$62,卡牌属性!R74))*INDEX($G$5:$G$42,L74)*SQRT(INDEX($I$5:$I$42,L74)),2)</f>
        <v>65.64</v>
      </c>
      <c r="AF74" s="16">
        <f t="shared" si="40"/>
        <v>218</v>
      </c>
      <c r="AG74" s="16">
        <f t="shared" si="41"/>
        <v>109</v>
      </c>
      <c r="AH74" s="16">
        <f t="shared" si="42"/>
        <v>656</v>
      </c>
      <c r="AJ74" s="16">
        <f t="shared" si="31"/>
        <v>887</v>
      </c>
      <c r="AK74" s="16">
        <f t="shared" si="32"/>
        <v>441</v>
      </c>
      <c r="AL74" s="16">
        <f t="shared" si="33"/>
        <v>2665</v>
      </c>
    </row>
    <row r="75" spans="11:38" ht="16.5" x14ac:dyDescent="0.2">
      <c r="K75" s="15">
        <v>72</v>
      </c>
      <c r="L75" s="15">
        <f t="shared" si="34"/>
        <v>4</v>
      </c>
      <c r="M75" s="15">
        <f t="shared" si="35"/>
        <v>4</v>
      </c>
      <c r="N75" s="16">
        <f t="shared" si="36"/>
        <v>1101004</v>
      </c>
      <c r="O75" s="16" t="str">
        <f t="shared" si="37"/>
        <v>项昆仑9突</v>
      </c>
      <c r="P75" s="31" t="s">
        <v>482</v>
      </c>
      <c r="Q75" s="16">
        <f t="shared" si="38"/>
        <v>1</v>
      </c>
      <c r="R75" s="16">
        <f t="shared" si="39"/>
        <v>9</v>
      </c>
      <c r="S75" s="16" t="s">
        <v>51</v>
      </c>
      <c r="T75" s="16">
        <f>ROUND(((IF(Q75=1,INDEX(新属性投放!$J$14:$J$34,卡牌属性!R75),INDEX(新属性投放!$J$42:$J$62,卡牌属性!R75)))*INDEX($G$5:$G$42,L75)+IF(Q75=1,INDEX(新属性投放!R$20:R$23,卡牌属性!M75-1),INDEX(新属性投放!R$25:R$28,卡牌属性!M75-1)))/SQRT(INDEX($I$5:$I$42,L75)),2)</f>
        <v>1149.05</v>
      </c>
      <c r="U75" s="31" t="s">
        <v>190</v>
      </c>
      <c r="V75" s="16">
        <f>ROUND((IF(Q75=1,INDEX(新属性投放!$K$14:$K$34,卡牌属性!R75),INDEX(新属性投放!$K$42:$K$62,卡牌属性!R75))+IF(Q75=1,INDEX(新属性投放!S$20:S$23,卡牌属性!M75-1),INDEX(新属性投放!S$25:S$28,卡牌属性!M75-1)))*INDEX($G$5:$G$42,L75),2)</f>
        <v>545.67999999999995</v>
      </c>
      <c r="W75" s="31" t="s">
        <v>191</v>
      </c>
      <c r="X75" s="16">
        <f>ROUND((IF(Q75=1,INDEX(新属性投放!$L$14:$L$34,卡牌属性!R75),INDEX(新属性投放!$L$42:$L$62,卡牌属性!R75))*INDEX($G$5:$G$42,L75)+IF(Q75=1,INDEX(新属性投放!T$20:T$23,卡牌属性!M75-1),INDEX(新属性投放!T$25:T$28,卡牌属性!M75-1)))*SQRT(INDEX($I$5:$I$42,L75)),2)</f>
        <v>3539.15</v>
      </c>
      <c r="Y75" s="31" t="s">
        <v>189</v>
      </c>
      <c r="Z75" s="16">
        <f>ROUND(IF(Q75=1,INDEX(新属性投放!$D$14:$D$34,卡牌属性!R75),INDEX(新属性投放!$D$42:$D$62,卡牌属性!R75))*INDEX($G$5:$G$42,L75)/SQRT(INDEX($I$5:$I$42,L75)),2)</f>
        <v>28.46</v>
      </c>
      <c r="AA75" s="31" t="s">
        <v>190</v>
      </c>
      <c r="AB75" s="16">
        <f>ROUND(IF(Q75=1,INDEX(新属性投放!$E$14:$E$34,卡牌属性!R75),INDEX(新属性投放!$E$42:$E$62,卡牌属性!R75))*INDEX($G$5:$G$42,L75),2)</f>
        <v>14.23</v>
      </c>
      <c r="AC75" s="31" t="s">
        <v>191</v>
      </c>
      <c r="AD75" s="16">
        <f>ROUND(IF(Q75=1,INDEX(新属性投放!$F$14:$F$34,卡牌属性!R75),INDEX(新属性投放!$F$42:$F$62,卡牌属性!R75))*INDEX($G$5:$G$42,L75)*SQRT(INDEX($I$5:$I$42,L75)),2)</f>
        <v>85.37</v>
      </c>
      <c r="AF75" s="16">
        <f t="shared" si="40"/>
        <v>284</v>
      </c>
      <c r="AG75" s="16">
        <f t="shared" si="41"/>
        <v>142</v>
      </c>
      <c r="AH75" s="16">
        <f t="shared" si="42"/>
        <v>853</v>
      </c>
      <c r="AJ75" s="16">
        <f t="shared" si="31"/>
        <v>1171</v>
      </c>
      <c r="AK75" s="16">
        <f t="shared" si="32"/>
        <v>583</v>
      </c>
      <c r="AL75" s="16">
        <f t="shared" si="33"/>
        <v>3518</v>
      </c>
    </row>
    <row r="76" spans="11:38" ht="16.5" x14ac:dyDescent="0.2">
      <c r="K76" s="15">
        <v>73</v>
      </c>
      <c r="L76" s="15">
        <f t="shared" si="34"/>
        <v>4</v>
      </c>
      <c r="M76" s="15">
        <f t="shared" si="35"/>
        <v>4</v>
      </c>
      <c r="N76" s="16">
        <f t="shared" si="36"/>
        <v>1101004</v>
      </c>
      <c r="O76" s="16" t="str">
        <f t="shared" si="37"/>
        <v>项昆仑10突</v>
      </c>
      <c r="P76" s="31" t="s">
        <v>482</v>
      </c>
      <c r="Q76" s="16">
        <f t="shared" si="38"/>
        <v>1</v>
      </c>
      <c r="R76" s="16">
        <f t="shared" si="39"/>
        <v>10</v>
      </c>
      <c r="S76" s="16" t="s">
        <v>51</v>
      </c>
      <c r="T76" s="16">
        <f>ROUND(((IF(Q76=1,INDEX(新属性投放!$J$14:$J$34,卡牌属性!R76),INDEX(新属性投放!$J$42:$J$62,卡牌属性!R76)))*INDEX($G$5:$G$42,L76)+IF(Q76=1,INDEX(新属性投放!R$20:R$23,卡牌属性!M76-1),INDEX(新属性投放!R$25:R$28,卡牌属性!M76-1)))/SQRT(INDEX($I$5:$I$42,L76)),2)</f>
        <v>1326.44</v>
      </c>
      <c r="U76" s="31" t="s">
        <v>190</v>
      </c>
      <c r="V76" s="16">
        <f>ROUND((IF(Q76=1,INDEX(新属性投放!$K$14:$K$34,卡牌属性!R76),INDEX(新属性投放!$K$42:$K$62,卡牌属性!R76))+IF(Q76=1,INDEX(新属性投放!S$20:S$23,卡牌属性!M76-1),INDEX(新属性投放!S$25:S$28,卡牌属性!M76-1)))*INDEX($G$5:$G$42,L76),2)</f>
        <v>635.02</v>
      </c>
      <c r="W76" s="31" t="s">
        <v>191</v>
      </c>
      <c r="X76" s="16">
        <f>ROUND((IF(Q76=1,INDEX(新属性投放!$L$14:$L$34,卡牌属性!R76),INDEX(新属性投放!$L$42:$L$62,卡牌属性!R76))*INDEX($G$5:$G$42,L76)+IF(Q76=1,INDEX(新属性投放!T$20:T$23,卡牌属性!M76-1),INDEX(新属性投放!T$25:T$28,卡牌属性!M76-1)))*SQRT(INDEX($I$5:$I$42,L76)),2)</f>
        <v>4071.31</v>
      </c>
      <c r="Y76" s="31" t="s">
        <v>189</v>
      </c>
      <c r="Z76" s="16">
        <f>ROUND(IF(Q76=1,INDEX(新属性投放!$D$14:$D$34,卡牌属性!R76),INDEX(新属性投放!$D$42:$D$62,卡牌属性!R76))*INDEX($G$5:$G$42,L76)/SQRT(INDEX($I$5:$I$42,L76)),2)</f>
        <v>32.81</v>
      </c>
      <c r="AA76" s="31" t="s">
        <v>190</v>
      </c>
      <c r="AB76" s="16">
        <f>ROUND(IF(Q76=1,INDEX(新属性投放!$E$14:$E$34,卡牌属性!R76),INDEX(新属性投放!$E$42:$E$62,卡牌属性!R76))*INDEX($G$5:$G$42,L76),2)</f>
        <v>16.41</v>
      </c>
      <c r="AC76" s="31" t="s">
        <v>191</v>
      </c>
      <c r="AD76" s="16">
        <f>ROUND(IF(Q76=1,INDEX(新属性投放!$F$14:$F$34,卡牌属性!R76),INDEX(新属性投放!$F$42:$F$62,卡牌属性!R76))*INDEX($G$5:$G$42,L76)*SQRT(INDEX($I$5:$I$42,L76)),2)</f>
        <v>98.44</v>
      </c>
      <c r="AF76" s="16">
        <f t="shared" si="40"/>
        <v>328</v>
      </c>
      <c r="AG76" s="16">
        <f t="shared" si="41"/>
        <v>164</v>
      </c>
      <c r="AH76" s="16">
        <f t="shared" si="42"/>
        <v>984</v>
      </c>
      <c r="AJ76" s="16">
        <f t="shared" si="31"/>
        <v>1499</v>
      </c>
      <c r="AK76" s="16">
        <f t="shared" si="32"/>
        <v>747</v>
      </c>
      <c r="AL76" s="16">
        <f t="shared" si="33"/>
        <v>4502</v>
      </c>
    </row>
    <row r="77" spans="11:38" ht="16.5" x14ac:dyDescent="0.2">
      <c r="K77" s="15">
        <v>74</v>
      </c>
      <c r="L77" s="15">
        <f t="shared" si="34"/>
        <v>4</v>
      </c>
      <c r="M77" s="15">
        <f t="shared" si="35"/>
        <v>4</v>
      </c>
      <c r="N77" s="16">
        <f t="shared" si="36"/>
        <v>1101004</v>
      </c>
      <c r="O77" s="16" t="str">
        <f t="shared" si="37"/>
        <v>项昆仑11突</v>
      </c>
      <c r="P77" s="31" t="s">
        <v>482</v>
      </c>
      <c r="Q77" s="16">
        <f t="shared" si="38"/>
        <v>1</v>
      </c>
      <c r="R77" s="16">
        <f t="shared" si="39"/>
        <v>11</v>
      </c>
      <c r="S77" s="16" t="s">
        <v>51</v>
      </c>
      <c r="T77" s="16">
        <f>ROUND(((IF(Q77=1,INDEX(新属性投放!$J$14:$J$34,卡牌属性!R77),INDEX(新属性投放!$J$42:$J$62,卡牌属性!R77)))*INDEX($G$5:$G$42,L77)+IF(Q77=1,INDEX(新属性投放!R$20:R$23,卡牌属性!M77-1),INDEX(新属性投放!R$25:R$28,卡牌属性!M77-1)))/SQRT(INDEX($I$5:$I$42,L77)),2)</f>
        <v>1532.1</v>
      </c>
      <c r="U77" s="31" t="s">
        <v>190</v>
      </c>
      <c r="V77" s="16">
        <f>ROUND((IF(Q77=1,INDEX(新属性投放!$K$14:$K$34,卡牌属性!R77),INDEX(新属性投放!$K$42:$K$62,卡牌属性!R77))+IF(Q77=1,INDEX(新属性投放!S$20:S$23,卡牌属性!M77-1),INDEX(新属性投放!S$25:S$28,卡牌属性!M77-1)))*INDEX($G$5:$G$42,L77),2)</f>
        <v>737.85</v>
      </c>
      <c r="W77" s="31" t="s">
        <v>191</v>
      </c>
      <c r="X77" s="16">
        <f>ROUND((IF(Q77=1,INDEX(新属性投放!$L$14:$L$34,卡牌属性!R77),INDEX(新属性投放!$L$42:$L$62,卡牌属性!R77))*INDEX($G$5:$G$42,L77)+IF(Q77=1,INDEX(新属性投放!T$20:T$23,卡牌属性!M77-1),INDEX(新属性投放!T$25:T$28,卡牌属性!M77-1)))*SQRT(INDEX($I$5:$I$42,L77)),2)</f>
        <v>4688.29</v>
      </c>
      <c r="Y77" s="31" t="s">
        <v>189</v>
      </c>
      <c r="Z77" s="16">
        <f>ROUND(IF(Q77=1,INDEX(新属性投放!$D$14:$D$34,卡牌属性!R77),INDEX(新属性投放!$D$42:$D$62,卡牌属性!R77))*INDEX($G$5:$G$42,L77)/SQRT(INDEX($I$5:$I$42,L77)),2)</f>
        <v>38.29</v>
      </c>
      <c r="AA77" s="31" t="s">
        <v>190</v>
      </c>
      <c r="AB77" s="16">
        <f>ROUND(IF(Q77=1,INDEX(新属性投放!$E$14:$E$34,卡牌属性!R77),INDEX(新属性投放!$E$42:$E$62,卡牌属性!R77))*INDEX($G$5:$G$42,L77),2)</f>
        <v>19.14</v>
      </c>
      <c r="AC77" s="31" t="s">
        <v>191</v>
      </c>
      <c r="AD77" s="16">
        <f>ROUND(IF(Q77=1,INDEX(新属性投放!$F$14:$F$34,卡牌属性!R77),INDEX(新属性投放!$F$42:$F$62,卡牌属性!R77))*INDEX($G$5:$G$42,L77)*SQRT(INDEX($I$5:$I$42,L77)),2)</f>
        <v>114.86</v>
      </c>
      <c r="AF77" s="16">
        <f t="shared" si="40"/>
        <v>382</v>
      </c>
      <c r="AG77" s="16">
        <f t="shared" si="41"/>
        <v>191</v>
      </c>
      <c r="AH77" s="16">
        <f t="shared" si="42"/>
        <v>1148</v>
      </c>
      <c r="AJ77" s="16">
        <f t="shared" si="31"/>
        <v>1881</v>
      </c>
      <c r="AK77" s="16">
        <f t="shared" si="32"/>
        <v>938</v>
      </c>
      <c r="AL77" s="16">
        <f t="shared" si="33"/>
        <v>5650</v>
      </c>
    </row>
    <row r="78" spans="11:38" ht="16.5" x14ac:dyDescent="0.2">
      <c r="K78" s="15">
        <v>75</v>
      </c>
      <c r="L78" s="15">
        <f t="shared" si="34"/>
        <v>4</v>
      </c>
      <c r="M78" s="15">
        <f t="shared" si="35"/>
        <v>4</v>
      </c>
      <c r="N78" s="16">
        <f t="shared" si="36"/>
        <v>1101004</v>
      </c>
      <c r="O78" s="16" t="str">
        <f t="shared" si="37"/>
        <v>项昆仑12突</v>
      </c>
      <c r="P78" s="31" t="s">
        <v>482</v>
      </c>
      <c r="Q78" s="16">
        <f t="shared" si="38"/>
        <v>1</v>
      </c>
      <c r="R78" s="16">
        <f t="shared" si="39"/>
        <v>12</v>
      </c>
      <c r="S78" s="16" t="s">
        <v>51</v>
      </c>
      <c r="T78" s="16">
        <f>ROUND(((IF(Q78=1,INDEX(新属性投放!$J$14:$J$34,卡牌属性!R78),INDEX(新属性投放!$J$42:$J$62,卡牌属性!R78)))*INDEX($G$5:$G$42,L78)+IF(Q78=1,INDEX(新属性投放!R$20:R$23,卡牌属性!M78-1),INDEX(新属性投放!R$25:R$28,卡牌属性!M78-1)))/SQRT(INDEX($I$5:$I$42,L78)),2)</f>
        <v>1771.62</v>
      </c>
      <c r="U78" s="31" t="s">
        <v>190</v>
      </c>
      <c r="V78" s="16">
        <f>ROUND((IF(Q78=1,INDEX(新属性投放!$K$14:$K$34,卡牌属性!R78),INDEX(新属性投放!$K$42:$K$62,卡牌属性!R78))+IF(Q78=1,INDEX(新属性投放!S$20:S$23,卡牌属性!M78-1),INDEX(新属性投放!S$25:S$28,卡牌属性!M78-1)))*INDEX($G$5:$G$42,L78),2)</f>
        <v>856.96</v>
      </c>
      <c r="W78" s="31" t="s">
        <v>191</v>
      </c>
      <c r="X78" s="16">
        <f>ROUND((IF(Q78=1,INDEX(新属性投放!$L$14:$L$34,卡牌属性!R78),INDEX(新属性投放!$L$42:$L$62,卡牌属性!R78))*INDEX($G$5:$G$42,L78)+IF(Q78=1,INDEX(新属性投放!T$20:T$23,卡牌属性!M78-1),INDEX(新属性投放!T$25:T$28,卡牌属性!M78-1)))*SQRT(INDEX($I$5:$I$42,L78)),2)</f>
        <v>5406.86</v>
      </c>
      <c r="Y78" s="31" t="s">
        <v>189</v>
      </c>
      <c r="Z78" s="16">
        <f>ROUND(IF(Q78=1,INDEX(新属性投放!$D$14:$D$34,卡牌属性!R78),INDEX(新属性投放!$D$42:$D$62,卡牌属性!R78))*INDEX($G$5:$G$42,L78)/SQRT(INDEX($I$5:$I$42,L78)),2)</f>
        <v>43.8</v>
      </c>
      <c r="AA78" s="31" t="s">
        <v>190</v>
      </c>
      <c r="AB78" s="16">
        <f>ROUND(IF(Q78=1,INDEX(新属性投放!$E$14:$E$34,卡牌属性!R78),INDEX(新属性投放!$E$42:$E$62,卡牌属性!R78))*INDEX($G$5:$G$42,L78),2)</f>
        <v>21.9</v>
      </c>
      <c r="AC78" s="31" t="s">
        <v>191</v>
      </c>
      <c r="AD78" s="16">
        <f>ROUND(IF(Q78=1,INDEX(新属性投放!$F$14:$F$34,卡牌属性!R78),INDEX(新属性投放!$F$42:$F$62,卡牌属性!R78))*INDEX($G$5:$G$42,L78)*SQRT(INDEX($I$5:$I$42,L78)),2)</f>
        <v>131.38999999999999</v>
      </c>
      <c r="AF78" s="16">
        <f t="shared" si="40"/>
        <v>438</v>
      </c>
      <c r="AG78" s="16">
        <f t="shared" si="41"/>
        <v>219</v>
      </c>
      <c r="AH78" s="16">
        <f t="shared" si="42"/>
        <v>1313</v>
      </c>
      <c r="AJ78" s="16">
        <f t="shared" si="31"/>
        <v>2319</v>
      </c>
      <c r="AK78" s="16">
        <f t="shared" si="32"/>
        <v>1157</v>
      </c>
      <c r="AL78" s="16">
        <f t="shared" si="33"/>
        <v>6963</v>
      </c>
    </row>
    <row r="79" spans="11:38" ht="16.5" x14ac:dyDescent="0.2">
      <c r="K79" s="15">
        <v>76</v>
      </c>
      <c r="L79" s="15">
        <f t="shared" si="34"/>
        <v>4</v>
      </c>
      <c r="M79" s="15">
        <f t="shared" si="35"/>
        <v>4</v>
      </c>
      <c r="N79" s="16">
        <f t="shared" si="36"/>
        <v>1101004</v>
      </c>
      <c r="O79" s="16" t="str">
        <f t="shared" si="37"/>
        <v>项昆仑13突</v>
      </c>
      <c r="P79" s="31" t="s">
        <v>482</v>
      </c>
      <c r="Q79" s="16">
        <f t="shared" si="38"/>
        <v>1</v>
      </c>
      <c r="R79" s="16">
        <f t="shared" si="39"/>
        <v>13</v>
      </c>
      <c r="S79" s="16" t="s">
        <v>51</v>
      </c>
      <c r="T79" s="16">
        <f>ROUND(((IF(Q79=1,INDEX(新属性投放!$J$14:$J$34,卡牌属性!R79),INDEX(新属性投放!$J$42:$J$62,卡牌属性!R79)))*INDEX($G$5:$G$42,L79)+IF(Q79=1,INDEX(新属性投放!R$20:R$23,卡牌属性!M79-1),INDEX(新属性投放!R$25:R$28,卡牌属性!M79-1)))/SQRT(INDEX($I$5:$I$42,L79)),2)</f>
        <v>2045.21</v>
      </c>
      <c r="U79" s="31" t="s">
        <v>190</v>
      </c>
      <c r="V79" s="16">
        <f>ROUND((IF(Q79=1,INDEX(新属性投放!$K$14:$K$34,卡牌属性!R79),INDEX(新属性投放!$K$42:$K$62,卡牌属性!R79))+IF(Q79=1,INDEX(新属性投放!S$20:S$23,卡牌属性!M79-1),INDEX(新属性投放!S$25:S$28,卡牌属性!M79-1)))*INDEX($G$5:$G$42,L79),2)</f>
        <v>993.75</v>
      </c>
      <c r="W79" s="31" t="s">
        <v>191</v>
      </c>
      <c r="X79" s="16">
        <f>ROUND((IF(Q79=1,INDEX(新属性投放!$L$14:$L$34,卡牌属性!R79),INDEX(新属性投放!$L$42:$L$62,卡牌属性!R79))*INDEX($G$5:$G$42,L79)+IF(Q79=1,INDEX(新属性投放!T$20:T$23,卡牌属性!M79-1),INDEX(新属性投放!T$25:T$28,卡牌属性!M79-1)))*SQRT(INDEX($I$5:$I$42,L79)),2)</f>
        <v>6227.62</v>
      </c>
      <c r="Y79" s="31" t="s">
        <v>189</v>
      </c>
      <c r="Z79" s="16">
        <f>ROUND(IF(Q79=1,INDEX(新属性投放!$D$14:$D$34,卡牌属性!R79),INDEX(新属性投放!$D$42:$D$62,卡牌属性!R79))*INDEX($G$5:$G$42,L79)/SQRT(INDEX($I$5:$I$42,L79)),2)</f>
        <v>50.64</v>
      </c>
      <c r="AA79" s="31" t="s">
        <v>190</v>
      </c>
      <c r="AB79" s="16">
        <f>ROUND(IF(Q79=1,INDEX(新属性投放!$E$14:$E$34,卡牌属性!R79),INDEX(新属性投放!$E$42:$E$62,卡牌属性!R79))*INDEX($G$5:$G$42,L79),2)</f>
        <v>25.32</v>
      </c>
      <c r="AC79" s="31" t="s">
        <v>191</v>
      </c>
      <c r="AD79" s="16">
        <f>ROUND(IF(Q79=1,INDEX(新属性投放!$F$14:$F$34,卡牌属性!R79),INDEX(新属性投放!$F$42:$F$62,卡牌属性!R79))*INDEX($G$5:$G$42,L79)*SQRT(INDEX($I$5:$I$42,L79)),2)</f>
        <v>151.91</v>
      </c>
      <c r="AF79" s="16">
        <f t="shared" si="40"/>
        <v>506</v>
      </c>
      <c r="AG79" s="16">
        <f t="shared" si="41"/>
        <v>253</v>
      </c>
      <c r="AH79" s="16">
        <f t="shared" si="42"/>
        <v>1519</v>
      </c>
      <c r="AJ79" s="16">
        <f t="shared" si="31"/>
        <v>2825</v>
      </c>
      <c r="AK79" s="16">
        <f t="shared" si="32"/>
        <v>1410</v>
      </c>
      <c r="AL79" s="16">
        <f t="shared" si="33"/>
        <v>8482</v>
      </c>
    </row>
    <row r="80" spans="11:38" ht="16.5" x14ac:dyDescent="0.2">
      <c r="K80" s="15">
        <v>77</v>
      </c>
      <c r="L80" s="15">
        <f t="shared" si="34"/>
        <v>4</v>
      </c>
      <c r="M80" s="15">
        <f t="shared" si="35"/>
        <v>4</v>
      </c>
      <c r="N80" s="16">
        <f t="shared" si="36"/>
        <v>1101004</v>
      </c>
      <c r="O80" s="16" t="str">
        <f t="shared" si="37"/>
        <v>项昆仑14突</v>
      </c>
      <c r="P80" s="31" t="s">
        <v>482</v>
      </c>
      <c r="Q80" s="16">
        <f t="shared" si="38"/>
        <v>1</v>
      </c>
      <c r="R80" s="16">
        <f t="shared" si="39"/>
        <v>14</v>
      </c>
      <c r="S80" s="16" t="s">
        <v>51</v>
      </c>
      <c r="T80" s="16">
        <f>ROUND(((IF(Q80=1,INDEX(新属性投放!$J$14:$J$34,卡牌属性!R80),INDEX(新属性投放!$J$42:$J$62,卡牌属性!R80)))*INDEX($G$5:$G$42,L80)+IF(Q80=1,INDEX(新属性投放!R$20:R$23,卡牌属性!M80-1),INDEX(新属性投放!R$25:R$28,卡牌属性!M80-1)))/SQRT(INDEX($I$5:$I$42,L80)),2)</f>
        <v>2362.08</v>
      </c>
      <c r="U80" s="31" t="s">
        <v>190</v>
      </c>
      <c r="V80" s="16">
        <f>ROUND((IF(Q80=1,INDEX(新属性投放!$K$14:$K$34,卡牌属性!R80),INDEX(新属性投放!$K$42:$K$62,卡牌属性!R80))+IF(Q80=1,INDEX(新属性投放!S$20:S$23,卡牌属性!M80-1),INDEX(新属性投放!S$25:S$28,卡牌属性!M80-1)))*INDEX($G$5:$G$42,L80),2)</f>
        <v>1151.54</v>
      </c>
      <c r="W80" s="31" t="s">
        <v>191</v>
      </c>
      <c r="X80" s="16">
        <f>ROUND((IF(Q80=1,INDEX(新属性投放!$L$14:$L$34,卡牌属性!R80),INDEX(新属性投放!$L$42:$L$62,卡牌属性!R80))*INDEX($G$5:$G$42,L80)+IF(Q80=1,INDEX(新属性投放!T$20:T$23,卡牌属性!M80-1),INDEX(新属性投放!T$25:T$28,卡牌属性!M80-1)))*SQRT(INDEX($I$5:$I$42,L80)),2)</f>
        <v>7178.24</v>
      </c>
      <c r="Y80" s="31" t="s">
        <v>189</v>
      </c>
      <c r="Z80" s="16">
        <f>ROUND(IF(Q80=1,INDEX(新属性投放!$D$14:$D$34,卡牌属性!R80),INDEX(新属性投放!$D$42:$D$62,卡牌属性!R80))*INDEX($G$5:$G$42,L80)/SQRT(INDEX($I$5:$I$42,L80)),2)</f>
        <v>58.55</v>
      </c>
      <c r="AA80" s="31" t="s">
        <v>190</v>
      </c>
      <c r="AB80" s="16">
        <f>ROUND(IF(Q80=1,INDEX(新属性投放!$E$14:$E$34,卡牌属性!R80),INDEX(新属性投放!$E$42:$E$62,卡牌属性!R80))*INDEX($G$5:$G$42,L80),2)</f>
        <v>29.28</v>
      </c>
      <c r="AC80" s="31" t="s">
        <v>191</v>
      </c>
      <c r="AD80" s="16">
        <f>ROUND(IF(Q80=1,INDEX(新属性投放!$F$14:$F$34,卡牌属性!R80),INDEX(新属性投放!$F$42:$F$62,卡牌属性!R80))*INDEX($G$5:$G$42,L80)*SQRT(INDEX($I$5:$I$42,L80)),2)</f>
        <v>175.66</v>
      </c>
      <c r="AF80" s="16">
        <f t="shared" si="40"/>
        <v>585</v>
      </c>
      <c r="AG80" s="16">
        <f t="shared" si="41"/>
        <v>292</v>
      </c>
      <c r="AH80" s="16">
        <f t="shared" si="42"/>
        <v>1756</v>
      </c>
      <c r="AJ80" s="16">
        <f t="shared" si="31"/>
        <v>3410</v>
      </c>
      <c r="AK80" s="16">
        <f t="shared" si="32"/>
        <v>1702</v>
      </c>
      <c r="AL80" s="16">
        <f t="shared" si="33"/>
        <v>10238</v>
      </c>
    </row>
    <row r="81" spans="11:38" ht="16.5" x14ac:dyDescent="0.2">
      <c r="K81" s="15">
        <v>78</v>
      </c>
      <c r="L81" s="15">
        <f t="shared" si="34"/>
        <v>4</v>
      </c>
      <c r="M81" s="15">
        <f t="shared" si="35"/>
        <v>4</v>
      </c>
      <c r="N81" s="16">
        <f t="shared" si="36"/>
        <v>1101004</v>
      </c>
      <c r="O81" s="16" t="str">
        <f t="shared" si="37"/>
        <v>项昆仑15突</v>
      </c>
      <c r="P81" s="31" t="s">
        <v>482</v>
      </c>
      <c r="Q81" s="16">
        <f t="shared" si="38"/>
        <v>1</v>
      </c>
      <c r="R81" s="16">
        <f t="shared" si="39"/>
        <v>15</v>
      </c>
      <c r="S81" s="16" t="s">
        <v>51</v>
      </c>
      <c r="T81" s="16">
        <f>ROUND(((IF(Q81=1,INDEX(新属性投放!$J$14:$J$34,卡牌属性!R81),INDEX(新属性投放!$J$42:$J$62,卡牌属性!R81)))*INDEX($G$5:$G$42,L81)+IF(Q81=1,INDEX(新属性投放!R$20:R$23,卡牌属性!M81-1),INDEX(新属性投放!R$25:R$28,卡牌属性!M81-1)))/SQRT(INDEX($I$5:$I$42,L81)),2)</f>
        <v>2727.64</v>
      </c>
      <c r="U81" s="31" t="s">
        <v>190</v>
      </c>
      <c r="V81" s="16">
        <f>ROUND((IF(Q81=1,INDEX(新属性投放!$K$14:$K$34,卡牌属性!R81),INDEX(新属性投放!$K$42:$K$62,卡牌属性!R81))+IF(Q81=1,INDEX(新属性投放!S$20:S$23,卡牌属性!M81-1),INDEX(新属性投放!S$25:S$28,卡牌属性!M81-1)))*INDEX($G$5:$G$42,L81),2)</f>
        <v>1334.32</v>
      </c>
      <c r="W81" s="31" t="s">
        <v>191</v>
      </c>
      <c r="X81" s="16">
        <f>ROUND((IF(Q81=1,INDEX(新属性投放!$L$14:$L$34,卡牌属性!R81),INDEX(新属性投放!$L$42:$L$62,卡牌属性!R81))*INDEX($G$5:$G$42,L81)+IF(Q81=1,INDEX(新属性投放!T$20:T$23,卡牌属性!M81-1),INDEX(新属性投放!T$25:T$28,卡牌属性!M81-1)))*SQRT(INDEX($I$5:$I$42,L81)),2)</f>
        <v>8274.92</v>
      </c>
      <c r="Y81" s="31" t="s">
        <v>189</v>
      </c>
      <c r="Z81" s="16">
        <f>ROUND(IF(Q81=1,INDEX(新属性投放!$D$14:$D$34,卡牌属性!R81),INDEX(新属性投放!$D$42:$D$62,卡牌属性!R81))*INDEX($G$5:$G$42,L81)/SQRT(INDEX($I$5:$I$42,L81)),2)</f>
        <v>67.69</v>
      </c>
      <c r="AA81" s="31" t="s">
        <v>190</v>
      </c>
      <c r="AB81" s="16">
        <f>ROUND(IF(Q81=1,INDEX(新属性投放!$E$14:$E$34,卡牌属性!R81),INDEX(新属性投放!$E$42:$E$62,卡牌属性!R81))*INDEX($G$5:$G$42,L81),2)</f>
        <v>33.85</v>
      </c>
      <c r="AC81" s="31" t="s">
        <v>191</v>
      </c>
      <c r="AD81" s="16">
        <f>ROUND(IF(Q81=1,INDEX(新属性投放!$F$14:$F$34,卡牌属性!R81),INDEX(新属性投放!$F$42:$F$62,卡牌属性!R81))*INDEX($G$5:$G$42,L81)*SQRT(INDEX($I$5:$I$42,L81)),2)</f>
        <v>203.07</v>
      </c>
      <c r="AF81" s="16">
        <f t="shared" si="40"/>
        <v>676</v>
      </c>
      <c r="AG81" s="16">
        <f t="shared" si="41"/>
        <v>338</v>
      </c>
      <c r="AH81" s="16">
        <f t="shared" si="42"/>
        <v>2030</v>
      </c>
      <c r="AJ81" s="16">
        <f t="shared" si="31"/>
        <v>4086</v>
      </c>
      <c r="AK81" s="16">
        <f t="shared" si="32"/>
        <v>2040</v>
      </c>
      <c r="AL81" s="16">
        <f t="shared" si="33"/>
        <v>12268</v>
      </c>
    </row>
    <row r="82" spans="11:38" ht="16.5" x14ac:dyDescent="0.2">
      <c r="K82" s="15">
        <v>79</v>
      </c>
      <c r="L82" s="15">
        <f t="shared" si="34"/>
        <v>4</v>
      </c>
      <c r="M82" s="15">
        <f t="shared" si="35"/>
        <v>4</v>
      </c>
      <c r="N82" s="16">
        <f t="shared" si="36"/>
        <v>1101004</v>
      </c>
      <c r="O82" s="16" t="str">
        <f t="shared" si="37"/>
        <v>项昆仑16突</v>
      </c>
      <c r="P82" s="31" t="s">
        <v>482</v>
      </c>
      <c r="Q82" s="16">
        <f t="shared" si="38"/>
        <v>1</v>
      </c>
      <c r="R82" s="16">
        <f t="shared" si="39"/>
        <v>16</v>
      </c>
      <c r="S82" s="16" t="s">
        <v>51</v>
      </c>
      <c r="T82" s="16">
        <f>ROUND(((IF(Q82=1,INDEX(新属性投放!$J$14:$J$34,卡牌属性!R82),INDEX(新属性投放!$J$42:$J$62,卡牌属性!R82)))*INDEX($G$5:$G$42,L82)+IF(Q82=1,INDEX(新属性投放!R$20:R$23,卡牌属性!M82-1),INDEX(新属性投放!R$25:R$28,卡牌属性!M82-1)))/SQRT(INDEX($I$5:$I$42,L82)),2)</f>
        <v>3150.6</v>
      </c>
      <c r="U82" s="31" t="s">
        <v>190</v>
      </c>
      <c r="V82" s="16">
        <f>ROUND((IF(Q82=1,INDEX(新属性投放!$K$14:$K$34,卡牌属性!R82),INDEX(新属性投放!$K$42:$K$62,卡牌属性!R82))+IF(Q82=1,INDEX(新属性投放!S$20:S$23,卡牌属性!M82-1),INDEX(新属性投放!S$25:S$28,卡牌属性!M82-1)))*INDEX($G$5:$G$42,L82),2)</f>
        <v>1546.45</v>
      </c>
      <c r="W82" s="31" t="s">
        <v>191</v>
      </c>
      <c r="X82" s="16">
        <f>ROUND((IF(Q82=1,INDEX(新属性投放!$L$14:$L$34,卡牌属性!R82),INDEX(新属性投放!$L$42:$L$62,卡牌属性!R82))*INDEX($G$5:$G$42,L82)+IF(Q82=1,INDEX(新属性投放!T$20:T$23,卡牌属性!M82-1),INDEX(新属性投放!T$25:T$28,卡牌属性!M82-1)))*SQRT(INDEX($I$5:$I$42,L82)),2)</f>
        <v>9543.7900000000009</v>
      </c>
      <c r="Y82" s="31" t="s">
        <v>189</v>
      </c>
      <c r="Z82" s="16">
        <f>ROUND(IF(Q82=1,INDEX(新属性投放!$D$14:$D$34,卡牌属性!R82),INDEX(新属性投放!$D$42:$D$62,卡牌属性!R82))*INDEX($G$5:$G$42,L82)/SQRT(INDEX($I$5:$I$42,L82)),2)</f>
        <v>78.260000000000005</v>
      </c>
      <c r="AA82" s="31" t="s">
        <v>190</v>
      </c>
      <c r="AB82" s="16">
        <f>ROUND(IF(Q82=1,INDEX(新属性投放!$E$14:$E$34,卡牌属性!R82),INDEX(新属性投放!$E$42:$E$62,卡牌属性!R82))*INDEX($G$5:$G$42,L82),2)</f>
        <v>39.130000000000003</v>
      </c>
      <c r="AC82" s="31" t="s">
        <v>191</v>
      </c>
      <c r="AD82" s="16">
        <f>ROUND(IF(Q82=1,INDEX(新属性投放!$F$14:$F$34,卡牌属性!R82),INDEX(新属性投放!$F$42:$F$62,卡牌属性!R82))*INDEX($G$5:$G$42,L82)*SQRT(INDEX($I$5:$I$42,L82)),2)</f>
        <v>234.78</v>
      </c>
      <c r="AF82" s="16">
        <f t="shared" si="40"/>
        <v>782</v>
      </c>
      <c r="AG82" s="16">
        <f t="shared" si="41"/>
        <v>391</v>
      </c>
      <c r="AH82" s="16">
        <f t="shared" si="42"/>
        <v>2347</v>
      </c>
      <c r="AJ82" s="16">
        <f t="shared" si="31"/>
        <v>4868</v>
      </c>
      <c r="AK82" s="16">
        <f t="shared" si="32"/>
        <v>2431</v>
      </c>
      <c r="AL82" s="16">
        <f t="shared" si="33"/>
        <v>14615</v>
      </c>
    </row>
    <row r="83" spans="11:38" ht="16.5" x14ac:dyDescent="0.2">
      <c r="K83" s="15">
        <v>80</v>
      </c>
      <c r="L83" s="15">
        <f t="shared" si="34"/>
        <v>4</v>
      </c>
      <c r="M83" s="15">
        <f t="shared" si="35"/>
        <v>4</v>
      </c>
      <c r="N83" s="16">
        <f t="shared" si="36"/>
        <v>1101004</v>
      </c>
      <c r="O83" s="16" t="str">
        <f t="shared" si="37"/>
        <v>项昆仑17突</v>
      </c>
      <c r="P83" s="31" t="s">
        <v>482</v>
      </c>
      <c r="Q83" s="16">
        <f t="shared" si="38"/>
        <v>1</v>
      </c>
      <c r="R83" s="16">
        <f t="shared" si="39"/>
        <v>17</v>
      </c>
      <c r="S83" s="16" t="s">
        <v>51</v>
      </c>
      <c r="T83" s="16">
        <f>ROUND(((IF(Q83=1,INDEX(新属性投放!$J$14:$J$34,卡牌属性!R83),INDEX(新属性投放!$J$42:$J$62,卡牌属性!R83)))*INDEX($G$5:$G$42,L83)+IF(Q83=1,INDEX(新属性投放!R$20:R$23,卡牌属性!M83-1),INDEX(新属性投放!R$25:R$28,卡牌属性!M83-1)))/SQRT(INDEX($I$5:$I$42,L83)),2)</f>
        <v>3639.4</v>
      </c>
      <c r="U83" s="31" t="s">
        <v>190</v>
      </c>
      <c r="V83" s="16">
        <f>ROUND((IF(Q83=1,INDEX(新属性投放!$K$14:$K$34,卡牌属性!R83),INDEX(新属性投放!$K$42:$K$62,卡牌属性!R83))+IF(Q83=1,INDEX(新属性投放!S$20:S$23,卡牌属性!M83-1),INDEX(新属性投放!S$25:S$28,卡牌属性!M83-1)))*INDEX($G$5:$G$42,L83),2)</f>
        <v>1791.5</v>
      </c>
      <c r="W83" s="31" t="s">
        <v>191</v>
      </c>
      <c r="X83" s="16">
        <f>ROUND((IF(Q83=1,INDEX(新属性投放!$L$14:$L$34,卡牌属性!R83),INDEX(新属性投放!$L$42:$L$62,卡牌属性!R83))*INDEX($G$5:$G$42,L83)+IF(Q83=1,INDEX(新属性投放!T$20:T$23,卡牌属性!M83-1),INDEX(新属性投放!T$25:T$28,卡牌属性!M83-1)))*SQRT(INDEX($I$5:$I$42,L83)),2)</f>
        <v>11010.19</v>
      </c>
      <c r="Y83" s="31" t="s">
        <v>189</v>
      </c>
      <c r="Z83" s="16">
        <f>ROUND(IF(Q83=1,INDEX(新属性投放!$D$14:$D$34,卡牌属性!R83),INDEX(新属性投放!$D$42:$D$62,卡牌属性!R83))*INDEX($G$5:$G$42,L83)/SQRT(INDEX($I$5:$I$42,L83)),2)</f>
        <v>90.48</v>
      </c>
      <c r="AA83" s="31" t="s">
        <v>190</v>
      </c>
      <c r="AB83" s="16">
        <f>ROUND(IF(Q83=1,INDEX(新属性投放!$E$14:$E$34,卡牌属性!R83),INDEX(新属性投放!$E$42:$E$62,卡牌属性!R83))*INDEX($G$5:$G$42,L83),2)</f>
        <v>45.24</v>
      </c>
      <c r="AC83" s="31" t="s">
        <v>191</v>
      </c>
      <c r="AD83" s="16">
        <f>ROUND(IF(Q83=1,INDEX(新属性投放!$F$14:$F$34,卡牌属性!R83),INDEX(新属性投放!$F$42:$F$62,卡牌属性!R83))*INDEX($G$5:$G$42,L83)*SQRT(INDEX($I$5:$I$42,L83)),2)</f>
        <v>271.44</v>
      </c>
      <c r="AF83" s="16">
        <f t="shared" si="40"/>
        <v>904</v>
      </c>
      <c r="AG83" s="16">
        <f t="shared" si="41"/>
        <v>452</v>
      </c>
      <c r="AH83" s="16">
        <f t="shared" si="42"/>
        <v>2714</v>
      </c>
      <c r="AJ83" s="16">
        <f t="shared" si="31"/>
        <v>5772</v>
      </c>
      <c r="AK83" s="16">
        <f t="shared" si="32"/>
        <v>2883</v>
      </c>
      <c r="AL83" s="16">
        <f t="shared" si="33"/>
        <v>17329</v>
      </c>
    </row>
    <row r="84" spans="11:38" ht="16.5" x14ac:dyDescent="0.2">
      <c r="K84" s="15">
        <v>81</v>
      </c>
      <c r="L84" s="15">
        <f t="shared" si="34"/>
        <v>4</v>
      </c>
      <c r="M84" s="15">
        <f t="shared" si="35"/>
        <v>4</v>
      </c>
      <c r="N84" s="16">
        <f t="shared" si="36"/>
        <v>1101004</v>
      </c>
      <c r="O84" s="16" t="str">
        <f t="shared" si="37"/>
        <v>项昆仑18突</v>
      </c>
      <c r="P84" s="31" t="s">
        <v>482</v>
      </c>
      <c r="Q84" s="16">
        <f t="shared" si="38"/>
        <v>1</v>
      </c>
      <c r="R84" s="16">
        <f t="shared" si="39"/>
        <v>18</v>
      </c>
      <c r="S84" s="16" t="s">
        <v>51</v>
      </c>
      <c r="T84" s="16">
        <f>ROUND(((IF(Q84=1,INDEX(新属性投放!$J$14:$J$34,卡牌属性!R84),INDEX(新属性投放!$J$42:$J$62,卡牌属性!R84)))*INDEX($G$5:$G$42,L84)+IF(Q84=1,INDEX(新属性投放!R$20:R$23,卡牌属性!M84-1),INDEX(新属性投放!R$25:R$28,卡牌属性!M84-1)))/SQRT(INDEX($I$5:$I$42,L84)),2)</f>
        <v>4204.8999999999996</v>
      </c>
      <c r="U84" s="31" t="s">
        <v>190</v>
      </c>
      <c r="V84" s="16">
        <f>ROUND((IF(Q84=1,INDEX(新属性投放!$K$14:$K$34,卡牌属性!R84),INDEX(新属性投放!$K$42:$K$62,卡牌属性!R84))+IF(Q84=1,INDEX(新属性投放!S$20:S$23,卡牌属性!M84-1),INDEX(新属性投放!S$25:S$28,卡牌属性!M84-1)))*INDEX($G$5:$G$42,L84),2)</f>
        <v>2074.9</v>
      </c>
      <c r="W84" s="31" t="s">
        <v>191</v>
      </c>
      <c r="X84" s="16">
        <f>ROUND((IF(Q84=1,INDEX(新属性投放!$L$14:$L$34,卡牌属性!R84),INDEX(新属性投放!$L$42:$L$62,卡牌属性!R84))*INDEX($G$5:$G$42,L84)+IF(Q84=1,INDEX(新属性投放!T$20:T$23,卡牌属性!M84-1),INDEX(新属性投放!T$25:T$28,卡牌属性!M84-1)))*SQRT(INDEX($I$5:$I$42,L84)),2)</f>
        <v>12706.69</v>
      </c>
      <c r="Y84" s="31" t="s">
        <v>189</v>
      </c>
      <c r="Z84" s="16">
        <f>ROUND(IF(Q84=1,INDEX(新属性投放!$D$14:$D$34,卡牌属性!R84),INDEX(新属性投放!$D$42:$D$62,卡牌属性!R84))*INDEX($G$5:$G$42,L84)/SQRT(INDEX($I$5:$I$42,L84)),2)</f>
        <v>104.62</v>
      </c>
      <c r="AA84" s="31" t="s">
        <v>190</v>
      </c>
      <c r="AB84" s="16">
        <f>ROUND(IF(Q84=1,INDEX(新属性投放!$E$14:$E$34,卡牌属性!R84),INDEX(新属性投放!$E$42:$E$62,卡牌属性!R84))*INDEX($G$5:$G$42,L84),2)</f>
        <v>52.31</v>
      </c>
      <c r="AC84" s="31" t="s">
        <v>191</v>
      </c>
      <c r="AD84" s="16">
        <f>ROUND(IF(Q84=1,INDEX(新属性投放!$F$14:$F$34,卡牌属性!R84),INDEX(新属性投放!$F$42:$F$62,卡牌属性!R84))*INDEX($G$5:$G$42,L84)*SQRT(INDEX($I$5:$I$42,L84)),2)</f>
        <v>313.87</v>
      </c>
      <c r="AF84" s="16">
        <f t="shared" si="40"/>
        <v>1046</v>
      </c>
      <c r="AG84" s="16">
        <f t="shared" si="41"/>
        <v>523</v>
      </c>
      <c r="AH84" s="16">
        <f t="shared" si="42"/>
        <v>3138</v>
      </c>
      <c r="AJ84" s="16">
        <f t="shared" si="31"/>
        <v>6818</v>
      </c>
      <c r="AK84" s="16">
        <f t="shared" si="32"/>
        <v>3406</v>
      </c>
      <c r="AL84" s="16">
        <f t="shared" si="33"/>
        <v>20467</v>
      </c>
    </row>
    <row r="85" spans="11:38" ht="16.5" x14ac:dyDescent="0.2">
      <c r="K85" s="15">
        <v>82</v>
      </c>
      <c r="L85" s="15">
        <f t="shared" si="34"/>
        <v>4</v>
      </c>
      <c r="M85" s="15">
        <f t="shared" si="35"/>
        <v>4</v>
      </c>
      <c r="N85" s="16">
        <f t="shared" si="36"/>
        <v>1101004</v>
      </c>
      <c r="O85" s="16" t="str">
        <f t="shared" si="37"/>
        <v>项昆仑19突</v>
      </c>
      <c r="P85" s="31" t="s">
        <v>482</v>
      </c>
      <c r="Q85" s="16">
        <f t="shared" si="38"/>
        <v>1</v>
      </c>
      <c r="R85" s="16">
        <f t="shared" si="39"/>
        <v>19</v>
      </c>
      <c r="S85" s="16" t="s">
        <v>51</v>
      </c>
      <c r="T85" s="16">
        <f>ROUND(((IF(Q85=1,INDEX(新属性投放!$J$14:$J$34,卡牌属性!R85),INDEX(新属性投放!$J$42:$J$62,卡牌属性!R85)))*INDEX($G$5:$G$42,L85)+IF(Q85=1,INDEX(新属性投放!R$20:R$23,卡牌属性!M85-1),INDEX(新属性投放!R$25:R$28,卡牌属性!M85-1)))/SQRT(INDEX($I$5:$I$42,L85)),2)</f>
        <v>4859.32</v>
      </c>
      <c r="U85" s="31" t="s">
        <v>190</v>
      </c>
      <c r="V85" s="16">
        <f>ROUND((IF(Q85=1,INDEX(新属性投放!$K$14:$K$34,卡牌属性!R85),INDEX(新属性投放!$K$42:$K$62,卡牌属性!R85))+IF(Q85=1,INDEX(新属性投放!S$20:S$23,卡牌属性!M85-1),INDEX(新属性投放!S$25:S$28,卡牌属性!M85-1)))*INDEX($G$5:$G$42,L85),2)</f>
        <v>2401.46</v>
      </c>
      <c r="W85" s="31" t="s">
        <v>191</v>
      </c>
      <c r="X85" s="16">
        <f>ROUND((IF(Q85=1,INDEX(新属性投放!$L$14:$L$34,卡牌属性!R85),INDEX(新属性投放!$L$42:$L$62,卡牌属性!R85))*INDEX($G$5:$G$42,L85)+IF(Q85=1,INDEX(新属性投放!T$20:T$23,卡牌属性!M85-1),INDEX(新属性投放!T$25:T$28,卡牌属性!M85-1)))*SQRT(INDEX($I$5:$I$42,L85)),2)</f>
        <v>14669.95</v>
      </c>
      <c r="Y85" s="31" t="s">
        <v>189</v>
      </c>
      <c r="Z85" s="16">
        <f>ROUND(IF(Q85=1,INDEX(新属性投放!$D$14:$D$34,卡牌属性!R85),INDEX(新属性投放!$D$42:$D$62,卡牌属性!R85))*INDEX($G$5:$G$42,L85)/SQRT(INDEX($I$5:$I$42,L85)),2)</f>
        <v>120.98</v>
      </c>
      <c r="AA85" s="31" t="s">
        <v>190</v>
      </c>
      <c r="AB85" s="16">
        <f>ROUND(IF(Q85=1,INDEX(新属性投放!$E$14:$E$34,卡牌属性!R85),INDEX(新属性投放!$E$42:$E$62,卡牌属性!R85))*INDEX($G$5:$G$42,L85),2)</f>
        <v>60.49</v>
      </c>
      <c r="AC85" s="31" t="s">
        <v>191</v>
      </c>
      <c r="AD85" s="16">
        <f>ROUND(IF(Q85=1,INDEX(新属性投放!$F$14:$F$34,卡牌属性!R85),INDEX(新属性投放!$F$42:$F$62,卡牌属性!R85))*INDEX($G$5:$G$42,L85)*SQRT(INDEX($I$5:$I$42,L85)),2)</f>
        <v>362.93</v>
      </c>
      <c r="AF85" s="16">
        <f t="shared" si="40"/>
        <v>1209</v>
      </c>
      <c r="AG85" s="16">
        <f t="shared" si="41"/>
        <v>604</v>
      </c>
      <c r="AH85" s="16">
        <f t="shared" si="42"/>
        <v>3629</v>
      </c>
      <c r="AJ85" s="16">
        <f t="shared" si="31"/>
        <v>8027</v>
      </c>
      <c r="AK85" s="16">
        <f t="shared" si="32"/>
        <v>4010</v>
      </c>
      <c r="AL85" s="16">
        <f t="shared" si="33"/>
        <v>24096</v>
      </c>
    </row>
    <row r="86" spans="11:38" ht="16.5" x14ac:dyDescent="0.2">
      <c r="K86" s="15">
        <v>83</v>
      </c>
      <c r="L86" s="15">
        <f t="shared" si="34"/>
        <v>4</v>
      </c>
      <c r="M86" s="15">
        <f t="shared" si="35"/>
        <v>4</v>
      </c>
      <c r="N86" s="16">
        <f t="shared" si="36"/>
        <v>1101004</v>
      </c>
      <c r="O86" s="16" t="str">
        <f t="shared" si="37"/>
        <v>项昆仑20突</v>
      </c>
      <c r="P86" s="31" t="s">
        <v>482</v>
      </c>
      <c r="Q86" s="16">
        <f t="shared" si="38"/>
        <v>1</v>
      </c>
      <c r="R86" s="16">
        <f t="shared" si="39"/>
        <v>20</v>
      </c>
      <c r="S86" s="16" t="s">
        <v>51</v>
      </c>
      <c r="T86" s="16">
        <f>ROUND(((IF(Q86=1,INDEX(新属性投放!$J$14:$J$34,卡牌属性!R86),INDEX(新属性投放!$J$42:$J$62,卡牌属性!R86)))*INDEX($G$5:$G$42,L86)+IF(Q86=1,INDEX(新属性投放!R$20:R$23,卡牌属性!M86-1),INDEX(新属性投放!R$25:R$28,卡牌属性!M86-1)))/SQRT(INDEX($I$5:$I$42,L86)),2)</f>
        <v>5615.01</v>
      </c>
      <c r="U86" s="31" t="s">
        <v>190</v>
      </c>
      <c r="V86" s="16">
        <f>ROUND((IF(Q86=1,INDEX(新属性投放!$K$14:$K$34,卡牌属性!R86),INDEX(新属性投放!$K$42:$K$62,卡牌属性!R86))+IF(Q86=1,INDEX(新属性投放!S$20:S$23,卡牌属性!M86-1),INDEX(新属性投放!S$25:S$28,卡牌属性!M86-1)))*INDEX($G$5:$G$42,L86),2)</f>
        <v>2779.3</v>
      </c>
      <c r="W86" s="31" t="s">
        <v>191</v>
      </c>
      <c r="X86" s="16">
        <f>ROUND((IF(Q86=1,INDEX(新属性投放!$L$14:$L$34,卡牌属性!R86),INDEX(新属性投放!$L$42:$L$62,卡牌属性!R86))*INDEX($G$5:$G$42,L86)+IF(Q86=1,INDEX(新属性投放!T$20:T$23,卡牌属性!M86-1),INDEX(新属性投放!T$25:T$28,卡牌属性!M86-1)))*SQRT(INDEX($I$5:$I$42,L86)),2)</f>
        <v>16937.02</v>
      </c>
      <c r="Y86" s="31" t="s">
        <v>189</v>
      </c>
      <c r="Z86" s="16">
        <f>ROUND(IF(Q86=1,INDEX(新属性投放!$D$14:$D$34,卡牌属性!R86),INDEX(新属性投放!$D$42:$D$62,卡牌属性!R86))*INDEX($G$5:$G$42,L86)/SQRT(INDEX($I$5:$I$42,L86)),2)</f>
        <v>139.88</v>
      </c>
      <c r="AA86" s="31" t="s">
        <v>190</v>
      </c>
      <c r="AB86" s="16">
        <f>ROUND(IF(Q86=1,INDEX(新属性投放!$E$14:$E$34,卡牌属性!R86),INDEX(新属性投放!$E$42:$E$62,卡牌属性!R86))*INDEX($G$5:$G$42,L86),2)</f>
        <v>69.94</v>
      </c>
      <c r="AC86" s="31" t="s">
        <v>191</v>
      </c>
      <c r="AD86" s="16">
        <f>ROUND(IF(Q86=1,INDEX(新属性投放!$F$14:$F$34,卡牌属性!R86),INDEX(新属性投放!$F$42:$F$62,卡牌属性!R86))*INDEX($G$5:$G$42,L86)*SQRT(INDEX($I$5:$I$42,L86)),2)</f>
        <v>419.64</v>
      </c>
      <c r="AF86" s="16">
        <f t="shared" si="40"/>
        <v>1398</v>
      </c>
      <c r="AG86" s="16">
        <f t="shared" si="41"/>
        <v>699</v>
      </c>
      <c r="AH86" s="16">
        <f t="shared" si="42"/>
        <v>4196</v>
      </c>
      <c r="AJ86" s="16">
        <f t="shared" si="31"/>
        <v>9425</v>
      </c>
      <c r="AK86" s="16">
        <f t="shared" si="32"/>
        <v>4709</v>
      </c>
      <c r="AL86" s="16">
        <f t="shared" si="33"/>
        <v>28292</v>
      </c>
    </row>
    <row r="87" spans="11:38" ht="16.5" x14ac:dyDescent="0.2">
      <c r="K87" s="15">
        <v>84</v>
      </c>
      <c r="L87" s="15">
        <f t="shared" si="34"/>
        <v>4</v>
      </c>
      <c r="M87" s="15">
        <f t="shared" si="35"/>
        <v>4</v>
      </c>
      <c r="N87" s="16">
        <f t="shared" si="36"/>
        <v>1101004</v>
      </c>
      <c r="O87" s="16" t="str">
        <f t="shared" si="37"/>
        <v>项昆仑21突</v>
      </c>
      <c r="P87" s="31" t="s">
        <v>482</v>
      </c>
      <c r="Q87" s="16">
        <f t="shared" si="38"/>
        <v>1</v>
      </c>
      <c r="R87" s="16">
        <f t="shared" si="39"/>
        <v>21</v>
      </c>
      <c r="S87" s="16" t="s">
        <v>51</v>
      </c>
      <c r="T87" s="16">
        <f>ROUND(((IF(Q87=1,INDEX(新属性投放!$J$14:$J$34,卡牌属性!R87),INDEX(新属性投放!$J$42:$J$62,卡牌属性!R87)))*INDEX($G$5:$G$42,L87)+IF(Q87=1,INDEX(新属性投放!R$20:R$23,卡牌属性!M87-1),INDEX(新属性投放!R$25:R$28,卡牌属性!M87-1)))/SQRT(INDEX($I$5:$I$42,L87)),2)</f>
        <v>6489.91</v>
      </c>
      <c r="U87" s="31" t="s">
        <v>190</v>
      </c>
      <c r="V87" s="16">
        <f>ROUND((IF(Q87=1,INDEX(新属性投放!$K$14:$K$34,卡牌属性!R87),INDEX(新属性投放!$K$42:$K$62,卡牌属性!R87))+IF(Q87=1,INDEX(新属性投放!S$20:S$23,卡牌属性!M87-1),INDEX(新属性投放!S$25:S$28,卡牌属性!M87-1)))*INDEX($G$5:$G$42,L87),2)</f>
        <v>3216.1</v>
      </c>
      <c r="W87" s="31" t="s">
        <v>191</v>
      </c>
      <c r="X87" s="16">
        <f>ROUND((IF(Q87=1,INDEX(新属性投放!$L$14:$L$34,卡牌属性!R87),INDEX(新属性投放!$L$42:$L$62,卡牌属性!R87))*INDEX($G$5:$G$42,L87)+IF(Q87=1,INDEX(新属性投放!T$20:T$23,卡牌属性!M87-1),INDEX(新属性投放!T$25:T$28,卡牌属性!M87-1)))*SQRT(INDEX($I$5:$I$42,L87)),2)</f>
        <v>19561.72</v>
      </c>
      <c r="Y87" s="31" t="s">
        <v>189</v>
      </c>
      <c r="Z87" s="16">
        <f>ROUND(IF(Q87=1,INDEX(新属性投放!$D$14:$D$34,卡牌属性!R87),INDEX(新属性投放!$D$42:$D$62,卡牌属性!R87))*INDEX($G$5:$G$42,L87)/SQRT(INDEX($I$5:$I$42,L87)),2)</f>
        <v>161.75</v>
      </c>
      <c r="AA87" s="31" t="s">
        <v>190</v>
      </c>
      <c r="AB87" s="16">
        <f>ROUND(IF(Q87=1,INDEX(新属性投放!$E$14:$E$34,卡牌属性!R87),INDEX(新属性投放!$E$42:$E$62,卡牌属性!R87))*INDEX($G$5:$G$42,L87),2)</f>
        <v>80.87</v>
      </c>
      <c r="AC87" s="31" t="s">
        <v>191</v>
      </c>
      <c r="AD87" s="16">
        <f>ROUND(IF(Q87=1,INDEX(新属性投放!$F$14:$F$34,卡牌属性!R87),INDEX(新属性投放!$F$42:$F$62,卡牌属性!R87))*INDEX($G$5:$G$42,L87)*SQRT(INDEX($I$5:$I$42,L87)),2)</f>
        <v>485.24</v>
      </c>
      <c r="AF87" s="16">
        <f t="shared" si="40"/>
        <v>1617</v>
      </c>
      <c r="AG87" s="16">
        <f t="shared" si="41"/>
        <v>808</v>
      </c>
      <c r="AH87" s="16">
        <f t="shared" si="42"/>
        <v>4852</v>
      </c>
      <c r="AJ87" s="16">
        <f t="shared" si="31"/>
        <v>11042</v>
      </c>
      <c r="AK87" s="16">
        <f t="shared" si="32"/>
        <v>5517</v>
      </c>
      <c r="AL87" s="16">
        <f t="shared" si="33"/>
        <v>33144</v>
      </c>
    </row>
    <row r="88" spans="11:38" ht="16.5" x14ac:dyDescent="0.2">
      <c r="K88" s="15">
        <v>85</v>
      </c>
      <c r="L88" s="15">
        <f t="shared" si="34"/>
        <v>5</v>
      </c>
      <c r="M88" s="15">
        <f t="shared" si="35"/>
        <v>4</v>
      </c>
      <c r="N88" s="16">
        <f t="shared" si="36"/>
        <v>1101005</v>
      </c>
      <c r="O88" s="16" t="str">
        <f t="shared" si="37"/>
        <v>刘羽禅1突</v>
      </c>
      <c r="P88" s="31" t="s">
        <v>482</v>
      </c>
      <c r="Q88" s="16">
        <f t="shared" si="38"/>
        <v>1</v>
      </c>
      <c r="R88" s="16">
        <f t="shared" si="39"/>
        <v>1</v>
      </c>
      <c r="S88" s="16" t="s">
        <v>51</v>
      </c>
      <c r="T88" s="16">
        <f>ROUND(((IF(Q88=1,INDEX(新属性投放!$J$14:$J$34,卡牌属性!R88),INDEX(新属性投放!$J$42:$J$62,卡牌属性!R88)))*INDEX($G$5:$G$42,L88)+IF(Q88=1,INDEX(新属性投放!R$20:R$23,卡牌属性!M88-1),INDEX(新属性投放!R$25:R$28,卡牌属性!M88-1)))/SQRT(INDEX($I$5:$I$42,L88)),2)</f>
        <v>46</v>
      </c>
      <c r="U88" s="31" t="s">
        <v>190</v>
      </c>
      <c r="V88" s="16">
        <f>ROUND((IF(Q88=1,INDEX(新属性投放!$K$14:$K$34,卡牌属性!R88),INDEX(新属性投放!$K$42:$K$62,卡牌属性!R88))+IF(Q88=1,INDEX(新属性投放!S$20:S$23,卡牌属性!M88-1),INDEX(新属性投放!S$25:S$28,卡牌属性!M88-1)))*INDEX($G$5:$G$42,L88),2)</f>
        <v>0</v>
      </c>
      <c r="W88" s="31" t="s">
        <v>191</v>
      </c>
      <c r="X88" s="16">
        <f>ROUND((IF(Q88=1,INDEX(新属性投放!$L$14:$L$34,卡牌属性!R88),INDEX(新属性投放!$L$42:$L$62,卡牌属性!R88))*INDEX($G$5:$G$42,L88)+IF(Q88=1,INDEX(新属性投放!T$20:T$23,卡牌属性!M88-1),INDEX(新属性投放!T$25:T$28,卡牌属性!M88-1)))*SQRT(INDEX($I$5:$I$42,L88)),2)</f>
        <v>230</v>
      </c>
      <c r="Y88" s="31" t="s">
        <v>189</v>
      </c>
      <c r="Z88" s="16">
        <f>ROUND(IF(Q88=1,INDEX(新属性投放!$D$14:$D$34,卡牌属性!R88),INDEX(新属性投放!$D$42:$D$62,卡牌属性!R88))*INDEX($G$5:$G$42,L88)/SQRT(INDEX($I$5:$I$42,L88)),2)</f>
        <v>3.9</v>
      </c>
      <c r="AA88" s="31" t="s">
        <v>190</v>
      </c>
      <c r="AB88" s="16">
        <f>ROUND(IF(Q88=1,INDEX(新属性投放!$E$14:$E$34,卡牌属性!R88),INDEX(新属性投放!$E$42:$E$62,卡牌属性!R88))*INDEX($G$5:$G$42,L88),2)</f>
        <v>1.95</v>
      </c>
      <c r="AC88" s="31" t="s">
        <v>191</v>
      </c>
      <c r="AD88" s="16">
        <f>ROUND(IF(Q88=1,INDEX(新属性投放!$F$14:$F$34,卡牌属性!R88),INDEX(新属性投放!$F$42:$F$62,卡牌属性!R88))*INDEX($G$5:$G$42,L88)*SQRT(INDEX($I$5:$I$42,L88)),2)</f>
        <v>11.7</v>
      </c>
      <c r="AF88" s="16">
        <f t="shared" si="40"/>
        <v>39</v>
      </c>
      <c r="AG88" s="16">
        <f t="shared" si="41"/>
        <v>19</v>
      </c>
      <c r="AH88" s="16">
        <f t="shared" si="42"/>
        <v>117</v>
      </c>
      <c r="AJ88" s="16">
        <f t="shared" ref="AJ88" si="43">AF88</f>
        <v>39</v>
      </c>
      <c r="AK88" s="16">
        <f t="shared" ref="AK88" si="44">AG88</f>
        <v>19</v>
      </c>
      <c r="AL88" s="16">
        <f t="shared" ref="AL88" si="45">AH88</f>
        <v>117</v>
      </c>
    </row>
    <row r="89" spans="11:38" ht="16.5" x14ac:dyDescent="0.2">
      <c r="K89" s="15">
        <v>86</v>
      </c>
      <c r="L89" s="15">
        <f t="shared" si="34"/>
        <v>5</v>
      </c>
      <c r="M89" s="15">
        <f t="shared" si="35"/>
        <v>4</v>
      </c>
      <c r="N89" s="16">
        <f t="shared" si="36"/>
        <v>1101005</v>
      </c>
      <c r="O89" s="16" t="str">
        <f t="shared" si="37"/>
        <v>刘羽禅2突</v>
      </c>
      <c r="P89" s="31" t="s">
        <v>482</v>
      </c>
      <c r="Q89" s="16">
        <f t="shared" si="38"/>
        <v>1</v>
      </c>
      <c r="R89" s="16">
        <f t="shared" si="39"/>
        <v>2</v>
      </c>
      <c r="S89" s="16" t="s">
        <v>51</v>
      </c>
      <c r="T89" s="16">
        <f>ROUND(((IF(Q89=1,INDEX(新属性投放!$J$14:$J$34,卡牌属性!R89),INDEX(新属性投放!$J$42:$J$62,卡牌属性!R89)))*INDEX($G$5:$G$42,L89)+IF(Q89=1,INDEX(新属性投放!R$20:R$23,卡牌属性!M89-1),INDEX(新属性投放!R$25:R$28,卡牌属性!M89-1)))/SQRT(INDEX($I$5:$I$42,L89)),2)</f>
        <v>94.1</v>
      </c>
      <c r="U89" s="31" t="s">
        <v>190</v>
      </c>
      <c r="V89" s="16">
        <f>ROUND((IF(Q89=1,INDEX(新属性投放!$K$14:$K$34,卡牌属性!R89),INDEX(新属性投放!$K$42:$K$62,卡牌属性!R89))+IF(Q89=1,INDEX(新属性投放!S$20:S$23,卡牌属性!M89-1),INDEX(新属性投放!S$25:S$28,卡牌属性!M89-1)))*INDEX($G$5:$G$42,L89),2)</f>
        <v>17.55</v>
      </c>
      <c r="W89" s="31" t="s">
        <v>191</v>
      </c>
      <c r="X89" s="16">
        <f>ROUND((IF(Q89=1,INDEX(新属性投放!$L$14:$L$34,卡牌属性!R89),INDEX(新属性投放!$L$42:$L$62,卡牌属性!R89))*INDEX($G$5:$G$42,L89)+IF(Q89=1,INDEX(新属性投放!T$20:T$23,卡牌属性!M89-1),INDEX(新属性投放!T$25:T$28,卡牌属性!M89-1)))*SQRT(INDEX($I$5:$I$42,L89)),2)</f>
        <v>374.3</v>
      </c>
      <c r="Y89" s="31" t="s">
        <v>189</v>
      </c>
      <c r="Z89" s="16">
        <f>ROUND(IF(Q89=1,INDEX(新属性投放!$D$14:$D$34,卡牌属性!R89),INDEX(新属性投放!$D$42:$D$62,卡牌属性!R89))*INDEX($G$5:$G$42,L89)/SQRT(INDEX($I$5:$I$42,L89)),2)</f>
        <v>4.16</v>
      </c>
      <c r="AA89" s="31" t="s">
        <v>190</v>
      </c>
      <c r="AB89" s="16">
        <f>ROUND(IF(Q89=1,INDEX(新属性投放!$E$14:$E$34,卡牌属性!R89),INDEX(新属性投放!$E$42:$E$62,卡牌属性!R89))*INDEX($G$5:$G$42,L89),2)</f>
        <v>2.08</v>
      </c>
      <c r="AC89" s="31" t="s">
        <v>191</v>
      </c>
      <c r="AD89" s="16">
        <f>ROUND(IF(Q89=1,INDEX(新属性投放!$F$14:$F$34,卡牌属性!R89),INDEX(新属性投放!$F$42:$F$62,卡牌属性!R89))*INDEX($G$5:$G$42,L89)*SQRT(INDEX($I$5:$I$42,L89)),2)</f>
        <v>12.48</v>
      </c>
      <c r="AF89" s="16">
        <f t="shared" si="40"/>
        <v>41</v>
      </c>
      <c r="AG89" s="16">
        <f t="shared" si="41"/>
        <v>20</v>
      </c>
      <c r="AH89" s="16">
        <f t="shared" si="42"/>
        <v>124</v>
      </c>
      <c r="AJ89" s="16">
        <f t="shared" ref="AJ89:AJ108" si="46">AJ88+AF89</f>
        <v>80</v>
      </c>
      <c r="AK89" s="16">
        <f t="shared" ref="AK89:AK108" si="47">AK88+AG89</f>
        <v>39</v>
      </c>
      <c r="AL89" s="16">
        <f t="shared" ref="AL89:AL108" si="48">AL88+AH89</f>
        <v>241</v>
      </c>
    </row>
    <row r="90" spans="11:38" ht="16.5" x14ac:dyDescent="0.2">
      <c r="K90" s="15">
        <v>87</v>
      </c>
      <c r="L90" s="15">
        <f t="shared" si="34"/>
        <v>5</v>
      </c>
      <c r="M90" s="15">
        <f t="shared" si="35"/>
        <v>4</v>
      </c>
      <c r="N90" s="16">
        <f t="shared" si="36"/>
        <v>1101005</v>
      </c>
      <c r="O90" s="16" t="str">
        <f t="shared" si="37"/>
        <v>刘羽禅3突</v>
      </c>
      <c r="P90" s="31" t="s">
        <v>482</v>
      </c>
      <c r="Q90" s="16">
        <f t="shared" si="38"/>
        <v>1</v>
      </c>
      <c r="R90" s="16">
        <f t="shared" si="39"/>
        <v>3</v>
      </c>
      <c r="S90" s="16" t="s">
        <v>51</v>
      </c>
      <c r="T90" s="16">
        <f>ROUND(((IF(Q90=1,INDEX(新属性投放!$J$14:$J$34,卡牌属性!R90),INDEX(新属性投放!$J$42:$J$62,卡牌属性!R90)))*INDEX($G$5:$G$42,L90)+IF(Q90=1,INDEX(新属性投放!R$20:R$23,卡牌属性!M90-1),INDEX(新属性投放!R$25:R$28,卡牌属性!M90-1)))/SQRT(INDEX($I$5:$I$42,L90)),2)</f>
        <v>146.1</v>
      </c>
      <c r="U90" s="31" t="s">
        <v>190</v>
      </c>
      <c r="V90" s="16">
        <f>ROUND((IF(Q90=1,INDEX(新属性投放!$K$14:$K$34,卡牌属性!R90),INDEX(新属性投放!$K$42:$K$62,卡牌属性!R90))+IF(Q90=1,INDEX(新属性投放!S$20:S$23,卡牌属性!M90-1),INDEX(新属性投放!S$25:S$28,卡牌属性!M90-1)))*INDEX($G$5:$G$42,L90),2)</f>
        <v>43.55</v>
      </c>
      <c r="W90" s="31" t="s">
        <v>191</v>
      </c>
      <c r="X90" s="16">
        <f>ROUND((IF(Q90=1,INDEX(新属性投放!$L$14:$L$34,卡牌属性!R90),INDEX(新属性投放!$L$42:$L$62,卡牌属性!R90))*INDEX($G$5:$G$42,L90)+IF(Q90=1,INDEX(新属性投放!T$20:T$23,卡牌属性!M90-1),INDEX(新属性投放!T$25:T$28,卡牌属性!M90-1)))*SQRT(INDEX($I$5:$I$42,L90)),2)</f>
        <v>530.29999999999995</v>
      </c>
      <c r="Y90" s="31" t="s">
        <v>189</v>
      </c>
      <c r="Z90" s="16">
        <f>ROUND(IF(Q90=1,INDEX(新属性投放!$D$14:$D$34,卡牌属性!R90),INDEX(新属性投放!$D$42:$D$62,卡牌属性!R90))*INDEX($G$5:$G$42,L90)/SQRT(INDEX($I$5:$I$42,L90)),2)</f>
        <v>7.62</v>
      </c>
      <c r="AA90" s="31" t="s">
        <v>190</v>
      </c>
      <c r="AB90" s="16">
        <f>ROUND(IF(Q90=1,INDEX(新属性投放!$E$14:$E$34,卡牌属性!R90),INDEX(新属性投放!$E$42:$E$62,卡牌属性!R90))*INDEX($G$5:$G$42,L90),2)</f>
        <v>3.81</v>
      </c>
      <c r="AC90" s="31" t="s">
        <v>191</v>
      </c>
      <c r="AD90" s="16">
        <f>ROUND(IF(Q90=1,INDEX(新属性投放!$F$14:$F$34,卡牌属性!R90),INDEX(新属性投放!$F$42:$F$62,卡牌属性!R90))*INDEX($G$5:$G$42,L90)*SQRT(INDEX($I$5:$I$42,L90)),2)</f>
        <v>22.85</v>
      </c>
      <c r="AF90" s="16">
        <f t="shared" si="40"/>
        <v>76</v>
      </c>
      <c r="AG90" s="16">
        <f t="shared" si="41"/>
        <v>38</v>
      </c>
      <c r="AH90" s="16">
        <f t="shared" si="42"/>
        <v>228</v>
      </c>
      <c r="AJ90" s="16">
        <f t="shared" si="46"/>
        <v>156</v>
      </c>
      <c r="AK90" s="16">
        <f t="shared" si="47"/>
        <v>77</v>
      </c>
      <c r="AL90" s="16">
        <f t="shared" si="48"/>
        <v>469</v>
      </c>
    </row>
    <row r="91" spans="11:38" ht="16.5" x14ac:dyDescent="0.2">
      <c r="K91" s="15">
        <v>88</v>
      </c>
      <c r="L91" s="15">
        <f t="shared" si="34"/>
        <v>5</v>
      </c>
      <c r="M91" s="15">
        <f t="shared" si="35"/>
        <v>4</v>
      </c>
      <c r="N91" s="16">
        <f t="shared" si="36"/>
        <v>1101005</v>
      </c>
      <c r="O91" s="16" t="str">
        <f t="shared" si="37"/>
        <v>刘羽禅4突</v>
      </c>
      <c r="P91" s="31" t="s">
        <v>482</v>
      </c>
      <c r="Q91" s="16">
        <f t="shared" si="38"/>
        <v>1</v>
      </c>
      <c r="R91" s="16">
        <f t="shared" si="39"/>
        <v>4</v>
      </c>
      <c r="S91" s="16" t="s">
        <v>51</v>
      </c>
      <c r="T91" s="16">
        <f>ROUND(((IF(Q91=1,INDEX(新属性投放!$J$14:$J$34,卡牌属性!R91),INDEX(新属性投放!$J$42:$J$62,卡牌属性!R91)))*INDEX($G$5:$G$42,L91)+IF(Q91=1,INDEX(新属性投放!R$20:R$23,卡牌属性!M91-1),INDEX(新属性投放!R$25:R$28,卡牌属性!M91-1)))/SQRT(INDEX($I$5:$I$42,L91)),2)</f>
        <v>232.68</v>
      </c>
      <c r="U91" s="31" t="s">
        <v>190</v>
      </c>
      <c r="V91" s="16">
        <f>ROUND((IF(Q91=1,INDEX(新属性投放!$K$14:$K$34,卡牌属性!R91),INDEX(新属性投放!$K$42:$K$62,卡牌属性!R91))+IF(Q91=1,INDEX(新属性投放!S$20:S$23,卡牌属性!M91-1),INDEX(新属性投放!S$25:S$28,卡牌属性!M91-1)))*INDEX($G$5:$G$42,L91),2)</f>
        <v>86.84</v>
      </c>
      <c r="W91" s="31" t="s">
        <v>191</v>
      </c>
      <c r="X91" s="16">
        <f>ROUND((IF(Q91=1,INDEX(新属性投放!$L$14:$L$34,卡牌属性!R91),INDEX(新属性投放!$L$42:$L$62,卡牌属性!R91))*INDEX($G$5:$G$42,L91)+IF(Q91=1,INDEX(新属性投放!T$20:T$23,卡牌属性!M91-1),INDEX(新属性投放!T$25:T$28,卡牌属性!M91-1)))*SQRT(INDEX($I$5:$I$42,L91)),2)</f>
        <v>790.04</v>
      </c>
      <c r="Y91" s="31" t="s">
        <v>189</v>
      </c>
      <c r="Z91" s="16">
        <f>ROUND(IF(Q91=1,INDEX(新属性投放!$D$14:$D$34,卡牌属性!R91),INDEX(新属性投放!$D$42:$D$62,卡牌属性!R91))*INDEX($G$5:$G$42,L91)/SQRT(INDEX($I$5:$I$42,L91)),2)</f>
        <v>8.76</v>
      </c>
      <c r="AA91" s="31" t="s">
        <v>190</v>
      </c>
      <c r="AB91" s="16">
        <f>ROUND(IF(Q91=1,INDEX(新属性投放!$E$14:$E$34,卡牌属性!R91),INDEX(新属性投放!$E$42:$E$62,卡牌属性!R91))*INDEX($G$5:$G$42,L91),2)</f>
        <v>4.38</v>
      </c>
      <c r="AC91" s="31" t="s">
        <v>191</v>
      </c>
      <c r="AD91" s="16">
        <f>ROUND(IF(Q91=1,INDEX(新属性投放!$F$14:$F$34,卡牌属性!R91),INDEX(新属性投放!$F$42:$F$62,卡牌属性!R91))*INDEX($G$5:$G$42,L91)*SQRT(INDEX($I$5:$I$42,L91)),2)</f>
        <v>26.29</v>
      </c>
      <c r="AF91" s="16">
        <f t="shared" si="40"/>
        <v>87</v>
      </c>
      <c r="AG91" s="16">
        <f t="shared" si="41"/>
        <v>43</v>
      </c>
      <c r="AH91" s="16">
        <f t="shared" si="42"/>
        <v>262</v>
      </c>
      <c r="AJ91" s="16">
        <f t="shared" si="46"/>
        <v>243</v>
      </c>
      <c r="AK91" s="16">
        <f t="shared" si="47"/>
        <v>120</v>
      </c>
      <c r="AL91" s="16">
        <f t="shared" si="48"/>
        <v>731</v>
      </c>
    </row>
    <row r="92" spans="11:38" ht="16.5" x14ac:dyDescent="0.2">
      <c r="K92" s="15">
        <v>89</v>
      </c>
      <c r="L92" s="15">
        <f t="shared" si="34"/>
        <v>5</v>
      </c>
      <c r="M92" s="15">
        <f t="shared" si="35"/>
        <v>4</v>
      </c>
      <c r="N92" s="16">
        <f t="shared" si="36"/>
        <v>1101005</v>
      </c>
      <c r="O92" s="16" t="str">
        <f t="shared" si="37"/>
        <v>刘羽禅5突</v>
      </c>
      <c r="P92" s="31" t="s">
        <v>482</v>
      </c>
      <c r="Q92" s="16">
        <f t="shared" si="38"/>
        <v>1</v>
      </c>
      <c r="R92" s="16">
        <f t="shared" si="39"/>
        <v>5</v>
      </c>
      <c r="S92" s="16" t="s">
        <v>51</v>
      </c>
      <c r="T92" s="16">
        <f>ROUND(((IF(Q92=1,INDEX(新属性投放!$J$14:$J$34,卡牌属性!R92),INDEX(新属性投放!$J$42:$J$62,卡牌属性!R92)))*INDEX($G$5:$G$42,L92)+IF(Q92=1,INDEX(新属性投放!R$20:R$23,卡牌属性!M92-1),INDEX(新属性投放!R$25:R$28,卡牌属性!M92-1)))/SQRT(INDEX($I$5:$I$42,L92)),2)</f>
        <v>342.4</v>
      </c>
      <c r="U92" s="31" t="s">
        <v>190</v>
      </c>
      <c r="V92" s="16">
        <f>ROUND((IF(Q92=1,INDEX(新属性投放!$K$14:$K$34,卡牌属性!R92),INDEX(新属性投放!$K$42:$K$62,卡牌属性!R92))+IF(Q92=1,INDEX(新属性投放!S$20:S$23,卡牌属性!M92-1),INDEX(新属性投放!S$25:S$28,卡牌属性!M92-1)))*INDEX($G$5:$G$42,L92),2)</f>
        <v>141.05000000000001</v>
      </c>
      <c r="W92" s="31" t="s">
        <v>191</v>
      </c>
      <c r="X92" s="16">
        <f>ROUND((IF(Q92=1,INDEX(新属性投放!$L$14:$L$34,卡牌属性!R92),INDEX(新属性投放!$L$42:$L$62,卡牌属性!R92))*INDEX($G$5:$G$42,L92)+IF(Q92=1,INDEX(新属性投放!T$20:T$23,卡牌属性!M92-1),INDEX(新属性投放!T$25:T$28,卡牌属性!M92-1)))*SQRT(INDEX($I$5:$I$42,L92)),2)</f>
        <v>1119.2</v>
      </c>
      <c r="Y92" s="31" t="s">
        <v>189</v>
      </c>
      <c r="Z92" s="16">
        <f>ROUND(IF(Q92=1,INDEX(新属性投放!$D$14:$D$34,卡牌属性!R92),INDEX(新属性投放!$D$42:$D$62,卡牌属性!R92))*INDEX($G$5:$G$42,L92)/SQRT(INDEX($I$5:$I$42,L92)),2)</f>
        <v>10.96</v>
      </c>
      <c r="AA92" s="31" t="s">
        <v>190</v>
      </c>
      <c r="AB92" s="16">
        <f>ROUND(IF(Q92=1,INDEX(新属性投放!$E$14:$E$34,卡牌属性!R92),INDEX(新属性投放!$E$42:$E$62,卡牌属性!R92))*INDEX($G$5:$G$42,L92),2)</f>
        <v>5.48</v>
      </c>
      <c r="AC92" s="31" t="s">
        <v>191</v>
      </c>
      <c r="AD92" s="16">
        <f>ROUND(IF(Q92=1,INDEX(新属性投放!$F$14:$F$34,卡牌属性!R92),INDEX(新属性投放!$F$42:$F$62,卡牌属性!R92))*INDEX($G$5:$G$42,L92)*SQRT(INDEX($I$5:$I$42,L92)),2)</f>
        <v>32.880000000000003</v>
      </c>
      <c r="AF92" s="16">
        <f t="shared" si="40"/>
        <v>109</v>
      </c>
      <c r="AG92" s="16">
        <f t="shared" si="41"/>
        <v>54</v>
      </c>
      <c r="AH92" s="16">
        <f t="shared" si="42"/>
        <v>328</v>
      </c>
      <c r="AJ92" s="16">
        <f t="shared" si="46"/>
        <v>352</v>
      </c>
      <c r="AK92" s="16">
        <f t="shared" si="47"/>
        <v>174</v>
      </c>
      <c r="AL92" s="16">
        <f t="shared" si="48"/>
        <v>1059</v>
      </c>
    </row>
    <row r="93" spans="11:38" ht="16.5" x14ac:dyDescent="0.2">
      <c r="K93" s="15">
        <v>90</v>
      </c>
      <c r="L93" s="15">
        <f t="shared" si="34"/>
        <v>5</v>
      </c>
      <c r="M93" s="15">
        <f t="shared" si="35"/>
        <v>4</v>
      </c>
      <c r="N93" s="16">
        <f t="shared" si="36"/>
        <v>1101005</v>
      </c>
      <c r="O93" s="16" t="str">
        <f t="shared" si="37"/>
        <v>刘羽禅6突</v>
      </c>
      <c r="P93" s="31" t="s">
        <v>482</v>
      </c>
      <c r="Q93" s="16">
        <f t="shared" si="38"/>
        <v>1</v>
      </c>
      <c r="R93" s="16">
        <f t="shared" si="39"/>
        <v>6</v>
      </c>
      <c r="S93" s="16" t="s">
        <v>51</v>
      </c>
      <c r="T93" s="16">
        <f>ROUND(((IF(Q93=1,INDEX(新属性投放!$J$14:$J$34,卡牌属性!R93),INDEX(新属性投放!$J$42:$J$62,卡牌属性!R93)))*INDEX($G$5:$G$42,L93)+IF(Q93=1,INDEX(新属性投放!R$20:R$23,卡牌属性!M93-1),INDEX(新属性投放!R$25:R$28,卡牌属性!M93-1)))/SQRT(INDEX($I$5:$I$42,L93)),2)</f>
        <v>479.29</v>
      </c>
      <c r="U93" s="31" t="s">
        <v>190</v>
      </c>
      <c r="V93" s="16">
        <f>ROUND((IF(Q93=1,INDEX(新属性投放!$K$14:$K$34,卡牌属性!R93),INDEX(新属性投放!$K$42:$K$62,卡牌属性!R93))+IF(Q93=1,INDEX(新属性投放!S$20:S$23,卡牌属性!M93-1),INDEX(新属性投放!S$25:S$28,卡牌属性!M93-1)))*INDEX($G$5:$G$42,L93),2)</f>
        <v>210.15</v>
      </c>
      <c r="W93" s="31" t="s">
        <v>191</v>
      </c>
      <c r="X93" s="16">
        <f>ROUND((IF(Q93=1,INDEX(新属性投放!$L$14:$L$34,卡牌属性!R93),INDEX(新属性投放!$L$42:$L$62,卡牌属性!R93))*INDEX($G$5:$G$42,L93)+IF(Q93=1,INDEX(新属性投放!T$20:T$23,卡牌属性!M93-1),INDEX(新属性投放!T$25:T$28,卡牌属性!M93-1)))*SQRT(INDEX($I$5:$I$42,L93)),2)</f>
        <v>1529.87</v>
      </c>
      <c r="Y93" s="31" t="s">
        <v>189</v>
      </c>
      <c r="Z93" s="16">
        <f>ROUND(IF(Q93=1,INDEX(新属性投放!$D$14:$D$34,卡牌属性!R93),INDEX(新属性投放!$D$42:$D$62,卡牌属性!R93))*INDEX($G$5:$G$42,L93)/SQRT(INDEX($I$5:$I$42,L93)),2)</f>
        <v>14.21</v>
      </c>
      <c r="AA93" s="31" t="s">
        <v>190</v>
      </c>
      <c r="AB93" s="16">
        <f>ROUND(IF(Q93=1,INDEX(新属性投放!$E$14:$E$34,卡牌属性!R93),INDEX(新属性投放!$E$42:$E$62,卡牌属性!R93))*INDEX($G$5:$G$42,L93),2)</f>
        <v>7.1</v>
      </c>
      <c r="AC93" s="31" t="s">
        <v>191</v>
      </c>
      <c r="AD93" s="16">
        <f>ROUND(IF(Q93=1,INDEX(新属性投放!$F$14:$F$34,卡牌属性!R93),INDEX(新属性投放!$F$42:$F$62,卡牌属性!R93))*INDEX($G$5:$G$42,L93)*SQRT(INDEX($I$5:$I$42,L93)),2)</f>
        <v>42.63</v>
      </c>
      <c r="AF93" s="16">
        <f t="shared" si="40"/>
        <v>142</v>
      </c>
      <c r="AG93" s="16">
        <f t="shared" si="41"/>
        <v>71</v>
      </c>
      <c r="AH93" s="16">
        <f t="shared" si="42"/>
        <v>426</v>
      </c>
      <c r="AJ93" s="16">
        <f t="shared" si="46"/>
        <v>494</v>
      </c>
      <c r="AK93" s="16">
        <f t="shared" si="47"/>
        <v>245</v>
      </c>
      <c r="AL93" s="16">
        <f t="shared" si="48"/>
        <v>1485</v>
      </c>
    </row>
    <row r="94" spans="11:38" ht="16.5" x14ac:dyDescent="0.2">
      <c r="K94" s="15">
        <v>91</v>
      </c>
      <c r="L94" s="15">
        <f t="shared" si="34"/>
        <v>5</v>
      </c>
      <c r="M94" s="15">
        <f t="shared" si="35"/>
        <v>4</v>
      </c>
      <c r="N94" s="16">
        <f t="shared" si="36"/>
        <v>1101005</v>
      </c>
      <c r="O94" s="16" t="str">
        <f t="shared" si="37"/>
        <v>刘羽禅7突</v>
      </c>
      <c r="P94" s="31" t="s">
        <v>482</v>
      </c>
      <c r="Q94" s="16">
        <f t="shared" si="38"/>
        <v>1</v>
      </c>
      <c r="R94" s="16">
        <f t="shared" si="39"/>
        <v>7</v>
      </c>
      <c r="S94" s="16" t="s">
        <v>51</v>
      </c>
      <c r="T94" s="16">
        <f>ROUND(((IF(Q94=1,INDEX(新属性投放!$J$14:$J$34,卡牌属性!R94),INDEX(新属性投放!$J$42:$J$62,卡牌属性!R94)))*INDEX($G$5:$G$42,L94)+IF(Q94=1,INDEX(新属性投放!R$20:R$23,卡牌属性!M94-1),INDEX(新属性投放!R$25:R$28,卡牌属性!M94-1)))/SQRT(INDEX($I$5:$I$42,L94)),2)</f>
        <v>656.48</v>
      </c>
      <c r="U94" s="31" t="s">
        <v>190</v>
      </c>
      <c r="V94" s="16">
        <f>ROUND((IF(Q94=1,INDEX(新属性投放!$K$14:$K$34,卡牌属性!R94),INDEX(新属性投放!$K$42:$K$62,卡牌属性!R94))+IF(Q94=1,INDEX(新属性投放!S$20:S$23,卡牌属性!M94-1),INDEX(新属性投放!S$25:S$28,卡牌属性!M94-1)))*INDEX($G$5:$G$42,L94),2)</f>
        <v>299.39</v>
      </c>
      <c r="W94" s="31" t="s">
        <v>191</v>
      </c>
      <c r="X94" s="16">
        <f>ROUND((IF(Q94=1,INDEX(新属性投放!$L$14:$L$34,卡牌属性!R94),INDEX(新属性投放!$L$42:$L$62,卡牌属性!R94))*INDEX($G$5:$G$42,L94)+IF(Q94=1,INDEX(新属性投放!T$20:T$23,卡牌属性!M94-1),INDEX(新属性投放!T$25:T$28,卡牌属性!M94-1)))*SQRT(INDEX($I$5:$I$42,L94)),2)</f>
        <v>2061.44</v>
      </c>
      <c r="Y94" s="31" t="s">
        <v>189</v>
      </c>
      <c r="Z94" s="16">
        <f>ROUND(IF(Q94=1,INDEX(新属性投放!$D$14:$D$34,卡牌属性!R94),INDEX(新属性投放!$D$42:$D$62,卡牌属性!R94))*INDEX($G$5:$G$42,L94)/SQRT(INDEX($I$5:$I$42,L94)),2)</f>
        <v>17.5</v>
      </c>
      <c r="AA94" s="31" t="s">
        <v>190</v>
      </c>
      <c r="AB94" s="16">
        <f>ROUND(IF(Q94=1,INDEX(新属性投放!$E$14:$E$34,卡牌属性!R94),INDEX(新属性投放!$E$42:$E$62,卡牌属性!R94))*INDEX($G$5:$G$42,L94),2)</f>
        <v>8.75</v>
      </c>
      <c r="AC94" s="31" t="s">
        <v>191</v>
      </c>
      <c r="AD94" s="16">
        <f>ROUND(IF(Q94=1,INDEX(新属性投放!$F$14:$F$34,卡牌属性!R94),INDEX(新属性投放!$F$42:$F$62,卡牌属性!R94))*INDEX($G$5:$G$42,L94)*SQRT(INDEX($I$5:$I$42,L94)),2)</f>
        <v>52.49</v>
      </c>
      <c r="AF94" s="16">
        <f t="shared" si="40"/>
        <v>175</v>
      </c>
      <c r="AG94" s="16">
        <f t="shared" si="41"/>
        <v>87</v>
      </c>
      <c r="AH94" s="16">
        <f t="shared" si="42"/>
        <v>524</v>
      </c>
      <c r="AJ94" s="16">
        <f t="shared" si="46"/>
        <v>669</v>
      </c>
      <c r="AK94" s="16">
        <f t="shared" si="47"/>
        <v>332</v>
      </c>
      <c r="AL94" s="16">
        <f t="shared" si="48"/>
        <v>2009</v>
      </c>
    </row>
    <row r="95" spans="11:38" ht="16.5" x14ac:dyDescent="0.2">
      <c r="K95" s="15">
        <v>92</v>
      </c>
      <c r="L95" s="15">
        <f t="shared" si="34"/>
        <v>5</v>
      </c>
      <c r="M95" s="15">
        <f t="shared" si="35"/>
        <v>4</v>
      </c>
      <c r="N95" s="16">
        <f t="shared" si="36"/>
        <v>1101005</v>
      </c>
      <c r="O95" s="16" t="str">
        <f t="shared" si="37"/>
        <v>刘羽禅8突</v>
      </c>
      <c r="P95" s="31" t="s">
        <v>482</v>
      </c>
      <c r="Q95" s="16">
        <f t="shared" si="38"/>
        <v>1</v>
      </c>
      <c r="R95" s="16">
        <f t="shared" si="39"/>
        <v>8</v>
      </c>
      <c r="S95" s="16" t="s">
        <v>51</v>
      </c>
      <c r="T95" s="16">
        <f>ROUND(((IF(Q95=1,INDEX(新属性投放!$J$14:$J$34,卡牌属性!R95),INDEX(新属性投放!$J$42:$J$62,卡牌属性!R95)))*INDEX($G$5:$G$42,L95)+IF(Q95=1,INDEX(新属性投放!R$20:R$23,卡牌属性!M95-1),INDEX(新属性投放!R$25:R$28,卡牌属性!M95-1)))/SQRT(INDEX($I$5:$I$42,L95)),2)</f>
        <v>875.66</v>
      </c>
      <c r="U95" s="31" t="s">
        <v>190</v>
      </c>
      <c r="V95" s="16">
        <f>ROUND((IF(Q95=1,INDEX(新属性投放!$K$14:$K$34,卡牌属性!R95),INDEX(新属性投放!$K$42:$K$62,卡牌属性!R95))+IF(Q95=1,INDEX(新属性投放!S$20:S$23,卡牌属性!M95-1),INDEX(新属性投放!S$25:S$28,卡牌属性!M95-1)))*INDEX($G$5:$G$42,L95),2)</f>
        <v>408.98</v>
      </c>
      <c r="W95" s="31" t="s">
        <v>191</v>
      </c>
      <c r="X95" s="16">
        <f>ROUND((IF(Q95=1,INDEX(新属性投放!$L$14:$L$34,卡牌属性!R95),INDEX(新属性投放!$L$42:$L$62,卡牌属性!R95))*INDEX($G$5:$G$42,L95)+IF(Q95=1,INDEX(新属性投放!T$20:T$23,卡牌属性!M95-1),INDEX(新属性投放!T$25:T$28,卡牌属性!M95-1)))*SQRT(INDEX($I$5:$I$42,L95)),2)</f>
        <v>2718.98</v>
      </c>
      <c r="Y95" s="31" t="s">
        <v>189</v>
      </c>
      <c r="Z95" s="16">
        <f>ROUND(IF(Q95=1,INDEX(新属性投放!$D$14:$D$34,卡牌属性!R95),INDEX(新属性投放!$D$42:$D$62,卡牌属性!R95))*INDEX($G$5:$G$42,L95)/SQRT(INDEX($I$5:$I$42,L95)),2)</f>
        <v>21.88</v>
      </c>
      <c r="AA95" s="31" t="s">
        <v>190</v>
      </c>
      <c r="AB95" s="16">
        <f>ROUND(IF(Q95=1,INDEX(新属性投放!$E$14:$E$34,卡牌属性!R95),INDEX(新属性投放!$E$42:$E$62,卡牌属性!R95))*INDEX($G$5:$G$42,L95),2)</f>
        <v>10.94</v>
      </c>
      <c r="AC95" s="31" t="s">
        <v>191</v>
      </c>
      <c r="AD95" s="16">
        <f>ROUND(IF(Q95=1,INDEX(新属性投放!$F$14:$F$34,卡牌属性!R95),INDEX(新属性投放!$F$42:$F$62,卡牌属性!R95))*INDEX($G$5:$G$42,L95)*SQRT(INDEX($I$5:$I$42,L95)),2)</f>
        <v>65.64</v>
      </c>
      <c r="AF95" s="16">
        <f t="shared" si="40"/>
        <v>218</v>
      </c>
      <c r="AG95" s="16">
        <f t="shared" si="41"/>
        <v>109</v>
      </c>
      <c r="AH95" s="16">
        <f t="shared" si="42"/>
        <v>656</v>
      </c>
      <c r="AJ95" s="16">
        <f t="shared" si="46"/>
        <v>887</v>
      </c>
      <c r="AK95" s="16">
        <f t="shared" si="47"/>
        <v>441</v>
      </c>
      <c r="AL95" s="16">
        <f t="shared" si="48"/>
        <v>2665</v>
      </c>
    </row>
    <row r="96" spans="11:38" ht="16.5" x14ac:dyDescent="0.2">
      <c r="K96" s="15">
        <v>93</v>
      </c>
      <c r="L96" s="15">
        <f t="shared" si="34"/>
        <v>5</v>
      </c>
      <c r="M96" s="15">
        <f t="shared" si="35"/>
        <v>4</v>
      </c>
      <c r="N96" s="16">
        <f t="shared" si="36"/>
        <v>1101005</v>
      </c>
      <c r="O96" s="16" t="str">
        <f t="shared" si="37"/>
        <v>刘羽禅9突</v>
      </c>
      <c r="P96" s="31" t="s">
        <v>482</v>
      </c>
      <c r="Q96" s="16">
        <f t="shared" si="38"/>
        <v>1</v>
      </c>
      <c r="R96" s="16">
        <f t="shared" si="39"/>
        <v>9</v>
      </c>
      <c r="S96" s="16" t="s">
        <v>51</v>
      </c>
      <c r="T96" s="16">
        <f>ROUND(((IF(Q96=1,INDEX(新属性投放!$J$14:$J$34,卡牌属性!R96),INDEX(新属性投放!$J$42:$J$62,卡牌属性!R96)))*INDEX($G$5:$G$42,L96)+IF(Q96=1,INDEX(新属性投放!R$20:R$23,卡牌属性!M96-1),INDEX(新属性投放!R$25:R$28,卡牌属性!M96-1)))/SQRT(INDEX($I$5:$I$42,L96)),2)</f>
        <v>1149.05</v>
      </c>
      <c r="U96" s="31" t="s">
        <v>190</v>
      </c>
      <c r="V96" s="16">
        <f>ROUND((IF(Q96=1,INDEX(新属性投放!$K$14:$K$34,卡牌属性!R96),INDEX(新属性投放!$K$42:$K$62,卡牌属性!R96))+IF(Q96=1,INDEX(新属性投放!S$20:S$23,卡牌属性!M96-1),INDEX(新属性投放!S$25:S$28,卡牌属性!M96-1)))*INDEX($G$5:$G$42,L96),2)</f>
        <v>545.67999999999995</v>
      </c>
      <c r="W96" s="31" t="s">
        <v>191</v>
      </c>
      <c r="X96" s="16">
        <f>ROUND((IF(Q96=1,INDEX(新属性投放!$L$14:$L$34,卡牌属性!R96),INDEX(新属性投放!$L$42:$L$62,卡牌属性!R96))*INDEX($G$5:$G$42,L96)+IF(Q96=1,INDEX(新属性投放!T$20:T$23,卡牌属性!M96-1),INDEX(新属性投放!T$25:T$28,卡牌属性!M96-1)))*SQRT(INDEX($I$5:$I$42,L96)),2)</f>
        <v>3539.15</v>
      </c>
      <c r="Y96" s="31" t="s">
        <v>189</v>
      </c>
      <c r="Z96" s="16">
        <f>ROUND(IF(Q96=1,INDEX(新属性投放!$D$14:$D$34,卡牌属性!R96),INDEX(新属性投放!$D$42:$D$62,卡牌属性!R96))*INDEX($G$5:$G$42,L96)/SQRT(INDEX($I$5:$I$42,L96)),2)</f>
        <v>28.46</v>
      </c>
      <c r="AA96" s="31" t="s">
        <v>190</v>
      </c>
      <c r="AB96" s="16">
        <f>ROUND(IF(Q96=1,INDEX(新属性投放!$E$14:$E$34,卡牌属性!R96),INDEX(新属性投放!$E$42:$E$62,卡牌属性!R96))*INDEX($G$5:$G$42,L96),2)</f>
        <v>14.23</v>
      </c>
      <c r="AC96" s="31" t="s">
        <v>191</v>
      </c>
      <c r="AD96" s="16">
        <f>ROUND(IF(Q96=1,INDEX(新属性投放!$F$14:$F$34,卡牌属性!R96),INDEX(新属性投放!$F$42:$F$62,卡牌属性!R96))*INDEX($G$5:$G$42,L96)*SQRT(INDEX($I$5:$I$42,L96)),2)</f>
        <v>85.37</v>
      </c>
      <c r="AF96" s="16">
        <f t="shared" si="40"/>
        <v>284</v>
      </c>
      <c r="AG96" s="16">
        <f t="shared" si="41"/>
        <v>142</v>
      </c>
      <c r="AH96" s="16">
        <f t="shared" si="42"/>
        <v>853</v>
      </c>
      <c r="AJ96" s="16">
        <f t="shared" si="46"/>
        <v>1171</v>
      </c>
      <c r="AK96" s="16">
        <f t="shared" si="47"/>
        <v>583</v>
      </c>
      <c r="AL96" s="16">
        <f t="shared" si="48"/>
        <v>3518</v>
      </c>
    </row>
    <row r="97" spans="11:38" ht="16.5" x14ac:dyDescent="0.2">
      <c r="K97" s="15">
        <v>94</v>
      </c>
      <c r="L97" s="15">
        <f t="shared" si="34"/>
        <v>5</v>
      </c>
      <c r="M97" s="15">
        <f t="shared" si="35"/>
        <v>4</v>
      </c>
      <c r="N97" s="16">
        <f t="shared" si="36"/>
        <v>1101005</v>
      </c>
      <c r="O97" s="16" t="str">
        <f t="shared" si="37"/>
        <v>刘羽禅10突</v>
      </c>
      <c r="P97" s="31" t="s">
        <v>482</v>
      </c>
      <c r="Q97" s="16">
        <f t="shared" si="38"/>
        <v>1</v>
      </c>
      <c r="R97" s="16">
        <f t="shared" si="39"/>
        <v>10</v>
      </c>
      <c r="S97" s="16" t="s">
        <v>51</v>
      </c>
      <c r="T97" s="16">
        <f>ROUND(((IF(Q97=1,INDEX(新属性投放!$J$14:$J$34,卡牌属性!R97),INDEX(新属性投放!$J$42:$J$62,卡牌属性!R97)))*INDEX($G$5:$G$42,L97)+IF(Q97=1,INDEX(新属性投放!R$20:R$23,卡牌属性!M97-1),INDEX(新属性投放!R$25:R$28,卡牌属性!M97-1)))/SQRT(INDEX($I$5:$I$42,L97)),2)</f>
        <v>1326.44</v>
      </c>
      <c r="U97" s="31" t="s">
        <v>190</v>
      </c>
      <c r="V97" s="16">
        <f>ROUND((IF(Q97=1,INDEX(新属性投放!$K$14:$K$34,卡牌属性!R97),INDEX(新属性投放!$K$42:$K$62,卡牌属性!R97))+IF(Q97=1,INDEX(新属性投放!S$20:S$23,卡牌属性!M97-1),INDEX(新属性投放!S$25:S$28,卡牌属性!M97-1)))*INDEX($G$5:$G$42,L97),2)</f>
        <v>635.02</v>
      </c>
      <c r="W97" s="31" t="s">
        <v>191</v>
      </c>
      <c r="X97" s="16">
        <f>ROUND((IF(Q97=1,INDEX(新属性投放!$L$14:$L$34,卡牌属性!R97),INDEX(新属性投放!$L$42:$L$62,卡牌属性!R97))*INDEX($G$5:$G$42,L97)+IF(Q97=1,INDEX(新属性投放!T$20:T$23,卡牌属性!M97-1),INDEX(新属性投放!T$25:T$28,卡牌属性!M97-1)))*SQRT(INDEX($I$5:$I$42,L97)),2)</f>
        <v>4071.31</v>
      </c>
      <c r="Y97" s="31" t="s">
        <v>189</v>
      </c>
      <c r="Z97" s="16">
        <f>ROUND(IF(Q97=1,INDEX(新属性投放!$D$14:$D$34,卡牌属性!R97),INDEX(新属性投放!$D$42:$D$62,卡牌属性!R97))*INDEX($G$5:$G$42,L97)/SQRT(INDEX($I$5:$I$42,L97)),2)</f>
        <v>32.81</v>
      </c>
      <c r="AA97" s="31" t="s">
        <v>190</v>
      </c>
      <c r="AB97" s="16">
        <f>ROUND(IF(Q97=1,INDEX(新属性投放!$E$14:$E$34,卡牌属性!R97),INDEX(新属性投放!$E$42:$E$62,卡牌属性!R97))*INDEX($G$5:$G$42,L97),2)</f>
        <v>16.41</v>
      </c>
      <c r="AC97" s="31" t="s">
        <v>191</v>
      </c>
      <c r="AD97" s="16">
        <f>ROUND(IF(Q97=1,INDEX(新属性投放!$F$14:$F$34,卡牌属性!R97),INDEX(新属性投放!$F$42:$F$62,卡牌属性!R97))*INDEX($G$5:$G$42,L97)*SQRT(INDEX($I$5:$I$42,L97)),2)</f>
        <v>98.44</v>
      </c>
      <c r="AF97" s="16">
        <f t="shared" si="40"/>
        <v>328</v>
      </c>
      <c r="AG97" s="16">
        <f t="shared" si="41"/>
        <v>164</v>
      </c>
      <c r="AH97" s="16">
        <f t="shared" si="42"/>
        <v>984</v>
      </c>
      <c r="AJ97" s="16">
        <f t="shared" si="46"/>
        <v>1499</v>
      </c>
      <c r="AK97" s="16">
        <f t="shared" si="47"/>
        <v>747</v>
      </c>
      <c r="AL97" s="16">
        <f t="shared" si="48"/>
        <v>4502</v>
      </c>
    </row>
    <row r="98" spans="11:38" ht="16.5" x14ac:dyDescent="0.2">
      <c r="K98" s="15">
        <v>95</v>
      </c>
      <c r="L98" s="15">
        <f t="shared" si="34"/>
        <v>5</v>
      </c>
      <c r="M98" s="15">
        <f t="shared" si="35"/>
        <v>4</v>
      </c>
      <c r="N98" s="16">
        <f t="shared" si="36"/>
        <v>1101005</v>
      </c>
      <c r="O98" s="16" t="str">
        <f t="shared" si="37"/>
        <v>刘羽禅11突</v>
      </c>
      <c r="P98" s="31" t="s">
        <v>482</v>
      </c>
      <c r="Q98" s="16">
        <f t="shared" si="38"/>
        <v>1</v>
      </c>
      <c r="R98" s="16">
        <f t="shared" si="39"/>
        <v>11</v>
      </c>
      <c r="S98" s="16" t="s">
        <v>51</v>
      </c>
      <c r="T98" s="16">
        <f>ROUND(((IF(Q98=1,INDEX(新属性投放!$J$14:$J$34,卡牌属性!R98),INDEX(新属性投放!$J$42:$J$62,卡牌属性!R98)))*INDEX($G$5:$G$42,L98)+IF(Q98=1,INDEX(新属性投放!R$20:R$23,卡牌属性!M98-1),INDEX(新属性投放!R$25:R$28,卡牌属性!M98-1)))/SQRT(INDEX($I$5:$I$42,L98)),2)</f>
        <v>1532.1</v>
      </c>
      <c r="U98" s="31" t="s">
        <v>190</v>
      </c>
      <c r="V98" s="16">
        <f>ROUND((IF(Q98=1,INDEX(新属性投放!$K$14:$K$34,卡牌属性!R98),INDEX(新属性投放!$K$42:$K$62,卡牌属性!R98))+IF(Q98=1,INDEX(新属性投放!S$20:S$23,卡牌属性!M98-1),INDEX(新属性投放!S$25:S$28,卡牌属性!M98-1)))*INDEX($G$5:$G$42,L98),2)</f>
        <v>737.85</v>
      </c>
      <c r="W98" s="31" t="s">
        <v>191</v>
      </c>
      <c r="X98" s="16">
        <f>ROUND((IF(Q98=1,INDEX(新属性投放!$L$14:$L$34,卡牌属性!R98),INDEX(新属性投放!$L$42:$L$62,卡牌属性!R98))*INDEX($G$5:$G$42,L98)+IF(Q98=1,INDEX(新属性投放!T$20:T$23,卡牌属性!M98-1),INDEX(新属性投放!T$25:T$28,卡牌属性!M98-1)))*SQRT(INDEX($I$5:$I$42,L98)),2)</f>
        <v>4688.29</v>
      </c>
      <c r="Y98" s="31" t="s">
        <v>189</v>
      </c>
      <c r="Z98" s="16">
        <f>ROUND(IF(Q98=1,INDEX(新属性投放!$D$14:$D$34,卡牌属性!R98),INDEX(新属性投放!$D$42:$D$62,卡牌属性!R98))*INDEX($G$5:$G$42,L98)/SQRT(INDEX($I$5:$I$42,L98)),2)</f>
        <v>38.29</v>
      </c>
      <c r="AA98" s="31" t="s">
        <v>190</v>
      </c>
      <c r="AB98" s="16">
        <f>ROUND(IF(Q98=1,INDEX(新属性投放!$E$14:$E$34,卡牌属性!R98),INDEX(新属性投放!$E$42:$E$62,卡牌属性!R98))*INDEX($G$5:$G$42,L98),2)</f>
        <v>19.14</v>
      </c>
      <c r="AC98" s="31" t="s">
        <v>191</v>
      </c>
      <c r="AD98" s="16">
        <f>ROUND(IF(Q98=1,INDEX(新属性投放!$F$14:$F$34,卡牌属性!R98),INDEX(新属性投放!$F$42:$F$62,卡牌属性!R98))*INDEX($G$5:$G$42,L98)*SQRT(INDEX($I$5:$I$42,L98)),2)</f>
        <v>114.86</v>
      </c>
      <c r="AF98" s="16">
        <f t="shared" si="40"/>
        <v>382</v>
      </c>
      <c r="AG98" s="16">
        <f t="shared" si="41"/>
        <v>191</v>
      </c>
      <c r="AH98" s="16">
        <f t="shared" si="42"/>
        <v>1148</v>
      </c>
      <c r="AJ98" s="16">
        <f t="shared" si="46"/>
        <v>1881</v>
      </c>
      <c r="AK98" s="16">
        <f t="shared" si="47"/>
        <v>938</v>
      </c>
      <c r="AL98" s="16">
        <f t="shared" si="48"/>
        <v>5650</v>
      </c>
    </row>
    <row r="99" spans="11:38" ht="16.5" x14ac:dyDescent="0.2">
      <c r="K99" s="15">
        <v>96</v>
      </c>
      <c r="L99" s="15">
        <f t="shared" si="34"/>
        <v>5</v>
      </c>
      <c r="M99" s="15">
        <f t="shared" si="35"/>
        <v>4</v>
      </c>
      <c r="N99" s="16">
        <f t="shared" si="36"/>
        <v>1101005</v>
      </c>
      <c r="O99" s="16" t="str">
        <f t="shared" si="37"/>
        <v>刘羽禅12突</v>
      </c>
      <c r="P99" s="31" t="s">
        <v>482</v>
      </c>
      <c r="Q99" s="16">
        <f t="shared" si="38"/>
        <v>1</v>
      </c>
      <c r="R99" s="16">
        <f t="shared" si="39"/>
        <v>12</v>
      </c>
      <c r="S99" s="16" t="s">
        <v>51</v>
      </c>
      <c r="T99" s="16">
        <f>ROUND(((IF(Q99=1,INDEX(新属性投放!$J$14:$J$34,卡牌属性!R99),INDEX(新属性投放!$J$42:$J$62,卡牌属性!R99)))*INDEX($G$5:$G$42,L99)+IF(Q99=1,INDEX(新属性投放!R$20:R$23,卡牌属性!M99-1),INDEX(新属性投放!R$25:R$28,卡牌属性!M99-1)))/SQRT(INDEX($I$5:$I$42,L99)),2)</f>
        <v>1771.62</v>
      </c>
      <c r="U99" s="31" t="s">
        <v>190</v>
      </c>
      <c r="V99" s="16">
        <f>ROUND((IF(Q99=1,INDEX(新属性投放!$K$14:$K$34,卡牌属性!R99),INDEX(新属性投放!$K$42:$K$62,卡牌属性!R99))+IF(Q99=1,INDEX(新属性投放!S$20:S$23,卡牌属性!M99-1),INDEX(新属性投放!S$25:S$28,卡牌属性!M99-1)))*INDEX($G$5:$G$42,L99),2)</f>
        <v>856.96</v>
      </c>
      <c r="W99" s="31" t="s">
        <v>191</v>
      </c>
      <c r="X99" s="16">
        <f>ROUND((IF(Q99=1,INDEX(新属性投放!$L$14:$L$34,卡牌属性!R99),INDEX(新属性投放!$L$42:$L$62,卡牌属性!R99))*INDEX($G$5:$G$42,L99)+IF(Q99=1,INDEX(新属性投放!T$20:T$23,卡牌属性!M99-1),INDEX(新属性投放!T$25:T$28,卡牌属性!M99-1)))*SQRT(INDEX($I$5:$I$42,L99)),2)</f>
        <v>5406.86</v>
      </c>
      <c r="Y99" s="31" t="s">
        <v>189</v>
      </c>
      <c r="Z99" s="16">
        <f>ROUND(IF(Q99=1,INDEX(新属性投放!$D$14:$D$34,卡牌属性!R99),INDEX(新属性投放!$D$42:$D$62,卡牌属性!R99))*INDEX($G$5:$G$42,L99)/SQRT(INDEX($I$5:$I$42,L99)),2)</f>
        <v>43.8</v>
      </c>
      <c r="AA99" s="31" t="s">
        <v>190</v>
      </c>
      <c r="AB99" s="16">
        <f>ROUND(IF(Q99=1,INDEX(新属性投放!$E$14:$E$34,卡牌属性!R99),INDEX(新属性投放!$E$42:$E$62,卡牌属性!R99))*INDEX($G$5:$G$42,L99),2)</f>
        <v>21.9</v>
      </c>
      <c r="AC99" s="31" t="s">
        <v>191</v>
      </c>
      <c r="AD99" s="16">
        <f>ROUND(IF(Q99=1,INDEX(新属性投放!$F$14:$F$34,卡牌属性!R99),INDEX(新属性投放!$F$42:$F$62,卡牌属性!R99))*INDEX($G$5:$G$42,L99)*SQRT(INDEX($I$5:$I$42,L99)),2)</f>
        <v>131.38999999999999</v>
      </c>
      <c r="AF99" s="16">
        <f t="shared" si="40"/>
        <v>438</v>
      </c>
      <c r="AG99" s="16">
        <f t="shared" si="41"/>
        <v>219</v>
      </c>
      <c r="AH99" s="16">
        <f t="shared" si="42"/>
        <v>1313</v>
      </c>
      <c r="AJ99" s="16">
        <f t="shared" si="46"/>
        <v>2319</v>
      </c>
      <c r="AK99" s="16">
        <f t="shared" si="47"/>
        <v>1157</v>
      </c>
      <c r="AL99" s="16">
        <f t="shared" si="48"/>
        <v>6963</v>
      </c>
    </row>
    <row r="100" spans="11:38" ht="16.5" x14ac:dyDescent="0.2">
      <c r="K100" s="15">
        <v>97</v>
      </c>
      <c r="L100" s="15">
        <f t="shared" si="34"/>
        <v>5</v>
      </c>
      <c r="M100" s="15">
        <f t="shared" si="35"/>
        <v>4</v>
      </c>
      <c r="N100" s="16">
        <f t="shared" si="36"/>
        <v>1101005</v>
      </c>
      <c r="O100" s="16" t="str">
        <f t="shared" si="37"/>
        <v>刘羽禅13突</v>
      </c>
      <c r="P100" s="31" t="s">
        <v>482</v>
      </c>
      <c r="Q100" s="16">
        <f t="shared" si="38"/>
        <v>1</v>
      </c>
      <c r="R100" s="16">
        <f t="shared" si="39"/>
        <v>13</v>
      </c>
      <c r="S100" s="16" t="s">
        <v>51</v>
      </c>
      <c r="T100" s="16">
        <f>ROUND(((IF(Q100=1,INDEX(新属性投放!$J$14:$J$34,卡牌属性!R100),INDEX(新属性投放!$J$42:$J$62,卡牌属性!R100)))*INDEX($G$5:$G$42,L100)+IF(Q100=1,INDEX(新属性投放!R$20:R$23,卡牌属性!M100-1),INDEX(新属性投放!R$25:R$28,卡牌属性!M100-1)))/SQRT(INDEX($I$5:$I$42,L100)),2)</f>
        <v>2045.21</v>
      </c>
      <c r="U100" s="31" t="s">
        <v>190</v>
      </c>
      <c r="V100" s="16">
        <f>ROUND((IF(Q100=1,INDEX(新属性投放!$K$14:$K$34,卡牌属性!R100),INDEX(新属性投放!$K$42:$K$62,卡牌属性!R100))+IF(Q100=1,INDEX(新属性投放!S$20:S$23,卡牌属性!M100-1),INDEX(新属性投放!S$25:S$28,卡牌属性!M100-1)))*INDEX($G$5:$G$42,L100),2)</f>
        <v>993.75</v>
      </c>
      <c r="W100" s="31" t="s">
        <v>191</v>
      </c>
      <c r="X100" s="16">
        <f>ROUND((IF(Q100=1,INDEX(新属性投放!$L$14:$L$34,卡牌属性!R100),INDEX(新属性投放!$L$42:$L$62,卡牌属性!R100))*INDEX($G$5:$G$42,L100)+IF(Q100=1,INDEX(新属性投放!T$20:T$23,卡牌属性!M100-1),INDEX(新属性投放!T$25:T$28,卡牌属性!M100-1)))*SQRT(INDEX($I$5:$I$42,L100)),2)</f>
        <v>6227.62</v>
      </c>
      <c r="Y100" s="31" t="s">
        <v>189</v>
      </c>
      <c r="Z100" s="16">
        <f>ROUND(IF(Q100=1,INDEX(新属性投放!$D$14:$D$34,卡牌属性!R100),INDEX(新属性投放!$D$42:$D$62,卡牌属性!R100))*INDEX($G$5:$G$42,L100)/SQRT(INDEX($I$5:$I$42,L100)),2)</f>
        <v>50.64</v>
      </c>
      <c r="AA100" s="31" t="s">
        <v>190</v>
      </c>
      <c r="AB100" s="16">
        <f>ROUND(IF(Q100=1,INDEX(新属性投放!$E$14:$E$34,卡牌属性!R100),INDEX(新属性投放!$E$42:$E$62,卡牌属性!R100))*INDEX($G$5:$G$42,L100),2)</f>
        <v>25.32</v>
      </c>
      <c r="AC100" s="31" t="s">
        <v>191</v>
      </c>
      <c r="AD100" s="16">
        <f>ROUND(IF(Q100=1,INDEX(新属性投放!$F$14:$F$34,卡牌属性!R100),INDEX(新属性投放!$F$42:$F$62,卡牌属性!R100))*INDEX($G$5:$G$42,L100)*SQRT(INDEX($I$5:$I$42,L100)),2)</f>
        <v>151.91</v>
      </c>
      <c r="AF100" s="16">
        <f t="shared" si="40"/>
        <v>506</v>
      </c>
      <c r="AG100" s="16">
        <f t="shared" si="41"/>
        <v>253</v>
      </c>
      <c r="AH100" s="16">
        <f t="shared" si="42"/>
        <v>1519</v>
      </c>
      <c r="AJ100" s="16">
        <f t="shared" si="46"/>
        <v>2825</v>
      </c>
      <c r="AK100" s="16">
        <f t="shared" si="47"/>
        <v>1410</v>
      </c>
      <c r="AL100" s="16">
        <f t="shared" si="48"/>
        <v>8482</v>
      </c>
    </row>
    <row r="101" spans="11:38" ht="16.5" x14ac:dyDescent="0.2">
      <c r="K101" s="15">
        <v>98</v>
      </c>
      <c r="L101" s="15">
        <f t="shared" si="34"/>
        <v>5</v>
      </c>
      <c r="M101" s="15">
        <f t="shared" si="35"/>
        <v>4</v>
      </c>
      <c r="N101" s="16">
        <f t="shared" si="36"/>
        <v>1101005</v>
      </c>
      <c r="O101" s="16" t="str">
        <f t="shared" si="37"/>
        <v>刘羽禅14突</v>
      </c>
      <c r="P101" s="31" t="s">
        <v>482</v>
      </c>
      <c r="Q101" s="16">
        <f t="shared" si="38"/>
        <v>1</v>
      </c>
      <c r="R101" s="16">
        <f t="shared" si="39"/>
        <v>14</v>
      </c>
      <c r="S101" s="16" t="s">
        <v>51</v>
      </c>
      <c r="T101" s="16">
        <f>ROUND(((IF(Q101=1,INDEX(新属性投放!$J$14:$J$34,卡牌属性!R101),INDEX(新属性投放!$J$42:$J$62,卡牌属性!R101)))*INDEX($G$5:$G$42,L101)+IF(Q101=1,INDEX(新属性投放!R$20:R$23,卡牌属性!M101-1),INDEX(新属性投放!R$25:R$28,卡牌属性!M101-1)))/SQRT(INDEX($I$5:$I$42,L101)),2)</f>
        <v>2362.08</v>
      </c>
      <c r="U101" s="31" t="s">
        <v>190</v>
      </c>
      <c r="V101" s="16">
        <f>ROUND((IF(Q101=1,INDEX(新属性投放!$K$14:$K$34,卡牌属性!R101),INDEX(新属性投放!$K$42:$K$62,卡牌属性!R101))+IF(Q101=1,INDEX(新属性投放!S$20:S$23,卡牌属性!M101-1),INDEX(新属性投放!S$25:S$28,卡牌属性!M101-1)))*INDEX($G$5:$G$42,L101),2)</f>
        <v>1151.54</v>
      </c>
      <c r="W101" s="31" t="s">
        <v>191</v>
      </c>
      <c r="X101" s="16">
        <f>ROUND((IF(Q101=1,INDEX(新属性投放!$L$14:$L$34,卡牌属性!R101),INDEX(新属性投放!$L$42:$L$62,卡牌属性!R101))*INDEX($G$5:$G$42,L101)+IF(Q101=1,INDEX(新属性投放!T$20:T$23,卡牌属性!M101-1),INDEX(新属性投放!T$25:T$28,卡牌属性!M101-1)))*SQRT(INDEX($I$5:$I$42,L101)),2)</f>
        <v>7178.24</v>
      </c>
      <c r="Y101" s="31" t="s">
        <v>189</v>
      </c>
      <c r="Z101" s="16">
        <f>ROUND(IF(Q101=1,INDEX(新属性投放!$D$14:$D$34,卡牌属性!R101),INDEX(新属性投放!$D$42:$D$62,卡牌属性!R101))*INDEX($G$5:$G$42,L101)/SQRT(INDEX($I$5:$I$42,L101)),2)</f>
        <v>58.55</v>
      </c>
      <c r="AA101" s="31" t="s">
        <v>190</v>
      </c>
      <c r="AB101" s="16">
        <f>ROUND(IF(Q101=1,INDEX(新属性投放!$E$14:$E$34,卡牌属性!R101),INDEX(新属性投放!$E$42:$E$62,卡牌属性!R101))*INDEX($G$5:$G$42,L101),2)</f>
        <v>29.28</v>
      </c>
      <c r="AC101" s="31" t="s">
        <v>191</v>
      </c>
      <c r="AD101" s="16">
        <f>ROUND(IF(Q101=1,INDEX(新属性投放!$F$14:$F$34,卡牌属性!R101),INDEX(新属性投放!$F$42:$F$62,卡牌属性!R101))*INDEX($G$5:$G$42,L101)*SQRT(INDEX($I$5:$I$42,L101)),2)</f>
        <v>175.66</v>
      </c>
      <c r="AF101" s="16">
        <f t="shared" si="40"/>
        <v>585</v>
      </c>
      <c r="AG101" s="16">
        <f t="shared" si="41"/>
        <v>292</v>
      </c>
      <c r="AH101" s="16">
        <f t="shared" si="42"/>
        <v>1756</v>
      </c>
      <c r="AJ101" s="16">
        <f t="shared" si="46"/>
        <v>3410</v>
      </c>
      <c r="AK101" s="16">
        <f t="shared" si="47"/>
        <v>1702</v>
      </c>
      <c r="AL101" s="16">
        <f t="shared" si="48"/>
        <v>10238</v>
      </c>
    </row>
    <row r="102" spans="11:38" ht="16.5" x14ac:dyDescent="0.2">
      <c r="K102" s="15">
        <v>99</v>
      </c>
      <c r="L102" s="15">
        <f t="shared" si="34"/>
        <v>5</v>
      </c>
      <c r="M102" s="15">
        <f t="shared" si="35"/>
        <v>4</v>
      </c>
      <c r="N102" s="16">
        <f t="shared" si="36"/>
        <v>1101005</v>
      </c>
      <c r="O102" s="16" t="str">
        <f t="shared" si="37"/>
        <v>刘羽禅15突</v>
      </c>
      <c r="P102" s="31" t="s">
        <v>482</v>
      </c>
      <c r="Q102" s="16">
        <f t="shared" si="38"/>
        <v>1</v>
      </c>
      <c r="R102" s="16">
        <f t="shared" si="39"/>
        <v>15</v>
      </c>
      <c r="S102" s="16" t="s">
        <v>51</v>
      </c>
      <c r="T102" s="16">
        <f>ROUND(((IF(Q102=1,INDEX(新属性投放!$J$14:$J$34,卡牌属性!R102),INDEX(新属性投放!$J$42:$J$62,卡牌属性!R102)))*INDEX($G$5:$G$42,L102)+IF(Q102=1,INDEX(新属性投放!R$20:R$23,卡牌属性!M102-1),INDEX(新属性投放!R$25:R$28,卡牌属性!M102-1)))/SQRT(INDEX($I$5:$I$42,L102)),2)</f>
        <v>2727.64</v>
      </c>
      <c r="U102" s="31" t="s">
        <v>190</v>
      </c>
      <c r="V102" s="16">
        <f>ROUND((IF(Q102=1,INDEX(新属性投放!$K$14:$K$34,卡牌属性!R102),INDEX(新属性投放!$K$42:$K$62,卡牌属性!R102))+IF(Q102=1,INDEX(新属性投放!S$20:S$23,卡牌属性!M102-1),INDEX(新属性投放!S$25:S$28,卡牌属性!M102-1)))*INDEX($G$5:$G$42,L102),2)</f>
        <v>1334.32</v>
      </c>
      <c r="W102" s="31" t="s">
        <v>191</v>
      </c>
      <c r="X102" s="16">
        <f>ROUND((IF(Q102=1,INDEX(新属性投放!$L$14:$L$34,卡牌属性!R102),INDEX(新属性投放!$L$42:$L$62,卡牌属性!R102))*INDEX($G$5:$G$42,L102)+IF(Q102=1,INDEX(新属性投放!T$20:T$23,卡牌属性!M102-1),INDEX(新属性投放!T$25:T$28,卡牌属性!M102-1)))*SQRT(INDEX($I$5:$I$42,L102)),2)</f>
        <v>8274.92</v>
      </c>
      <c r="Y102" s="31" t="s">
        <v>189</v>
      </c>
      <c r="Z102" s="16">
        <f>ROUND(IF(Q102=1,INDEX(新属性投放!$D$14:$D$34,卡牌属性!R102),INDEX(新属性投放!$D$42:$D$62,卡牌属性!R102))*INDEX($G$5:$G$42,L102)/SQRT(INDEX($I$5:$I$42,L102)),2)</f>
        <v>67.69</v>
      </c>
      <c r="AA102" s="31" t="s">
        <v>190</v>
      </c>
      <c r="AB102" s="16">
        <f>ROUND(IF(Q102=1,INDEX(新属性投放!$E$14:$E$34,卡牌属性!R102),INDEX(新属性投放!$E$42:$E$62,卡牌属性!R102))*INDEX($G$5:$G$42,L102),2)</f>
        <v>33.85</v>
      </c>
      <c r="AC102" s="31" t="s">
        <v>191</v>
      </c>
      <c r="AD102" s="16">
        <f>ROUND(IF(Q102=1,INDEX(新属性投放!$F$14:$F$34,卡牌属性!R102),INDEX(新属性投放!$F$42:$F$62,卡牌属性!R102))*INDEX($G$5:$G$42,L102)*SQRT(INDEX($I$5:$I$42,L102)),2)</f>
        <v>203.07</v>
      </c>
      <c r="AF102" s="16">
        <f t="shared" si="40"/>
        <v>676</v>
      </c>
      <c r="AG102" s="16">
        <f t="shared" si="41"/>
        <v>338</v>
      </c>
      <c r="AH102" s="16">
        <f t="shared" si="42"/>
        <v>2030</v>
      </c>
      <c r="AJ102" s="16">
        <f t="shared" si="46"/>
        <v>4086</v>
      </c>
      <c r="AK102" s="16">
        <f t="shared" si="47"/>
        <v>2040</v>
      </c>
      <c r="AL102" s="16">
        <f t="shared" si="48"/>
        <v>12268</v>
      </c>
    </row>
    <row r="103" spans="11:38" ht="16.5" x14ac:dyDescent="0.2">
      <c r="K103" s="15">
        <v>100</v>
      </c>
      <c r="L103" s="15">
        <f t="shared" si="34"/>
        <v>5</v>
      </c>
      <c r="M103" s="15">
        <f t="shared" si="35"/>
        <v>4</v>
      </c>
      <c r="N103" s="16">
        <f t="shared" si="36"/>
        <v>1101005</v>
      </c>
      <c r="O103" s="16" t="str">
        <f t="shared" si="37"/>
        <v>刘羽禅16突</v>
      </c>
      <c r="P103" s="31" t="s">
        <v>482</v>
      </c>
      <c r="Q103" s="16">
        <f t="shared" si="38"/>
        <v>1</v>
      </c>
      <c r="R103" s="16">
        <f t="shared" si="39"/>
        <v>16</v>
      </c>
      <c r="S103" s="16" t="s">
        <v>51</v>
      </c>
      <c r="T103" s="16">
        <f>ROUND(((IF(Q103=1,INDEX(新属性投放!$J$14:$J$34,卡牌属性!R103),INDEX(新属性投放!$J$42:$J$62,卡牌属性!R103)))*INDEX($G$5:$G$42,L103)+IF(Q103=1,INDEX(新属性投放!R$20:R$23,卡牌属性!M103-1),INDEX(新属性投放!R$25:R$28,卡牌属性!M103-1)))/SQRT(INDEX($I$5:$I$42,L103)),2)</f>
        <v>3150.6</v>
      </c>
      <c r="U103" s="31" t="s">
        <v>190</v>
      </c>
      <c r="V103" s="16">
        <f>ROUND((IF(Q103=1,INDEX(新属性投放!$K$14:$K$34,卡牌属性!R103),INDEX(新属性投放!$K$42:$K$62,卡牌属性!R103))+IF(Q103=1,INDEX(新属性投放!S$20:S$23,卡牌属性!M103-1),INDEX(新属性投放!S$25:S$28,卡牌属性!M103-1)))*INDEX($G$5:$G$42,L103),2)</f>
        <v>1546.45</v>
      </c>
      <c r="W103" s="31" t="s">
        <v>191</v>
      </c>
      <c r="X103" s="16">
        <f>ROUND((IF(Q103=1,INDEX(新属性投放!$L$14:$L$34,卡牌属性!R103),INDEX(新属性投放!$L$42:$L$62,卡牌属性!R103))*INDEX($G$5:$G$42,L103)+IF(Q103=1,INDEX(新属性投放!T$20:T$23,卡牌属性!M103-1),INDEX(新属性投放!T$25:T$28,卡牌属性!M103-1)))*SQRT(INDEX($I$5:$I$42,L103)),2)</f>
        <v>9543.7900000000009</v>
      </c>
      <c r="Y103" s="31" t="s">
        <v>189</v>
      </c>
      <c r="Z103" s="16">
        <f>ROUND(IF(Q103=1,INDEX(新属性投放!$D$14:$D$34,卡牌属性!R103),INDEX(新属性投放!$D$42:$D$62,卡牌属性!R103))*INDEX($G$5:$G$42,L103)/SQRT(INDEX($I$5:$I$42,L103)),2)</f>
        <v>78.260000000000005</v>
      </c>
      <c r="AA103" s="31" t="s">
        <v>190</v>
      </c>
      <c r="AB103" s="16">
        <f>ROUND(IF(Q103=1,INDEX(新属性投放!$E$14:$E$34,卡牌属性!R103),INDEX(新属性投放!$E$42:$E$62,卡牌属性!R103))*INDEX($G$5:$G$42,L103),2)</f>
        <v>39.130000000000003</v>
      </c>
      <c r="AC103" s="31" t="s">
        <v>191</v>
      </c>
      <c r="AD103" s="16">
        <f>ROUND(IF(Q103=1,INDEX(新属性投放!$F$14:$F$34,卡牌属性!R103),INDEX(新属性投放!$F$42:$F$62,卡牌属性!R103))*INDEX($G$5:$G$42,L103)*SQRT(INDEX($I$5:$I$42,L103)),2)</f>
        <v>234.78</v>
      </c>
      <c r="AF103" s="16">
        <f t="shared" si="40"/>
        <v>782</v>
      </c>
      <c r="AG103" s="16">
        <f t="shared" si="41"/>
        <v>391</v>
      </c>
      <c r="AH103" s="16">
        <f t="shared" si="42"/>
        <v>2347</v>
      </c>
      <c r="AJ103" s="16">
        <f t="shared" si="46"/>
        <v>4868</v>
      </c>
      <c r="AK103" s="16">
        <f t="shared" si="47"/>
        <v>2431</v>
      </c>
      <c r="AL103" s="16">
        <f t="shared" si="48"/>
        <v>14615</v>
      </c>
    </row>
    <row r="104" spans="11:38" ht="16.5" x14ac:dyDescent="0.2">
      <c r="K104" s="15">
        <v>101</v>
      </c>
      <c r="L104" s="15">
        <f t="shared" si="34"/>
        <v>5</v>
      </c>
      <c r="M104" s="15">
        <f t="shared" si="35"/>
        <v>4</v>
      </c>
      <c r="N104" s="16">
        <f t="shared" si="36"/>
        <v>1101005</v>
      </c>
      <c r="O104" s="16" t="str">
        <f t="shared" si="37"/>
        <v>刘羽禅17突</v>
      </c>
      <c r="P104" s="31" t="s">
        <v>482</v>
      </c>
      <c r="Q104" s="16">
        <f t="shared" si="38"/>
        <v>1</v>
      </c>
      <c r="R104" s="16">
        <f t="shared" si="39"/>
        <v>17</v>
      </c>
      <c r="S104" s="16" t="s">
        <v>51</v>
      </c>
      <c r="T104" s="16">
        <f>ROUND(((IF(Q104=1,INDEX(新属性投放!$J$14:$J$34,卡牌属性!R104),INDEX(新属性投放!$J$42:$J$62,卡牌属性!R104)))*INDEX($G$5:$G$42,L104)+IF(Q104=1,INDEX(新属性投放!R$20:R$23,卡牌属性!M104-1),INDEX(新属性投放!R$25:R$28,卡牌属性!M104-1)))/SQRT(INDEX($I$5:$I$42,L104)),2)</f>
        <v>3639.4</v>
      </c>
      <c r="U104" s="31" t="s">
        <v>190</v>
      </c>
      <c r="V104" s="16">
        <f>ROUND((IF(Q104=1,INDEX(新属性投放!$K$14:$K$34,卡牌属性!R104),INDEX(新属性投放!$K$42:$K$62,卡牌属性!R104))+IF(Q104=1,INDEX(新属性投放!S$20:S$23,卡牌属性!M104-1),INDEX(新属性投放!S$25:S$28,卡牌属性!M104-1)))*INDEX($G$5:$G$42,L104),2)</f>
        <v>1791.5</v>
      </c>
      <c r="W104" s="31" t="s">
        <v>191</v>
      </c>
      <c r="X104" s="16">
        <f>ROUND((IF(Q104=1,INDEX(新属性投放!$L$14:$L$34,卡牌属性!R104),INDEX(新属性投放!$L$42:$L$62,卡牌属性!R104))*INDEX($G$5:$G$42,L104)+IF(Q104=1,INDEX(新属性投放!T$20:T$23,卡牌属性!M104-1),INDEX(新属性投放!T$25:T$28,卡牌属性!M104-1)))*SQRT(INDEX($I$5:$I$42,L104)),2)</f>
        <v>11010.19</v>
      </c>
      <c r="Y104" s="31" t="s">
        <v>189</v>
      </c>
      <c r="Z104" s="16">
        <f>ROUND(IF(Q104=1,INDEX(新属性投放!$D$14:$D$34,卡牌属性!R104),INDEX(新属性投放!$D$42:$D$62,卡牌属性!R104))*INDEX($G$5:$G$42,L104)/SQRT(INDEX($I$5:$I$42,L104)),2)</f>
        <v>90.48</v>
      </c>
      <c r="AA104" s="31" t="s">
        <v>190</v>
      </c>
      <c r="AB104" s="16">
        <f>ROUND(IF(Q104=1,INDEX(新属性投放!$E$14:$E$34,卡牌属性!R104),INDEX(新属性投放!$E$42:$E$62,卡牌属性!R104))*INDEX($G$5:$G$42,L104),2)</f>
        <v>45.24</v>
      </c>
      <c r="AC104" s="31" t="s">
        <v>191</v>
      </c>
      <c r="AD104" s="16">
        <f>ROUND(IF(Q104=1,INDEX(新属性投放!$F$14:$F$34,卡牌属性!R104),INDEX(新属性投放!$F$42:$F$62,卡牌属性!R104))*INDEX($G$5:$G$42,L104)*SQRT(INDEX($I$5:$I$42,L104)),2)</f>
        <v>271.44</v>
      </c>
      <c r="AF104" s="16">
        <f t="shared" si="40"/>
        <v>904</v>
      </c>
      <c r="AG104" s="16">
        <f t="shared" si="41"/>
        <v>452</v>
      </c>
      <c r="AH104" s="16">
        <f t="shared" si="42"/>
        <v>2714</v>
      </c>
      <c r="AJ104" s="16">
        <f t="shared" si="46"/>
        <v>5772</v>
      </c>
      <c r="AK104" s="16">
        <f t="shared" si="47"/>
        <v>2883</v>
      </c>
      <c r="AL104" s="16">
        <f t="shared" si="48"/>
        <v>17329</v>
      </c>
    </row>
    <row r="105" spans="11:38" ht="16.5" x14ac:dyDescent="0.2">
      <c r="K105" s="15">
        <v>102</v>
      </c>
      <c r="L105" s="15">
        <f t="shared" si="34"/>
        <v>5</v>
      </c>
      <c r="M105" s="15">
        <f t="shared" si="35"/>
        <v>4</v>
      </c>
      <c r="N105" s="16">
        <f t="shared" si="36"/>
        <v>1101005</v>
      </c>
      <c r="O105" s="16" t="str">
        <f t="shared" si="37"/>
        <v>刘羽禅18突</v>
      </c>
      <c r="P105" s="31" t="s">
        <v>482</v>
      </c>
      <c r="Q105" s="16">
        <f t="shared" si="38"/>
        <v>1</v>
      </c>
      <c r="R105" s="16">
        <f t="shared" si="39"/>
        <v>18</v>
      </c>
      <c r="S105" s="16" t="s">
        <v>51</v>
      </c>
      <c r="T105" s="16">
        <f>ROUND(((IF(Q105=1,INDEX(新属性投放!$J$14:$J$34,卡牌属性!R105),INDEX(新属性投放!$J$42:$J$62,卡牌属性!R105)))*INDEX($G$5:$G$42,L105)+IF(Q105=1,INDEX(新属性投放!R$20:R$23,卡牌属性!M105-1),INDEX(新属性投放!R$25:R$28,卡牌属性!M105-1)))/SQRT(INDEX($I$5:$I$42,L105)),2)</f>
        <v>4204.8999999999996</v>
      </c>
      <c r="U105" s="31" t="s">
        <v>190</v>
      </c>
      <c r="V105" s="16">
        <f>ROUND((IF(Q105=1,INDEX(新属性投放!$K$14:$K$34,卡牌属性!R105),INDEX(新属性投放!$K$42:$K$62,卡牌属性!R105))+IF(Q105=1,INDEX(新属性投放!S$20:S$23,卡牌属性!M105-1),INDEX(新属性投放!S$25:S$28,卡牌属性!M105-1)))*INDEX($G$5:$G$42,L105),2)</f>
        <v>2074.9</v>
      </c>
      <c r="W105" s="31" t="s">
        <v>191</v>
      </c>
      <c r="X105" s="16">
        <f>ROUND((IF(Q105=1,INDEX(新属性投放!$L$14:$L$34,卡牌属性!R105),INDEX(新属性投放!$L$42:$L$62,卡牌属性!R105))*INDEX($G$5:$G$42,L105)+IF(Q105=1,INDEX(新属性投放!T$20:T$23,卡牌属性!M105-1),INDEX(新属性投放!T$25:T$28,卡牌属性!M105-1)))*SQRT(INDEX($I$5:$I$42,L105)),2)</f>
        <v>12706.69</v>
      </c>
      <c r="Y105" s="31" t="s">
        <v>189</v>
      </c>
      <c r="Z105" s="16">
        <f>ROUND(IF(Q105=1,INDEX(新属性投放!$D$14:$D$34,卡牌属性!R105),INDEX(新属性投放!$D$42:$D$62,卡牌属性!R105))*INDEX($G$5:$G$42,L105)/SQRT(INDEX($I$5:$I$42,L105)),2)</f>
        <v>104.62</v>
      </c>
      <c r="AA105" s="31" t="s">
        <v>190</v>
      </c>
      <c r="AB105" s="16">
        <f>ROUND(IF(Q105=1,INDEX(新属性投放!$E$14:$E$34,卡牌属性!R105),INDEX(新属性投放!$E$42:$E$62,卡牌属性!R105))*INDEX($G$5:$G$42,L105),2)</f>
        <v>52.31</v>
      </c>
      <c r="AC105" s="31" t="s">
        <v>191</v>
      </c>
      <c r="AD105" s="16">
        <f>ROUND(IF(Q105=1,INDEX(新属性投放!$F$14:$F$34,卡牌属性!R105),INDEX(新属性投放!$F$42:$F$62,卡牌属性!R105))*INDEX($G$5:$G$42,L105)*SQRT(INDEX($I$5:$I$42,L105)),2)</f>
        <v>313.87</v>
      </c>
      <c r="AF105" s="16">
        <f t="shared" si="40"/>
        <v>1046</v>
      </c>
      <c r="AG105" s="16">
        <f t="shared" si="41"/>
        <v>523</v>
      </c>
      <c r="AH105" s="16">
        <f t="shared" si="42"/>
        <v>3138</v>
      </c>
      <c r="AJ105" s="16">
        <f t="shared" si="46"/>
        <v>6818</v>
      </c>
      <c r="AK105" s="16">
        <f t="shared" si="47"/>
        <v>3406</v>
      </c>
      <c r="AL105" s="16">
        <f t="shared" si="48"/>
        <v>20467</v>
      </c>
    </row>
    <row r="106" spans="11:38" ht="16.5" x14ac:dyDescent="0.2">
      <c r="K106" s="15">
        <v>103</v>
      </c>
      <c r="L106" s="15">
        <f t="shared" si="34"/>
        <v>5</v>
      </c>
      <c r="M106" s="15">
        <f t="shared" si="35"/>
        <v>4</v>
      </c>
      <c r="N106" s="16">
        <f t="shared" si="36"/>
        <v>1101005</v>
      </c>
      <c r="O106" s="16" t="str">
        <f t="shared" si="37"/>
        <v>刘羽禅19突</v>
      </c>
      <c r="P106" s="31" t="s">
        <v>482</v>
      </c>
      <c r="Q106" s="16">
        <f t="shared" si="38"/>
        <v>1</v>
      </c>
      <c r="R106" s="16">
        <f t="shared" si="39"/>
        <v>19</v>
      </c>
      <c r="S106" s="16" t="s">
        <v>51</v>
      </c>
      <c r="T106" s="16">
        <f>ROUND(((IF(Q106=1,INDEX(新属性投放!$J$14:$J$34,卡牌属性!R106),INDEX(新属性投放!$J$42:$J$62,卡牌属性!R106)))*INDEX($G$5:$G$42,L106)+IF(Q106=1,INDEX(新属性投放!R$20:R$23,卡牌属性!M106-1),INDEX(新属性投放!R$25:R$28,卡牌属性!M106-1)))/SQRT(INDEX($I$5:$I$42,L106)),2)</f>
        <v>4859.32</v>
      </c>
      <c r="U106" s="31" t="s">
        <v>190</v>
      </c>
      <c r="V106" s="16">
        <f>ROUND((IF(Q106=1,INDEX(新属性投放!$K$14:$K$34,卡牌属性!R106),INDEX(新属性投放!$K$42:$K$62,卡牌属性!R106))+IF(Q106=1,INDEX(新属性投放!S$20:S$23,卡牌属性!M106-1),INDEX(新属性投放!S$25:S$28,卡牌属性!M106-1)))*INDEX($G$5:$G$42,L106),2)</f>
        <v>2401.46</v>
      </c>
      <c r="W106" s="31" t="s">
        <v>191</v>
      </c>
      <c r="X106" s="16">
        <f>ROUND((IF(Q106=1,INDEX(新属性投放!$L$14:$L$34,卡牌属性!R106),INDEX(新属性投放!$L$42:$L$62,卡牌属性!R106))*INDEX($G$5:$G$42,L106)+IF(Q106=1,INDEX(新属性投放!T$20:T$23,卡牌属性!M106-1),INDEX(新属性投放!T$25:T$28,卡牌属性!M106-1)))*SQRT(INDEX($I$5:$I$42,L106)),2)</f>
        <v>14669.95</v>
      </c>
      <c r="Y106" s="31" t="s">
        <v>189</v>
      </c>
      <c r="Z106" s="16">
        <f>ROUND(IF(Q106=1,INDEX(新属性投放!$D$14:$D$34,卡牌属性!R106),INDEX(新属性投放!$D$42:$D$62,卡牌属性!R106))*INDEX($G$5:$G$42,L106)/SQRT(INDEX($I$5:$I$42,L106)),2)</f>
        <v>120.98</v>
      </c>
      <c r="AA106" s="31" t="s">
        <v>190</v>
      </c>
      <c r="AB106" s="16">
        <f>ROUND(IF(Q106=1,INDEX(新属性投放!$E$14:$E$34,卡牌属性!R106),INDEX(新属性投放!$E$42:$E$62,卡牌属性!R106))*INDEX($G$5:$G$42,L106),2)</f>
        <v>60.49</v>
      </c>
      <c r="AC106" s="31" t="s">
        <v>191</v>
      </c>
      <c r="AD106" s="16">
        <f>ROUND(IF(Q106=1,INDEX(新属性投放!$F$14:$F$34,卡牌属性!R106),INDEX(新属性投放!$F$42:$F$62,卡牌属性!R106))*INDEX($G$5:$G$42,L106)*SQRT(INDEX($I$5:$I$42,L106)),2)</f>
        <v>362.93</v>
      </c>
      <c r="AF106" s="16">
        <f t="shared" si="40"/>
        <v>1209</v>
      </c>
      <c r="AG106" s="16">
        <f t="shared" si="41"/>
        <v>604</v>
      </c>
      <c r="AH106" s="16">
        <f t="shared" si="42"/>
        <v>3629</v>
      </c>
      <c r="AJ106" s="16">
        <f t="shared" si="46"/>
        <v>8027</v>
      </c>
      <c r="AK106" s="16">
        <f t="shared" si="47"/>
        <v>4010</v>
      </c>
      <c r="AL106" s="16">
        <f t="shared" si="48"/>
        <v>24096</v>
      </c>
    </row>
    <row r="107" spans="11:38" ht="16.5" x14ac:dyDescent="0.2">
      <c r="K107" s="15">
        <v>104</v>
      </c>
      <c r="L107" s="15">
        <f t="shared" si="34"/>
        <v>5</v>
      </c>
      <c r="M107" s="15">
        <f t="shared" si="35"/>
        <v>4</v>
      </c>
      <c r="N107" s="16">
        <f t="shared" si="36"/>
        <v>1101005</v>
      </c>
      <c r="O107" s="16" t="str">
        <f t="shared" si="37"/>
        <v>刘羽禅20突</v>
      </c>
      <c r="P107" s="31" t="s">
        <v>482</v>
      </c>
      <c r="Q107" s="16">
        <f t="shared" si="38"/>
        <v>1</v>
      </c>
      <c r="R107" s="16">
        <f t="shared" si="39"/>
        <v>20</v>
      </c>
      <c r="S107" s="16" t="s">
        <v>51</v>
      </c>
      <c r="T107" s="16">
        <f>ROUND(((IF(Q107=1,INDEX(新属性投放!$J$14:$J$34,卡牌属性!R107),INDEX(新属性投放!$J$42:$J$62,卡牌属性!R107)))*INDEX($G$5:$G$42,L107)+IF(Q107=1,INDEX(新属性投放!R$20:R$23,卡牌属性!M107-1),INDEX(新属性投放!R$25:R$28,卡牌属性!M107-1)))/SQRT(INDEX($I$5:$I$42,L107)),2)</f>
        <v>5615.01</v>
      </c>
      <c r="U107" s="31" t="s">
        <v>190</v>
      </c>
      <c r="V107" s="16">
        <f>ROUND((IF(Q107=1,INDEX(新属性投放!$K$14:$K$34,卡牌属性!R107),INDEX(新属性投放!$K$42:$K$62,卡牌属性!R107))+IF(Q107=1,INDEX(新属性投放!S$20:S$23,卡牌属性!M107-1),INDEX(新属性投放!S$25:S$28,卡牌属性!M107-1)))*INDEX($G$5:$G$42,L107),2)</f>
        <v>2779.3</v>
      </c>
      <c r="W107" s="31" t="s">
        <v>191</v>
      </c>
      <c r="X107" s="16">
        <f>ROUND((IF(Q107=1,INDEX(新属性投放!$L$14:$L$34,卡牌属性!R107),INDEX(新属性投放!$L$42:$L$62,卡牌属性!R107))*INDEX($G$5:$G$42,L107)+IF(Q107=1,INDEX(新属性投放!T$20:T$23,卡牌属性!M107-1),INDEX(新属性投放!T$25:T$28,卡牌属性!M107-1)))*SQRT(INDEX($I$5:$I$42,L107)),2)</f>
        <v>16937.02</v>
      </c>
      <c r="Y107" s="31" t="s">
        <v>189</v>
      </c>
      <c r="Z107" s="16">
        <f>ROUND(IF(Q107=1,INDEX(新属性投放!$D$14:$D$34,卡牌属性!R107),INDEX(新属性投放!$D$42:$D$62,卡牌属性!R107))*INDEX($G$5:$G$42,L107)/SQRT(INDEX($I$5:$I$42,L107)),2)</f>
        <v>139.88</v>
      </c>
      <c r="AA107" s="31" t="s">
        <v>190</v>
      </c>
      <c r="AB107" s="16">
        <f>ROUND(IF(Q107=1,INDEX(新属性投放!$E$14:$E$34,卡牌属性!R107),INDEX(新属性投放!$E$42:$E$62,卡牌属性!R107))*INDEX($G$5:$G$42,L107),2)</f>
        <v>69.94</v>
      </c>
      <c r="AC107" s="31" t="s">
        <v>191</v>
      </c>
      <c r="AD107" s="16">
        <f>ROUND(IF(Q107=1,INDEX(新属性投放!$F$14:$F$34,卡牌属性!R107),INDEX(新属性投放!$F$42:$F$62,卡牌属性!R107))*INDEX($G$5:$G$42,L107)*SQRT(INDEX($I$5:$I$42,L107)),2)</f>
        <v>419.64</v>
      </c>
      <c r="AF107" s="16">
        <f t="shared" si="40"/>
        <v>1398</v>
      </c>
      <c r="AG107" s="16">
        <f t="shared" si="41"/>
        <v>699</v>
      </c>
      <c r="AH107" s="16">
        <f t="shared" si="42"/>
        <v>4196</v>
      </c>
      <c r="AJ107" s="16">
        <f t="shared" si="46"/>
        <v>9425</v>
      </c>
      <c r="AK107" s="16">
        <f t="shared" si="47"/>
        <v>4709</v>
      </c>
      <c r="AL107" s="16">
        <f t="shared" si="48"/>
        <v>28292</v>
      </c>
    </row>
    <row r="108" spans="11:38" ht="16.5" x14ac:dyDescent="0.2">
      <c r="K108" s="15">
        <v>105</v>
      </c>
      <c r="L108" s="15">
        <f t="shared" si="34"/>
        <v>5</v>
      </c>
      <c r="M108" s="15">
        <f t="shared" si="35"/>
        <v>4</v>
      </c>
      <c r="N108" s="16">
        <f t="shared" si="36"/>
        <v>1101005</v>
      </c>
      <c r="O108" s="16" t="str">
        <f t="shared" si="37"/>
        <v>刘羽禅21突</v>
      </c>
      <c r="P108" s="31" t="s">
        <v>482</v>
      </c>
      <c r="Q108" s="16">
        <f t="shared" si="38"/>
        <v>1</v>
      </c>
      <c r="R108" s="16">
        <f t="shared" si="39"/>
        <v>21</v>
      </c>
      <c r="S108" s="16" t="s">
        <v>51</v>
      </c>
      <c r="T108" s="16">
        <f>ROUND(((IF(Q108=1,INDEX(新属性投放!$J$14:$J$34,卡牌属性!R108),INDEX(新属性投放!$J$42:$J$62,卡牌属性!R108)))*INDEX($G$5:$G$42,L108)+IF(Q108=1,INDEX(新属性投放!R$20:R$23,卡牌属性!M108-1),INDEX(新属性投放!R$25:R$28,卡牌属性!M108-1)))/SQRT(INDEX($I$5:$I$42,L108)),2)</f>
        <v>6489.91</v>
      </c>
      <c r="U108" s="31" t="s">
        <v>190</v>
      </c>
      <c r="V108" s="16">
        <f>ROUND((IF(Q108=1,INDEX(新属性投放!$K$14:$K$34,卡牌属性!R108),INDEX(新属性投放!$K$42:$K$62,卡牌属性!R108))+IF(Q108=1,INDEX(新属性投放!S$20:S$23,卡牌属性!M108-1),INDEX(新属性投放!S$25:S$28,卡牌属性!M108-1)))*INDEX($G$5:$G$42,L108),2)</f>
        <v>3216.1</v>
      </c>
      <c r="W108" s="31" t="s">
        <v>191</v>
      </c>
      <c r="X108" s="16">
        <f>ROUND((IF(Q108=1,INDEX(新属性投放!$L$14:$L$34,卡牌属性!R108),INDEX(新属性投放!$L$42:$L$62,卡牌属性!R108))*INDEX($G$5:$G$42,L108)+IF(Q108=1,INDEX(新属性投放!T$20:T$23,卡牌属性!M108-1),INDEX(新属性投放!T$25:T$28,卡牌属性!M108-1)))*SQRT(INDEX($I$5:$I$42,L108)),2)</f>
        <v>19561.72</v>
      </c>
      <c r="Y108" s="31" t="s">
        <v>189</v>
      </c>
      <c r="Z108" s="16">
        <f>ROUND(IF(Q108=1,INDEX(新属性投放!$D$14:$D$34,卡牌属性!R108),INDEX(新属性投放!$D$42:$D$62,卡牌属性!R108))*INDEX($G$5:$G$42,L108)/SQRT(INDEX($I$5:$I$42,L108)),2)</f>
        <v>161.75</v>
      </c>
      <c r="AA108" s="31" t="s">
        <v>190</v>
      </c>
      <c r="AB108" s="16">
        <f>ROUND(IF(Q108=1,INDEX(新属性投放!$E$14:$E$34,卡牌属性!R108),INDEX(新属性投放!$E$42:$E$62,卡牌属性!R108))*INDEX($G$5:$G$42,L108),2)</f>
        <v>80.87</v>
      </c>
      <c r="AC108" s="31" t="s">
        <v>191</v>
      </c>
      <c r="AD108" s="16">
        <f>ROUND(IF(Q108=1,INDEX(新属性投放!$F$14:$F$34,卡牌属性!R108),INDEX(新属性投放!$F$42:$F$62,卡牌属性!R108))*INDEX($G$5:$G$42,L108)*SQRT(INDEX($I$5:$I$42,L108)),2)</f>
        <v>485.24</v>
      </c>
      <c r="AF108" s="16">
        <f t="shared" si="40"/>
        <v>1617</v>
      </c>
      <c r="AG108" s="16">
        <f t="shared" si="41"/>
        <v>808</v>
      </c>
      <c r="AH108" s="16">
        <f t="shared" si="42"/>
        <v>4852</v>
      </c>
      <c r="AJ108" s="16">
        <f t="shared" si="46"/>
        <v>11042</v>
      </c>
      <c r="AK108" s="16">
        <f t="shared" si="47"/>
        <v>5517</v>
      </c>
      <c r="AL108" s="16">
        <f t="shared" si="48"/>
        <v>33144</v>
      </c>
    </row>
    <row r="109" spans="11:38" ht="16.5" x14ac:dyDescent="0.2">
      <c r="K109" s="15">
        <v>106</v>
      </c>
      <c r="L109" s="15">
        <f t="shared" si="34"/>
        <v>6</v>
      </c>
      <c r="M109" s="15">
        <f t="shared" si="35"/>
        <v>4</v>
      </c>
      <c r="N109" s="16">
        <f t="shared" si="36"/>
        <v>1101006</v>
      </c>
      <c r="O109" s="16" t="str">
        <f t="shared" si="37"/>
        <v>红莲·缇娜1突</v>
      </c>
      <c r="P109" s="31" t="s">
        <v>482</v>
      </c>
      <c r="Q109" s="16">
        <f t="shared" si="38"/>
        <v>1</v>
      </c>
      <c r="R109" s="16">
        <f t="shared" si="39"/>
        <v>1</v>
      </c>
      <c r="S109" s="16" t="s">
        <v>51</v>
      </c>
      <c r="T109" s="16">
        <f>ROUND(((IF(Q109=1,INDEX(新属性投放!$J$14:$J$34,卡牌属性!R109),INDEX(新属性投放!$J$42:$J$62,卡牌属性!R109)))*INDEX($G$5:$G$42,L109)+IF(Q109=1,INDEX(新属性投放!R$20:R$23,卡牌属性!M109-1),INDEX(新属性投放!R$25:R$28,卡牌属性!M109-1)))/SQRT(INDEX($I$5:$I$42,L109)),2)</f>
        <v>46</v>
      </c>
      <c r="U109" s="31" t="s">
        <v>190</v>
      </c>
      <c r="V109" s="16">
        <f>ROUND((IF(Q109=1,INDEX(新属性投放!$K$14:$K$34,卡牌属性!R109),INDEX(新属性投放!$K$42:$K$62,卡牌属性!R109))+IF(Q109=1,INDEX(新属性投放!S$20:S$23,卡牌属性!M109-1),INDEX(新属性投放!S$25:S$28,卡牌属性!M109-1)))*INDEX($G$5:$G$42,L109),2)</f>
        <v>0</v>
      </c>
      <c r="W109" s="31" t="s">
        <v>191</v>
      </c>
      <c r="X109" s="16">
        <f>ROUND((IF(Q109=1,INDEX(新属性投放!$L$14:$L$34,卡牌属性!R109),INDEX(新属性投放!$L$42:$L$62,卡牌属性!R109))*INDEX($G$5:$G$42,L109)+IF(Q109=1,INDEX(新属性投放!T$20:T$23,卡牌属性!M109-1),INDEX(新属性投放!T$25:T$28,卡牌属性!M109-1)))*SQRT(INDEX($I$5:$I$42,L109)),2)</f>
        <v>230</v>
      </c>
      <c r="Y109" s="31" t="s">
        <v>189</v>
      </c>
      <c r="Z109" s="16">
        <f>ROUND(IF(Q109=1,INDEX(新属性投放!$D$14:$D$34,卡牌属性!R109),INDEX(新属性投放!$D$42:$D$62,卡牌属性!R109))*INDEX($G$5:$G$42,L109)/SQRT(INDEX($I$5:$I$42,L109)),2)</f>
        <v>3.9</v>
      </c>
      <c r="AA109" s="31" t="s">
        <v>190</v>
      </c>
      <c r="AB109" s="16">
        <f>ROUND(IF(Q109=1,INDEX(新属性投放!$E$14:$E$34,卡牌属性!R109),INDEX(新属性投放!$E$42:$E$62,卡牌属性!R109))*INDEX($G$5:$G$42,L109),2)</f>
        <v>1.95</v>
      </c>
      <c r="AC109" s="31" t="s">
        <v>191</v>
      </c>
      <c r="AD109" s="16">
        <f>ROUND(IF(Q109=1,INDEX(新属性投放!$F$14:$F$34,卡牌属性!R109),INDEX(新属性投放!$F$42:$F$62,卡牌属性!R109))*INDEX($G$5:$G$42,L109)*SQRT(INDEX($I$5:$I$42,L109)),2)</f>
        <v>11.7</v>
      </c>
      <c r="AF109" s="16">
        <f t="shared" si="40"/>
        <v>39</v>
      </c>
      <c r="AG109" s="16">
        <f t="shared" si="41"/>
        <v>19</v>
      </c>
      <c r="AH109" s="16">
        <f t="shared" si="42"/>
        <v>117</v>
      </c>
      <c r="AJ109" s="16">
        <f t="shared" ref="AJ109" si="49">AF109</f>
        <v>39</v>
      </c>
      <c r="AK109" s="16">
        <f t="shared" ref="AK109" si="50">AG109</f>
        <v>19</v>
      </c>
      <c r="AL109" s="16">
        <f t="shared" ref="AL109" si="51">AH109</f>
        <v>117</v>
      </c>
    </row>
    <row r="110" spans="11:38" ht="16.5" x14ac:dyDescent="0.2">
      <c r="K110" s="15">
        <v>107</v>
      </c>
      <c r="L110" s="15">
        <f t="shared" si="34"/>
        <v>6</v>
      </c>
      <c r="M110" s="15">
        <f t="shared" si="35"/>
        <v>4</v>
      </c>
      <c r="N110" s="16">
        <f t="shared" si="36"/>
        <v>1101006</v>
      </c>
      <c r="O110" s="16" t="str">
        <f t="shared" si="37"/>
        <v>红莲·缇娜2突</v>
      </c>
      <c r="P110" s="31" t="s">
        <v>482</v>
      </c>
      <c r="Q110" s="16">
        <f t="shared" si="38"/>
        <v>1</v>
      </c>
      <c r="R110" s="16">
        <f t="shared" si="39"/>
        <v>2</v>
      </c>
      <c r="S110" s="16" t="s">
        <v>51</v>
      </c>
      <c r="T110" s="16">
        <f>ROUND(((IF(Q110=1,INDEX(新属性投放!$J$14:$J$34,卡牌属性!R110),INDEX(新属性投放!$J$42:$J$62,卡牌属性!R110)))*INDEX($G$5:$G$42,L110)+IF(Q110=1,INDEX(新属性投放!R$20:R$23,卡牌属性!M110-1),INDEX(新属性投放!R$25:R$28,卡牌属性!M110-1)))/SQRT(INDEX($I$5:$I$42,L110)),2)</f>
        <v>94.1</v>
      </c>
      <c r="U110" s="31" t="s">
        <v>190</v>
      </c>
      <c r="V110" s="16">
        <f>ROUND((IF(Q110=1,INDEX(新属性投放!$K$14:$K$34,卡牌属性!R110),INDEX(新属性投放!$K$42:$K$62,卡牌属性!R110))+IF(Q110=1,INDEX(新属性投放!S$20:S$23,卡牌属性!M110-1),INDEX(新属性投放!S$25:S$28,卡牌属性!M110-1)))*INDEX($G$5:$G$42,L110),2)</f>
        <v>17.55</v>
      </c>
      <c r="W110" s="31" t="s">
        <v>191</v>
      </c>
      <c r="X110" s="16">
        <f>ROUND((IF(Q110=1,INDEX(新属性投放!$L$14:$L$34,卡牌属性!R110),INDEX(新属性投放!$L$42:$L$62,卡牌属性!R110))*INDEX($G$5:$G$42,L110)+IF(Q110=1,INDEX(新属性投放!T$20:T$23,卡牌属性!M110-1),INDEX(新属性投放!T$25:T$28,卡牌属性!M110-1)))*SQRT(INDEX($I$5:$I$42,L110)),2)</f>
        <v>374.3</v>
      </c>
      <c r="Y110" s="31" t="s">
        <v>189</v>
      </c>
      <c r="Z110" s="16">
        <f>ROUND(IF(Q110=1,INDEX(新属性投放!$D$14:$D$34,卡牌属性!R110),INDEX(新属性投放!$D$42:$D$62,卡牌属性!R110))*INDEX($G$5:$G$42,L110)/SQRT(INDEX($I$5:$I$42,L110)),2)</f>
        <v>4.16</v>
      </c>
      <c r="AA110" s="31" t="s">
        <v>190</v>
      </c>
      <c r="AB110" s="16">
        <f>ROUND(IF(Q110=1,INDEX(新属性投放!$E$14:$E$34,卡牌属性!R110),INDEX(新属性投放!$E$42:$E$62,卡牌属性!R110))*INDEX($G$5:$G$42,L110),2)</f>
        <v>2.08</v>
      </c>
      <c r="AC110" s="31" t="s">
        <v>191</v>
      </c>
      <c r="AD110" s="16">
        <f>ROUND(IF(Q110=1,INDEX(新属性投放!$F$14:$F$34,卡牌属性!R110),INDEX(新属性投放!$F$42:$F$62,卡牌属性!R110))*INDEX($G$5:$G$42,L110)*SQRT(INDEX($I$5:$I$42,L110)),2)</f>
        <v>12.48</v>
      </c>
      <c r="AF110" s="16">
        <f t="shared" si="40"/>
        <v>41</v>
      </c>
      <c r="AG110" s="16">
        <f t="shared" si="41"/>
        <v>20</v>
      </c>
      <c r="AH110" s="16">
        <f t="shared" si="42"/>
        <v>124</v>
      </c>
      <c r="AJ110" s="16">
        <f t="shared" ref="AJ110:AJ129" si="52">AJ109+AF110</f>
        <v>80</v>
      </c>
      <c r="AK110" s="16">
        <f t="shared" ref="AK110:AK129" si="53">AK109+AG110</f>
        <v>39</v>
      </c>
      <c r="AL110" s="16">
        <f t="shared" ref="AL110:AL129" si="54">AL109+AH110</f>
        <v>241</v>
      </c>
    </row>
    <row r="111" spans="11:38" ht="16.5" x14ac:dyDescent="0.2">
      <c r="K111" s="15">
        <v>108</v>
      </c>
      <c r="L111" s="15">
        <f t="shared" si="34"/>
        <v>6</v>
      </c>
      <c r="M111" s="15">
        <f t="shared" si="35"/>
        <v>4</v>
      </c>
      <c r="N111" s="16">
        <f t="shared" si="36"/>
        <v>1101006</v>
      </c>
      <c r="O111" s="16" t="str">
        <f t="shared" si="37"/>
        <v>红莲·缇娜3突</v>
      </c>
      <c r="P111" s="31" t="s">
        <v>482</v>
      </c>
      <c r="Q111" s="16">
        <f t="shared" si="38"/>
        <v>1</v>
      </c>
      <c r="R111" s="16">
        <f t="shared" si="39"/>
        <v>3</v>
      </c>
      <c r="S111" s="16" t="s">
        <v>51</v>
      </c>
      <c r="T111" s="16">
        <f>ROUND(((IF(Q111=1,INDEX(新属性投放!$J$14:$J$34,卡牌属性!R111),INDEX(新属性投放!$J$42:$J$62,卡牌属性!R111)))*INDEX($G$5:$G$42,L111)+IF(Q111=1,INDEX(新属性投放!R$20:R$23,卡牌属性!M111-1),INDEX(新属性投放!R$25:R$28,卡牌属性!M111-1)))/SQRT(INDEX($I$5:$I$42,L111)),2)</f>
        <v>146.1</v>
      </c>
      <c r="U111" s="31" t="s">
        <v>190</v>
      </c>
      <c r="V111" s="16">
        <f>ROUND((IF(Q111=1,INDEX(新属性投放!$K$14:$K$34,卡牌属性!R111),INDEX(新属性投放!$K$42:$K$62,卡牌属性!R111))+IF(Q111=1,INDEX(新属性投放!S$20:S$23,卡牌属性!M111-1),INDEX(新属性投放!S$25:S$28,卡牌属性!M111-1)))*INDEX($G$5:$G$42,L111),2)</f>
        <v>43.55</v>
      </c>
      <c r="W111" s="31" t="s">
        <v>191</v>
      </c>
      <c r="X111" s="16">
        <f>ROUND((IF(Q111=1,INDEX(新属性投放!$L$14:$L$34,卡牌属性!R111),INDEX(新属性投放!$L$42:$L$62,卡牌属性!R111))*INDEX($G$5:$G$42,L111)+IF(Q111=1,INDEX(新属性投放!T$20:T$23,卡牌属性!M111-1),INDEX(新属性投放!T$25:T$28,卡牌属性!M111-1)))*SQRT(INDEX($I$5:$I$42,L111)),2)</f>
        <v>530.29999999999995</v>
      </c>
      <c r="Y111" s="31" t="s">
        <v>189</v>
      </c>
      <c r="Z111" s="16">
        <f>ROUND(IF(Q111=1,INDEX(新属性投放!$D$14:$D$34,卡牌属性!R111),INDEX(新属性投放!$D$42:$D$62,卡牌属性!R111))*INDEX($G$5:$G$42,L111)/SQRT(INDEX($I$5:$I$42,L111)),2)</f>
        <v>7.62</v>
      </c>
      <c r="AA111" s="31" t="s">
        <v>190</v>
      </c>
      <c r="AB111" s="16">
        <f>ROUND(IF(Q111=1,INDEX(新属性投放!$E$14:$E$34,卡牌属性!R111),INDEX(新属性投放!$E$42:$E$62,卡牌属性!R111))*INDEX($G$5:$G$42,L111),2)</f>
        <v>3.81</v>
      </c>
      <c r="AC111" s="31" t="s">
        <v>191</v>
      </c>
      <c r="AD111" s="16">
        <f>ROUND(IF(Q111=1,INDEX(新属性投放!$F$14:$F$34,卡牌属性!R111),INDEX(新属性投放!$F$42:$F$62,卡牌属性!R111))*INDEX($G$5:$G$42,L111)*SQRT(INDEX($I$5:$I$42,L111)),2)</f>
        <v>22.85</v>
      </c>
      <c r="AF111" s="16">
        <f t="shared" si="40"/>
        <v>76</v>
      </c>
      <c r="AG111" s="16">
        <f t="shared" si="41"/>
        <v>38</v>
      </c>
      <c r="AH111" s="16">
        <f t="shared" si="42"/>
        <v>228</v>
      </c>
      <c r="AJ111" s="16">
        <f t="shared" si="52"/>
        <v>156</v>
      </c>
      <c r="AK111" s="16">
        <f t="shared" si="53"/>
        <v>77</v>
      </c>
      <c r="AL111" s="16">
        <f t="shared" si="54"/>
        <v>469</v>
      </c>
    </row>
    <row r="112" spans="11:38" ht="16.5" x14ac:dyDescent="0.2">
      <c r="K112" s="15">
        <v>109</v>
      </c>
      <c r="L112" s="15">
        <f t="shared" si="34"/>
        <v>6</v>
      </c>
      <c r="M112" s="15">
        <f t="shared" si="35"/>
        <v>4</v>
      </c>
      <c r="N112" s="16">
        <f t="shared" si="36"/>
        <v>1101006</v>
      </c>
      <c r="O112" s="16" t="str">
        <f t="shared" si="37"/>
        <v>红莲·缇娜4突</v>
      </c>
      <c r="P112" s="31" t="s">
        <v>482</v>
      </c>
      <c r="Q112" s="16">
        <f t="shared" si="38"/>
        <v>1</v>
      </c>
      <c r="R112" s="16">
        <f t="shared" si="39"/>
        <v>4</v>
      </c>
      <c r="S112" s="16" t="s">
        <v>51</v>
      </c>
      <c r="T112" s="16">
        <f>ROUND(((IF(Q112=1,INDEX(新属性投放!$J$14:$J$34,卡牌属性!R112),INDEX(新属性投放!$J$42:$J$62,卡牌属性!R112)))*INDEX($G$5:$G$42,L112)+IF(Q112=1,INDEX(新属性投放!R$20:R$23,卡牌属性!M112-1),INDEX(新属性投放!R$25:R$28,卡牌属性!M112-1)))/SQRT(INDEX($I$5:$I$42,L112)),2)</f>
        <v>232.68</v>
      </c>
      <c r="U112" s="31" t="s">
        <v>190</v>
      </c>
      <c r="V112" s="16">
        <f>ROUND((IF(Q112=1,INDEX(新属性投放!$K$14:$K$34,卡牌属性!R112),INDEX(新属性投放!$K$42:$K$62,卡牌属性!R112))+IF(Q112=1,INDEX(新属性投放!S$20:S$23,卡牌属性!M112-1),INDEX(新属性投放!S$25:S$28,卡牌属性!M112-1)))*INDEX($G$5:$G$42,L112),2)</f>
        <v>86.84</v>
      </c>
      <c r="W112" s="31" t="s">
        <v>191</v>
      </c>
      <c r="X112" s="16">
        <f>ROUND((IF(Q112=1,INDEX(新属性投放!$L$14:$L$34,卡牌属性!R112),INDEX(新属性投放!$L$42:$L$62,卡牌属性!R112))*INDEX($G$5:$G$42,L112)+IF(Q112=1,INDEX(新属性投放!T$20:T$23,卡牌属性!M112-1),INDEX(新属性投放!T$25:T$28,卡牌属性!M112-1)))*SQRT(INDEX($I$5:$I$42,L112)),2)</f>
        <v>790.04</v>
      </c>
      <c r="Y112" s="31" t="s">
        <v>189</v>
      </c>
      <c r="Z112" s="16">
        <f>ROUND(IF(Q112=1,INDEX(新属性投放!$D$14:$D$34,卡牌属性!R112),INDEX(新属性投放!$D$42:$D$62,卡牌属性!R112))*INDEX($G$5:$G$42,L112)/SQRT(INDEX($I$5:$I$42,L112)),2)</f>
        <v>8.76</v>
      </c>
      <c r="AA112" s="31" t="s">
        <v>190</v>
      </c>
      <c r="AB112" s="16">
        <f>ROUND(IF(Q112=1,INDEX(新属性投放!$E$14:$E$34,卡牌属性!R112),INDEX(新属性投放!$E$42:$E$62,卡牌属性!R112))*INDEX($G$5:$G$42,L112),2)</f>
        <v>4.38</v>
      </c>
      <c r="AC112" s="31" t="s">
        <v>191</v>
      </c>
      <c r="AD112" s="16">
        <f>ROUND(IF(Q112=1,INDEX(新属性投放!$F$14:$F$34,卡牌属性!R112),INDEX(新属性投放!$F$42:$F$62,卡牌属性!R112))*INDEX($G$5:$G$42,L112)*SQRT(INDEX($I$5:$I$42,L112)),2)</f>
        <v>26.29</v>
      </c>
      <c r="AF112" s="16">
        <f t="shared" si="40"/>
        <v>87</v>
      </c>
      <c r="AG112" s="16">
        <f t="shared" si="41"/>
        <v>43</v>
      </c>
      <c r="AH112" s="16">
        <f t="shared" si="42"/>
        <v>262</v>
      </c>
      <c r="AJ112" s="16">
        <f t="shared" si="52"/>
        <v>243</v>
      </c>
      <c r="AK112" s="16">
        <f t="shared" si="53"/>
        <v>120</v>
      </c>
      <c r="AL112" s="16">
        <f t="shared" si="54"/>
        <v>731</v>
      </c>
    </row>
    <row r="113" spans="11:38" ht="16.5" x14ac:dyDescent="0.2">
      <c r="K113" s="15">
        <v>110</v>
      </c>
      <c r="L113" s="15">
        <f t="shared" si="34"/>
        <v>6</v>
      </c>
      <c r="M113" s="15">
        <f t="shared" si="35"/>
        <v>4</v>
      </c>
      <c r="N113" s="16">
        <f t="shared" si="36"/>
        <v>1101006</v>
      </c>
      <c r="O113" s="16" t="str">
        <f t="shared" si="37"/>
        <v>红莲·缇娜5突</v>
      </c>
      <c r="P113" s="31" t="s">
        <v>482</v>
      </c>
      <c r="Q113" s="16">
        <f t="shared" si="38"/>
        <v>1</v>
      </c>
      <c r="R113" s="16">
        <f t="shared" si="39"/>
        <v>5</v>
      </c>
      <c r="S113" s="16" t="s">
        <v>51</v>
      </c>
      <c r="T113" s="16">
        <f>ROUND(((IF(Q113=1,INDEX(新属性投放!$J$14:$J$34,卡牌属性!R113),INDEX(新属性投放!$J$42:$J$62,卡牌属性!R113)))*INDEX($G$5:$G$42,L113)+IF(Q113=1,INDEX(新属性投放!R$20:R$23,卡牌属性!M113-1),INDEX(新属性投放!R$25:R$28,卡牌属性!M113-1)))/SQRT(INDEX($I$5:$I$42,L113)),2)</f>
        <v>342.4</v>
      </c>
      <c r="U113" s="31" t="s">
        <v>190</v>
      </c>
      <c r="V113" s="16">
        <f>ROUND((IF(Q113=1,INDEX(新属性投放!$K$14:$K$34,卡牌属性!R113),INDEX(新属性投放!$K$42:$K$62,卡牌属性!R113))+IF(Q113=1,INDEX(新属性投放!S$20:S$23,卡牌属性!M113-1),INDEX(新属性投放!S$25:S$28,卡牌属性!M113-1)))*INDEX($G$5:$G$42,L113),2)</f>
        <v>141.05000000000001</v>
      </c>
      <c r="W113" s="31" t="s">
        <v>191</v>
      </c>
      <c r="X113" s="16">
        <f>ROUND((IF(Q113=1,INDEX(新属性投放!$L$14:$L$34,卡牌属性!R113),INDEX(新属性投放!$L$42:$L$62,卡牌属性!R113))*INDEX($G$5:$G$42,L113)+IF(Q113=1,INDEX(新属性投放!T$20:T$23,卡牌属性!M113-1),INDEX(新属性投放!T$25:T$28,卡牌属性!M113-1)))*SQRT(INDEX($I$5:$I$42,L113)),2)</f>
        <v>1119.2</v>
      </c>
      <c r="Y113" s="31" t="s">
        <v>189</v>
      </c>
      <c r="Z113" s="16">
        <f>ROUND(IF(Q113=1,INDEX(新属性投放!$D$14:$D$34,卡牌属性!R113),INDEX(新属性投放!$D$42:$D$62,卡牌属性!R113))*INDEX($G$5:$G$42,L113)/SQRT(INDEX($I$5:$I$42,L113)),2)</f>
        <v>10.96</v>
      </c>
      <c r="AA113" s="31" t="s">
        <v>190</v>
      </c>
      <c r="AB113" s="16">
        <f>ROUND(IF(Q113=1,INDEX(新属性投放!$E$14:$E$34,卡牌属性!R113),INDEX(新属性投放!$E$42:$E$62,卡牌属性!R113))*INDEX($G$5:$G$42,L113),2)</f>
        <v>5.48</v>
      </c>
      <c r="AC113" s="31" t="s">
        <v>191</v>
      </c>
      <c r="AD113" s="16">
        <f>ROUND(IF(Q113=1,INDEX(新属性投放!$F$14:$F$34,卡牌属性!R113),INDEX(新属性投放!$F$42:$F$62,卡牌属性!R113))*INDEX($G$5:$G$42,L113)*SQRT(INDEX($I$5:$I$42,L113)),2)</f>
        <v>32.880000000000003</v>
      </c>
      <c r="AF113" s="16">
        <f t="shared" si="40"/>
        <v>109</v>
      </c>
      <c r="AG113" s="16">
        <f t="shared" si="41"/>
        <v>54</v>
      </c>
      <c r="AH113" s="16">
        <f t="shared" si="42"/>
        <v>328</v>
      </c>
      <c r="AJ113" s="16">
        <f t="shared" si="52"/>
        <v>352</v>
      </c>
      <c r="AK113" s="16">
        <f t="shared" si="53"/>
        <v>174</v>
      </c>
      <c r="AL113" s="16">
        <f t="shared" si="54"/>
        <v>1059</v>
      </c>
    </row>
    <row r="114" spans="11:38" ht="16.5" x14ac:dyDescent="0.2">
      <c r="K114" s="15">
        <v>111</v>
      </c>
      <c r="L114" s="15">
        <f t="shared" si="34"/>
        <v>6</v>
      </c>
      <c r="M114" s="15">
        <f t="shared" si="35"/>
        <v>4</v>
      </c>
      <c r="N114" s="16">
        <f t="shared" si="36"/>
        <v>1101006</v>
      </c>
      <c r="O114" s="16" t="str">
        <f t="shared" si="37"/>
        <v>红莲·缇娜6突</v>
      </c>
      <c r="P114" s="31" t="s">
        <v>482</v>
      </c>
      <c r="Q114" s="16">
        <f t="shared" si="38"/>
        <v>1</v>
      </c>
      <c r="R114" s="16">
        <f t="shared" si="39"/>
        <v>6</v>
      </c>
      <c r="S114" s="16" t="s">
        <v>51</v>
      </c>
      <c r="T114" s="16">
        <f>ROUND(((IF(Q114=1,INDEX(新属性投放!$J$14:$J$34,卡牌属性!R114),INDEX(新属性投放!$J$42:$J$62,卡牌属性!R114)))*INDEX($G$5:$G$42,L114)+IF(Q114=1,INDEX(新属性投放!R$20:R$23,卡牌属性!M114-1),INDEX(新属性投放!R$25:R$28,卡牌属性!M114-1)))/SQRT(INDEX($I$5:$I$42,L114)),2)</f>
        <v>479.29</v>
      </c>
      <c r="U114" s="31" t="s">
        <v>190</v>
      </c>
      <c r="V114" s="16">
        <f>ROUND((IF(Q114=1,INDEX(新属性投放!$K$14:$K$34,卡牌属性!R114),INDEX(新属性投放!$K$42:$K$62,卡牌属性!R114))+IF(Q114=1,INDEX(新属性投放!S$20:S$23,卡牌属性!M114-1),INDEX(新属性投放!S$25:S$28,卡牌属性!M114-1)))*INDEX($G$5:$G$42,L114),2)</f>
        <v>210.15</v>
      </c>
      <c r="W114" s="31" t="s">
        <v>191</v>
      </c>
      <c r="X114" s="16">
        <f>ROUND((IF(Q114=1,INDEX(新属性投放!$L$14:$L$34,卡牌属性!R114),INDEX(新属性投放!$L$42:$L$62,卡牌属性!R114))*INDEX($G$5:$G$42,L114)+IF(Q114=1,INDEX(新属性投放!T$20:T$23,卡牌属性!M114-1),INDEX(新属性投放!T$25:T$28,卡牌属性!M114-1)))*SQRT(INDEX($I$5:$I$42,L114)),2)</f>
        <v>1529.87</v>
      </c>
      <c r="Y114" s="31" t="s">
        <v>189</v>
      </c>
      <c r="Z114" s="16">
        <f>ROUND(IF(Q114=1,INDEX(新属性投放!$D$14:$D$34,卡牌属性!R114),INDEX(新属性投放!$D$42:$D$62,卡牌属性!R114))*INDEX($G$5:$G$42,L114)/SQRT(INDEX($I$5:$I$42,L114)),2)</f>
        <v>14.21</v>
      </c>
      <c r="AA114" s="31" t="s">
        <v>190</v>
      </c>
      <c r="AB114" s="16">
        <f>ROUND(IF(Q114=1,INDEX(新属性投放!$E$14:$E$34,卡牌属性!R114),INDEX(新属性投放!$E$42:$E$62,卡牌属性!R114))*INDEX($G$5:$G$42,L114),2)</f>
        <v>7.1</v>
      </c>
      <c r="AC114" s="31" t="s">
        <v>191</v>
      </c>
      <c r="AD114" s="16">
        <f>ROUND(IF(Q114=1,INDEX(新属性投放!$F$14:$F$34,卡牌属性!R114),INDEX(新属性投放!$F$42:$F$62,卡牌属性!R114))*INDEX($G$5:$G$42,L114)*SQRT(INDEX($I$5:$I$42,L114)),2)</f>
        <v>42.63</v>
      </c>
      <c r="AF114" s="16">
        <f t="shared" si="40"/>
        <v>142</v>
      </c>
      <c r="AG114" s="16">
        <f t="shared" si="41"/>
        <v>71</v>
      </c>
      <c r="AH114" s="16">
        <f t="shared" si="42"/>
        <v>426</v>
      </c>
      <c r="AJ114" s="16">
        <f t="shared" si="52"/>
        <v>494</v>
      </c>
      <c r="AK114" s="16">
        <f t="shared" si="53"/>
        <v>245</v>
      </c>
      <c r="AL114" s="16">
        <f t="shared" si="54"/>
        <v>1485</v>
      </c>
    </row>
    <row r="115" spans="11:38" ht="16.5" x14ac:dyDescent="0.2">
      <c r="K115" s="15">
        <v>112</v>
      </c>
      <c r="L115" s="15">
        <f t="shared" si="34"/>
        <v>6</v>
      </c>
      <c r="M115" s="15">
        <f t="shared" si="35"/>
        <v>4</v>
      </c>
      <c r="N115" s="16">
        <f t="shared" si="36"/>
        <v>1101006</v>
      </c>
      <c r="O115" s="16" t="str">
        <f t="shared" si="37"/>
        <v>红莲·缇娜7突</v>
      </c>
      <c r="P115" s="31" t="s">
        <v>482</v>
      </c>
      <c r="Q115" s="16">
        <f t="shared" si="38"/>
        <v>1</v>
      </c>
      <c r="R115" s="16">
        <f t="shared" si="39"/>
        <v>7</v>
      </c>
      <c r="S115" s="16" t="s">
        <v>51</v>
      </c>
      <c r="T115" s="16">
        <f>ROUND(((IF(Q115=1,INDEX(新属性投放!$J$14:$J$34,卡牌属性!R115),INDEX(新属性投放!$J$42:$J$62,卡牌属性!R115)))*INDEX($G$5:$G$42,L115)+IF(Q115=1,INDEX(新属性投放!R$20:R$23,卡牌属性!M115-1),INDEX(新属性投放!R$25:R$28,卡牌属性!M115-1)))/SQRT(INDEX($I$5:$I$42,L115)),2)</f>
        <v>656.48</v>
      </c>
      <c r="U115" s="31" t="s">
        <v>190</v>
      </c>
      <c r="V115" s="16">
        <f>ROUND((IF(Q115=1,INDEX(新属性投放!$K$14:$K$34,卡牌属性!R115),INDEX(新属性投放!$K$42:$K$62,卡牌属性!R115))+IF(Q115=1,INDEX(新属性投放!S$20:S$23,卡牌属性!M115-1),INDEX(新属性投放!S$25:S$28,卡牌属性!M115-1)))*INDEX($G$5:$G$42,L115),2)</f>
        <v>299.39</v>
      </c>
      <c r="W115" s="31" t="s">
        <v>191</v>
      </c>
      <c r="X115" s="16">
        <f>ROUND((IF(Q115=1,INDEX(新属性投放!$L$14:$L$34,卡牌属性!R115),INDEX(新属性投放!$L$42:$L$62,卡牌属性!R115))*INDEX($G$5:$G$42,L115)+IF(Q115=1,INDEX(新属性投放!T$20:T$23,卡牌属性!M115-1),INDEX(新属性投放!T$25:T$28,卡牌属性!M115-1)))*SQRT(INDEX($I$5:$I$42,L115)),2)</f>
        <v>2061.44</v>
      </c>
      <c r="Y115" s="31" t="s">
        <v>189</v>
      </c>
      <c r="Z115" s="16">
        <f>ROUND(IF(Q115=1,INDEX(新属性投放!$D$14:$D$34,卡牌属性!R115),INDEX(新属性投放!$D$42:$D$62,卡牌属性!R115))*INDEX($G$5:$G$42,L115)/SQRT(INDEX($I$5:$I$42,L115)),2)</f>
        <v>17.5</v>
      </c>
      <c r="AA115" s="31" t="s">
        <v>190</v>
      </c>
      <c r="AB115" s="16">
        <f>ROUND(IF(Q115=1,INDEX(新属性投放!$E$14:$E$34,卡牌属性!R115),INDEX(新属性投放!$E$42:$E$62,卡牌属性!R115))*INDEX($G$5:$G$42,L115),2)</f>
        <v>8.75</v>
      </c>
      <c r="AC115" s="31" t="s">
        <v>191</v>
      </c>
      <c r="AD115" s="16">
        <f>ROUND(IF(Q115=1,INDEX(新属性投放!$F$14:$F$34,卡牌属性!R115),INDEX(新属性投放!$F$42:$F$62,卡牌属性!R115))*INDEX($G$5:$G$42,L115)*SQRT(INDEX($I$5:$I$42,L115)),2)</f>
        <v>52.49</v>
      </c>
      <c r="AF115" s="16">
        <f t="shared" si="40"/>
        <v>175</v>
      </c>
      <c r="AG115" s="16">
        <f t="shared" si="41"/>
        <v>87</v>
      </c>
      <c r="AH115" s="16">
        <f t="shared" si="42"/>
        <v>524</v>
      </c>
      <c r="AJ115" s="16">
        <f t="shared" si="52"/>
        <v>669</v>
      </c>
      <c r="AK115" s="16">
        <f t="shared" si="53"/>
        <v>332</v>
      </c>
      <c r="AL115" s="16">
        <f t="shared" si="54"/>
        <v>2009</v>
      </c>
    </row>
    <row r="116" spans="11:38" ht="16.5" x14ac:dyDescent="0.2">
      <c r="K116" s="15">
        <v>113</v>
      </c>
      <c r="L116" s="15">
        <f t="shared" si="34"/>
        <v>6</v>
      </c>
      <c r="M116" s="15">
        <f t="shared" si="35"/>
        <v>4</v>
      </c>
      <c r="N116" s="16">
        <f t="shared" si="36"/>
        <v>1101006</v>
      </c>
      <c r="O116" s="16" t="str">
        <f t="shared" si="37"/>
        <v>红莲·缇娜8突</v>
      </c>
      <c r="P116" s="31" t="s">
        <v>482</v>
      </c>
      <c r="Q116" s="16">
        <f t="shared" si="38"/>
        <v>1</v>
      </c>
      <c r="R116" s="16">
        <f t="shared" si="39"/>
        <v>8</v>
      </c>
      <c r="S116" s="16" t="s">
        <v>51</v>
      </c>
      <c r="T116" s="16">
        <f>ROUND(((IF(Q116=1,INDEX(新属性投放!$J$14:$J$34,卡牌属性!R116),INDEX(新属性投放!$J$42:$J$62,卡牌属性!R116)))*INDEX($G$5:$G$42,L116)+IF(Q116=1,INDEX(新属性投放!R$20:R$23,卡牌属性!M116-1),INDEX(新属性投放!R$25:R$28,卡牌属性!M116-1)))/SQRT(INDEX($I$5:$I$42,L116)),2)</f>
        <v>875.66</v>
      </c>
      <c r="U116" s="31" t="s">
        <v>190</v>
      </c>
      <c r="V116" s="16">
        <f>ROUND((IF(Q116=1,INDEX(新属性投放!$K$14:$K$34,卡牌属性!R116),INDEX(新属性投放!$K$42:$K$62,卡牌属性!R116))+IF(Q116=1,INDEX(新属性投放!S$20:S$23,卡牌属性!M116-1),INDEX(新属性投放!S$25:S$28,卡牌属性!M116-1)))*INDEX($G$5:$G$42,L116),2)</f>
        <v>408.98</v>
      </c>
      <c r="W116" s="31" t="s">
        <v>191</v>
      </c>
      <c r="X116" s="16">
        <f>ROUND((IF(Q116=1,INDEX(新属性投放!$L$14:$L$34,卡牌属性!R116),INDEX(新属性投放!$L$42:$L$62,卡牌属性!R116))*INDEX($G$5:$G$42,L116)+IF(Q116=1,INDEX(新属性投放!T$20:T$23,卡牌属性!M116-1),INDEX(新属性投放!T$25:T$28,卡牌属性!M116-1)))*SQRT(INDEX($I$5:$I$42,L116)),2)</f>
        <v>2718.98</v>
      </c>
      <c r="Y116" s="31" t="s">
        <v>189</v>
      </c>
      <c r="Z116" s="16">
        <f>ROUND(IF(Q116=1,INDEX(新属性投放!$D$14:$D$34,卡牌属性!R116),INDEX(新属性投放!$D$42:$D$62,卡牌属性!R116))*INDEX($G$5:$G$42,L116)/SQRT(INDEX($I$5:$I$42,L116)),2)</f>
        <v>21.88</v>
      </c>
      <c r="AA116" s="31" t="s">
        <v>190</v>
      </c>
      <c r="AB116" s="16">
        <f>ROUND(IF(Q116=1,INDEX(新属性投放!$E$14:$E$34,卡牌属性!R116),INDEX(新属性投放!$E$42:$E$62,卡牌属性!R116))*INDEX($G$5:$G$42,L116),2)</f>
        <v>10.94</v>
      </c>
      <c r="AC116" s="31" t="s">
        <v>191</v>
      </c>
      <c r="AD116" s="16">
        <f>ROUND(IF(Q116=1,INDEX(新属性投放!$F$14:$F$34,卡牌属性!R116),INDEX(新属性投放!$F$42:$F$62,卡牌属性!R116))*INDEX($G$5:$G$42,L116)*SQRT(INDEX($I$5:$I$42,L116)),2)</f>
        <v>65.64</v>
      </c>
      <c r="AF116" s="16">
        <f t="shared" si="40"/>
        <v>218</v>
      </c>
      <c r="AG116" s="16">
        <f t="shared" si="41"/>
        <v>109</v>
      </c>
      <c r="AH116" s="16">
        <f t="shared" si="42"/>
        <v>656</v>
      </c>
      <c r="AJ116" s="16">
        <f t="shared" si="52"/>
        <v>887</v>
      </c>
      <c r="AK116" s="16">
        <f t="shared" si="53"/>
        <v>441</v>
      </c>
      <c r="AL116" s="16">
        <f t="shared" si="54"/>
        <v>2665</v>
      </c>
    </row>
    <row r="117" spans="11:38" ht="16.5" x14ac:dyDescent="0.2">
      <c r="K117" s="15">
        <v>114</v>
      </c>
      <c r="L117" s="15">
        <f t="shared" si="34"/>
        <v>6</v>
      </c>
      <c r="M117" s="15">
        <f t="shared" si="35"/>
        <v>4</v>
      </c>
      <c r="N117" s="16">
        <f t="shared" si="36"/>
        <v>1101006</v>
      </c>
      <c r="O117" s="16" t="str">
        <f t="shared" si="37"/>
        <v>红莲·缇娜9突</v>
      </c>
      <c r="P117" s="31" t="s">
        <v>482</v>
      </c>
      <c r="Q117" s="16">
        <f t="shared" si="38"/>
        <v>1</v>
      </c>
      <c r="R117" s="16">
        <f t="shared" si="39"/>
        <v>9</v>
      </c>
      <c r="S117" s="16" t="s">
        <v>51</v>
      </c>
      <c r="T117" s="16">
        <f>ROUND(((IF(Q117=1,INDEX(新属性投放!$J$14:$J$34,卡牌属性!R117),INDEX(新属性投放!$J$42:$J$62,卡牌属性!R117)))*INDEX($G$5:$G$42,L117)+IF(Q117=1,INDEX(新属性投放!R$20:R$23,卡牌属性!M117-1),INDEX(新属性投放!R$25:R$28,卡牌属性!M117-1)))/SQRT(INDEX($I$5:$I$42,L117)),2)</f>
        <v>1149.05</v>
      </c>
      <c r="U117" s="31" t="s">
        <v>190</v>
      </c>
      <c r="V117" s="16">
        <f>ROUND((IF(Q117=1,INDEX(新属性投放!$K$14:$K$34,卡牌属性!R117),INDEX(新属性投放!$K$42:$K$62,卡牌属性!R117))+IF(Q117=1,INDEX(新属性投放!S$20:S$23,卡牌属性!M117-1),INDEX(新属性投放!S$25:S$28,卡牌属性!M117-1)))*INDEX($G$5:$G$42,L117),2)</f>
        <v>545.67999999999995</v>
      </c>
      <c r="W117" s="31" t="s">
        <v>191</v>
      </c>
      <c r="X117" s="16">
        <f>ROUND((IF(Q117=1,INDEX(新属性投放!$L$14:$L$34,卡牌属性!R117),INDEX(新属性投放!$L$42:$L$62,卡牌属性!R117))*INDEX($G$5:$G$42,L117)+IF(Q117=1,INDEX(新属性投放!T$20:T$23,卡牌属性!M117-1),INDEX(新属性投放!T$25:T$28,卡牌属性!M117-1)))*SQRT(INDEX($I$5:$I$42,L117)),2)</f>
        <v>3539.15</v>
      </c>
      <c r="Y117" s="31" t="s">
        <v>189</v>
      </c>
      <c r="Z117" s="16">
        <f>ROUND(IF(Q117=1,INDEX(新属性投放!$D$14:$D$34,卡牌属性!R117),INDEX(新属性投放!$D$42:$D$62,卡牌属性!R117))*INDEX($G$5:$G$42,L117)/SQRT(INDEX($I$5:$I$42,L117)),2)</f>
        <v>28.46</v>
      </c>
      <c r="AA117" s="31" t="s">
        <v>190</v>
      </c>
      <c r="AB117" s="16">
        <f>ROUND(IF(Q117=1,INDEX(新属性投放!$E$14:$E$34,卡牌属性!R117),INDEX(新属性投放!$E$42:$E$62,卡牌属性!R117))*INDEX($G$5:$G$42,L117),2)</f>
        <v>14.23</v>
      </c>
      <c r="AC117" s="31" t="s">
        <v>191</v>
      </c>
      <c r="AD117" s="16">
        <f>ROUND(IF(Q117=1,INDEX(新属性投放!$F$14:$F$34,卡牌属性!R117),INDEX(新属性投放!$F$42:$F$62,卡牌属性!R117))*INDEX($G$5:$G$42,L117)*SQRT(INDEX($I$5:$I$42,L117)),2)</f>
        <v>85.37</v>
      </c>
      <c r="AF117" s="16">
        <f t="shared" si="40"/>
        <v>284</v>
      </c>
      <c r="AG117" s="16">
        <f t="shared" si="41"/>
        <v>142</v>
      </c>
      <c r="AH117" s="16">
        <f t="shared" si="42"/>
        <v>853</v>
      </c>
      <c r="AJ117" s="16">
        <f t="shared" si="52"/>
        <v>1171</v>
      </c>
      <c r="AK117" s="16">
        <f t="shared" si="53"/>
        <v>583</v>
      </c>
      <c r="AL117" s="16">
        <f t="shared" si="54"/>
        <v>3518</v>
      </c>
    </row>
    <row r="118" spans="11:38" ht="16.5" x14ac:dyDescent="0.2">
      <c r="K118" s="15">
        <v>115</v>
      </c>
      <c r="L118" s="15">
        <f t="shared" si="34"/>
        <v>6</v>
      </c>
      <c r="M118" s="15">
        <f t="shared" si="35"/>
        <v>4</v>
      </c>
      <c r="N118" s="16">
        <f t="shared" si="36"/>
        <v>1101006</v>
      </c>
      <c r="O118" s="16" t="str">
        <f t="shared" si="37"/>
        <v>红莲·缇娜10突</v>
      </c>
      <c r="P118" s="31" t="s">
        <v>482</v>
      </c>
      <c r="Q118" s="16">
        <f t="shared" si="38"/>
        <v>1</v>
      </c>
      <c r="R118" s="16">
        <f t="shared" si="39"/>
        <v>10</v>
      </c>
      <c r="S118" s="16" t="s">
        <v>51</v>
      </c>
      <c r="T118" s="16">
        <f>ROUND(((IF(Q118=1,INDEX(新属性投放!$J$14:$J$34,卡牌属性!R118),INDEX(新属性投放!$J$42:$J$62,卡牌属性!R118)))*INDEX($G$5:$G$42,L118)+IF(Q118=1,INDEX(新属性投放!R$20:R$23,卡牌属性!M118-1),INDEX(新属性投放!R$25:R$28,卡牌属性!M118-1)))/SQRT(INDEX($I$5:$I$42,L118)),2)</f>
        <v>1326.44</v>
      </c>
      <c r="U118" s="31" t="s">
        <v>190</v>
      </c>
      <c r="V118" s="16">
        <f>ROUND((IF(Q118=1,INDEX(新属性投放!$K$14:$K$34,卡牌属性!R118),INDEX(新属性投放!$K$42:$K$62,卡牌属性!R118))+IF(Q118=1,INDEX(新属性投放!S$20:S$23,卡牌属性!M118-1),INDEX(新属性投放!S$25:S$28,卡牌属性!M118-1)))*INDEX($G$5:$G$42,L118),2)</f>
        <v>635.02</v>
      </c>
      <c r="W118" s="31" t="s">
        <v>191</v>
      </c>
      <c r="X118" s="16">
        <f>ROUND((IF(Q118=1,INDEX(新属性投放!$L$14:$L$34,卡牌属性!R118),INDEX(新属性投放!$L$42:$L$62,卡牌属性!R118))*INDEX($G$5:$G$42,L118)+IF(Q118=1,INDEX(新属性投放!T$20:T$23,卡牌属性!M118-1),INDEX(新属性投放!T$25:T$28,卡牌属性!M118-1)))*SQRT(INDEX($I$5:$I$42,L118)),2)</f>
        <v>4071.31</v>
      </c>
      <c r="Y118" s="31" t="s">
        <v>189</v>
      </c>
      <c r="Z118" s="16">
        <f>ROUND(IF(Q118=1,INDEX(新属性投放!$D$14:$D$34,卡牌属性!R118),INDEX(新属性投放!$D$42:$D$62,卡牌属性!R118))*INDEX($G$5:$G$42,L118)/SQRT(INDEX($I$5:$I$42,L118)),2)</f>
        <v>32.81</v>
      </c>
      <c r="AA118" s="31" t="s">
        <v>190</v>
      </c>
      <c r="AB118" s="16">
        <f>ROUND(IF(Q118=1,INDEX(新属性投放!$E$14:$E$34,卡牌属性!R118),INDEX(新属性投放!$E$42:$E$62,卡牌属性!R118))*INDEX($G$5:$G$42,L118),2)</f>
        <v>16.41</v>
      </c>
      <c r="AC118" s="31" t="s">
        <v>191</v>
      </c>
      <c r="AD118" s="16">
        <f>ROUND(IF(Q118=1,INDEX(新属性投放!$F$14:$F$34,卡牌属性!R118),INDEX(新属性投放!$F$42:$F$62,卡牌属性!R118))*INDEX($G$5:$G$42,L118)*SQRT(INDEX($I$5:$I$42,L118)),2)</f>
        <v>98.44</v>
      </c>
      <c r="AF118" s="16">
        <f t="shared" si="40"/>
        <v>328</v>
      </c>
      <c r="AG118" s="16">
        <f t="shared" si="41"/>
        <v>164</v>
      </c>
      <c r="AH118" s="16">
        <f t="shared" si="42"/>
        <v>984</v>
      </c>
      <c r="AJ118" s="16">
        <f t="shared" si="52"/>
        <v>1499</v>
      </c>
      <c r="AK118" s="16">
        <f t="shared" si="53"/>
        <v>747</v>
      </c>
      <c r="AL118" s="16">
        <f t="shared" si="54"/>
        <v>4502</v>
      </c>
    </row>
    <row r="119" spans="11:38" ht="16.5" x14ac:dyDescent="0.2">
      <c r="K119" s="15">
        <v>116</v>
      </c>
      <c r="L119" s="15">
        <f t="shared" si="34"/>
        <v>6</v>
      </c>
      <c r="M119" s="15">
        <f t="shared" si="35"/>
        <v>4</v>
      </c>
      <c r="N119" s="16">
        <f t="shared" si="36"/>
        <v>1101006</v>
      </c>
      <c r="O119" s="16" t="str">
        <f t="shared" si="37"/>
        <v>红莲·缇娜11突</v>
      </c>
      <c r="P119" s="31" t="s">
        <v>482</v>
      </c>
      <c r="Q119" s="16">
        <f t="shared" si="38"/>
        <v>1</v>
      </c>
      <c r="R119" s="16">
        <f t="shared" si="39"/>
        <v>11</v>
      </c>
      <c r="S119" s="16" t="s">
        <v>51</v>
      </c>
      <c r="T119" s="16">
        <f>ROUND(((IF(Q119=1,INDEX(新属性投放!$J$14:$J$34,卡牌属性!R119),INDEX(新属性投放!$J$42:$J$62,卡牌属性!R119)))*INDEX($G$5:$G$42,L119)+IF(Q119=1,INDEX(新属性投放!R$20:R$23,卡牌属性!M119-1),INDEX(新属性投放!R$25:R$28,卡牌属性!M119-1)))/SQRT(INDEX($I$5:$I$42,L119)),2)</f>
        <v>1532.1</v>
      </c>
      <c r="U119" s="31" t="s">
        <v>190</v>
      </c>
      <c r="V119" s="16">
        <f>ROUND((IF(Q119=1,INDEX(新属性投放!$K$14:$K$34,卡牌属性!R119),INDEX(新属性投放!$K$42:$K$62,卡牌属性!R119))+IF(Q119=1,INDEX(新属性投放!S$20:S$23,卡牌属性!M119-1),INDEX(新属性投放!S$25:S$28,卡牌属性!M119-1)))*INDEX($G$5:$G$42,L119),2)</f>
        <v>737.85</v>
      </c>
      <c r="W119" s="31" t="s">
        <v>191</v>
      </c>
      <c r="X119" s="16">
        <f>ROUND((IF(Q119=1,INDEX(新属性投放!$L$14:$L$34,卡牌属性!R119),INDEX(新属性投放!$L$42:$L$62,卡牌属性!R119))*INDEX($G$5:$G$42,L119)+IF(Q119=1,INDEX(新属性投放!T$20:T$23,卡牌属性!M119-1),INDEX(新属性投放!T$25:T$28,卡牌属性!M119-1)))*SQRT(INDEX($I$5:$I$42,L119)),2)</f>
        <v>4688.29</v>
      </c>
      <c r="Y119" s="31" t="s">
        <v>189</v>
      </c>
      <c r="Z119" s="16">
        <f>ROUND(IF(Q119=1,INDEX(新属性投放!$D$14:$D$34,卡牌属性!R119),INDEX(新属性投放!$D$42:$D$62,卡牌属性!R119))*INDEX($G$5:$G$42,L119)/SQRT(INDEX($I$5:$I$42,L119)),2)</f>
        <v>38.29</v>
      </c>
      <c r="AA119" s="31" t="s">
        <v>190</v>
      </c>
      <c r="AB119" s="16">
        <f>ROUND(IF(Q119=1,INDEX(新属性投放!$E$14:$E$34,卡牌属性!R119),INDEX(新属性投放!$E$42:$E$62,卡牌属性!R119))*INDEX($G$5:$G$42,L119),2)</f>
        <v>19.14</v>
      </c>
      <c r="AC119" s="31" t="s">
        <v>191</v>
      </c>
      <c r="AD119" s="16">
        <f>ROUND(IF(Q119=1,INDEX(新属性投放!$F$14:$F$34,卡牌属性!R119),INDEX(新属性投放!$F$42:$F$62,卡牌属性!R119))*INDEX($G$5:$G$42,L119)*SQRT(INDEX($I$5:$I$42,L119)),2)</f>
        <v>114.86</v>
      </c>
      <c r="AF119" s="16">
        <f t="shared" si="40"/>
        <v>382</v>
      </c>
      <c r="AG119" s="16">
        <f t="shared" si="41"/>
        <v>191</v>
      </c>
      <c r="AH119" s="16">
        <f t="shared" si="42"/>
        <v>1148</v>
      </c>
      <c r="AJ119" s="16">
        <f t="shared" si="52"/>
        <v>1881</v>
      </c>
      <c r="AK119" s="16">
        <f t="shared" si="53"/>
        <v>938</v>
      </c>
      <c r="AL119" s="16">
        <f t="shared" si="54"/>
        <v>5650</v>
      </c>
    </row>
    <row r="120" spans="11:38" ht="16.5" x14ac:dyDescent="0.2">
      <c r="K120" s="15">
        <v>117</v>
      </c>
      <c r="L120" s="15">
        <f t="shared" si="34"/>
        <v>6</v>
      </c>
      <c r="M120" s="15">
        <f t="shared" si="35"/>
        <v>4</v>
      </c>
      <c r="N120" s="16">
        <f t="shared" si="36"/>
        <v>1101006</v>
      </c>
      <c r="O120" s="16" t="str">
        <f t="shared" si="37"/>
        <v>红莲·缇娜12突</v>
      </c>
      <c r="P120" s="31" t="s">
        <v>482</v>
      </c>
      <c r="Q120" s="16">
        <f t="shared" si="38"/>
        <v>1</v>
      </c>
      <c r="R120" s="16">
        <f t="shared" si="39"/>
        <v>12</v>
      </c>
      <c r="S120" s="16" t="s">
        <v>51</v>
      </c>
      <c r="T120" s="16">
        <f>ROUND(((IF(Q120=1,INDEX(新属性投放!$J$14:$J$34,卡牌属性!R120),INDEX(新属性投放!$J$42:$J$62,卡牌属性!R120)))*INDEX($G$5:$G$42,L120)+IF(Q120=1,INDEX(新属性投放!R$20:R$23,卡牌属性!M120-1),INDEX(新属性投放!R$25:R$28,卡牌属性!M120-1)))/SQRT(INDEX($I$5:$I$42,L120)),2)</f>
        <v>1771.62</v>
      </c>
      <c r="U120" s="31" t="s">
        <v>190</v>
      </c>
      <c r="V120" s="16">
        <f>ROUND((IF(Q120=1,INDEX(新属性投放!$K$14:$K$34,卡牌属性!R120),INDEX(新属性投放!$K$42:$K$62,卡牌属性!R120))+IF(Q120=1,INDEX(新属性投放!S$20:S$23,卡牌属性!M120-1),INDEX(新属性投放!S$25:S$28,卡牌属性!M120-1)))*INDEX($G$5:$G$42,L120),2)</f>
        <v>856.96</v>
      </c>
      <c r="W120" s="31" t="s">
        <v>191</v>
      </c>
      <c r="X120" s="16">
        <f>ROUND((IF(Q120=1,INDEX(新属性投放!$L$14:$L$34,卡牌属性!R120),INDEX(新属性投放!$L$42:$L$62,卡牌属性!R120))*INDEX($G$5:$G$42,L120)+IF(Q120=1,INDEX(新属性投放!T$20:T$23,卡牌属性!M120-1),INDEX(新属性投放!T$25:T$28,卡牌属性!M120-1)))*SQRT(INDEX($I$5:$I$42,L120)),2)</f>
        <v>5406.86</v>
      </c>
      <c r="Y120" s="31" t="s">
        <v>189</v>
      </c>
      <c r="Z120" s="16">
        <f>ROUND(IF(Q120=1,INDEX(新属性投放!$D$14:$D$34,卡牌属性!R120),INDEX(新属性投放!$D$42:$D$62,卡牌属性!R120))*INDEX($G$5:$G$42,L120)/SQRT(INDEX($I$5:$I$42,L120)),2)</f>
        <v>43.8</v>
      </c>
      <c r="AA120" s="31" t="s">
        <v>190</v>
      </c>
      <c r="AB120" s="16">
        <f>ROUND(IF(Q120=1,INDEX(新属性投放!$E$14:$E$34,卡牌属性!R120),INDEX(新属性投放!$E$42:$E$62,卡牌属性!R120))*INDEX($G$5:$G$42,L120),2)</f>
        <v>21.9</v>
      </c>
      <c r="AC120" s="31" t="s">
        <v>191</v>
      </c>
      <c r="AD120" s="16">
        <f>ROUND(IF(Q120=1,INDEX(新属性投放!$F$14:$F$34,卡牌属性!R120),INDEX(新属性投放!$F$42:$F$62,卡牌属性!R120))*INDEX($G$5:$G$42,L120)*SQRT(INDEX($I$5:$I$42,L120)),2)</f>
        <v>131.38999999999999</v>
      </c>
      <c r="AF120" s="16">
        <f t="shared" si="40"/>
        <v>438</v>
      </c>
      <c r="AG120" s="16">
        <f t="shared" si="41"/>
        <v>219</v>
      </c>
      <c r="AH120" s="16">
        <f t="shared" si="42"/>
        <v>1313</v>
      </c>
      <c r="AJ120" s="16">
        <f t="shared" si="52"/>
        <v>2319</v>
      </c>
      <c r="AK120" s="16">
        <f t="shared" si="53"/>
        <v>1157</v>
      </c>
      <c r="AL120" s="16">
        <f t="shared" si="54"/>
        <v>6963</v>
      </c>
    </row>
    <row r="121" spans="11:38" ht="16.5" x14ac:dyDescent="0.2">
      <c r="K121" s="15">
        <v>118</v>
      </c>
      <c r="L121" s="15">
        <f t="shared" si="34"/>
        <v>6</v>
      </c>
      <c r="M121" s="15">
        <f t="shared" si="35"/>
        <v>4</v>
      </c>
      <c r="N121" s="16">
        <f t="shared" si="36"/>
        <v>1101006</v>
      </c>
      <c r="O121" s="16" t="str">
        <f t="shared" si="37"/>
        <v>红莲·缇娜13突</v>
      </c>
      <c r="P121" s="31" t="s">
        <v>482</v>
      </c>
      <c r="Q121" s="16">
        <f t="shared" si="38"/>
        <v>1</v>
      </c>
      <c r="R121" s="16">
        <f t="shared" si="39"/>
        <v>13</v>
      </c>
      <c r="S121" s="16" t="s">
        <v>51</v>
      </c>
      <c r="T121" s="16">
        <f>ROUND(((IF(Q121=1,INDEX(新属性投放!$J$14:$J$34,卡牌属性!R121),INDEX(新属性投放!$J$42:$J$62,卡牌属性!R121)))*INDEX($G$5:$G$42,L121)+IF(Q121=1,INDEX(新属性投放!R$20:R$23,卡牌属性!M121-1),INDEX(新属性投放!R$25:R$28,卡牌属性!M121-1)))/SQRT(INDEX($I$5:$I$42,L121)),2)</f>
        <v>2045.21</v>
      </c>
      <c r="U121" s="31" t="s">
        <v>190</v>
      </c>
      <c r="V121" s="16">
        <f>ROUND((IF(Q121=1,INDEX(新属性投放!$K$14:$K$34,卡牌属性!R121),INDEX(新属性投放!$K$42:$K$62,卡牌属性!R121))+IF(Q121=1,INDEX(新属性投放!S$20:S$23,卡牌属性!M121-1),INDEX(新属性投放!S$25:S$28,卡牌属性!M121-1)))*INDEX($G$5:$G$42,L121),2)</f>
        <v>993.75</v>
      </c>
      <c r="W121" s="31" t="s">
        <v>191</v>
      </c>
      <c r="X121" s="16">
        <f>ROUND((IF(Q121=1,INDEX(新属性投放!$L$14:$L$34,卡牌属性!R121),INDEX(新属性投放!$L$42:$L$62,卡牌属性!R121))*INDEX($G$5:$G$42,L121)+IF(Q121=1,INDEX(新属性投放!T$20:T$23,卡牌属性!M121-1),INDEX(新属性投放!T$25:T$28,卡牌属性!M121-1)))*SQRT(INDEX($I$5:$I$42,L121)),2)</f>
        <v>6227.62</v>
      </c>
      <c r="Y121" s="31" t="s">
        <v>189</v>
      </c>
      <c r="Z121" s="16">
        <f>ROUND(IF(Q121=1,INDEX(新属性投放!$D$14:$D$34,卡牌属性!R121),INDEX(新属性投放!$D$42:$D$62,卡牌属性!R121))*INDEX($G$5:$G$42,L121)/SQRT(INDEX($I$5:$I$42,L121)),2)</f>
        <v>50.64</v>
      </c>
      <c r="AA121" s="31" t="s">
        <v>190</v>
      </c>
      <c r="AB121" s="16">
        <f>ROUND(IF(Q121=1,INDEX(新属性投放!$E$14:$E$34,卡牌属性!R121),INDEX(新属性投放!$E$42:$E$62,卡牌属性!R121))*INDEX($G$5:$G$42,L121),2)</f>
        <v>25.32</v>
      </c>
      <c r="AC121" s="31" t="s">
        <v>191</v>
      </c>
      <c r="AD121" s="16">
        <f>ROUND(IF(Q121=1,INDEX(新属性投放!$F$14:$F$34,卡牌属性!R121),INDEX(新属性投放!$F$42:$F$62,卡牌属性!R121))*INDEX($G$5:$G$42,L121)*SQRT(INDEX($I$5:$I$42,L121)),2)</f>
        <v>151.91</v>
      </c>
      <c r="AF121" s="16">
        <f t="shared" si="40"/>
        <v>506</v>
      </c>
      <c r="AG121" s="16">
        <f t="shared" si="41"/>
        <v>253</v>
      </c>
      <c r="AH121" s="16">
        <f t="shared" si="42"/>
        <v>1519</v>
      </c>
      <c r="AJ121" s="16">
        <f t="shared" si="52"/>
        <v>2825</v>
      </c>
      <c r="AK121" s="16">
        <f t="shared" si="53"/>
        <v>1410</v>
      </c>
      <c r="AL121" s="16">
        <f t="shared" si="54"/>
        <v>8482</v>
      </c>
    </row>
    <row r="122" spans="11:38" ht="16.5" x14ac:dyDescent="0.2">
      <c r="K122" s="15">
        <v>119</v>
      </c>
      <c r="L122" s="15">
        <f t="shared" si="34"/>
        <v>6</v>
      </c>
      <c r="M122" s="15">
        <f t="shared" si="35"/>
        <v>4</v>
      </c>
      <c r="N122" s="16">
        <f t="shared" si="36"/>
        <v>1101006</v>
      </c>
      <c r="O122" s="16" t="str">
        <f t="shared" si="37"/>
        <v>红莲·缇娜14突</v>
      </c>
      <c r="P122" s="31" t="s">
        <v>482</v>
      </c>
      <c r="Q122" s="16">
        <f t="shared" si="38"/>
        <v>1</v>
      </c>
      <c r="R122" s="16">
        <f t="shared" si="39"/>
        <v>14</v>
      </c>
      <c r="S122" s="16" t="s">
        <v>51</v>
      </c>
      <c r="T122" s="16">
        <f>ROUND(((IF(Q122=1,INDEX(新属性投放!$J$14:$J$34,卡牌属性!R122),INDEX(新属性投放!$J$42:$J$62,卡牌属性!R122)))*INDEX($G$5:$G$42,L122)+IF(Q122=1,INDEX(新属性投放!R$20:R$23,卡牌属性!M122-1),INDEX(新属性投放!R$25:R$28,卡牌属性!M122-1)))/SQRT(INDEX($I$5:$I$42,L122)),2)</f>
        <v>2362.08</v>
      </c>
      <c r="U122" s="31" t="s">
        <v>190</v>
      </c>
      <c r="V122" s="16">
        <f>ROUND((IF(Q122=1,INDEX(新属性投放!$K$14:$K$34,卡牌属性!R122),INDEX(新属性投放!$K$42:$K$62,卡牌属性!R122))+IF(Q122=1,INDEX(新属性投放!S$20:S$23,卡牌属性!M122-1),INDEX(新属性投放!S$25:S$28,卡牌属性!M122-1)))*INDEX($G$5:$G$42,L122),2)</f>
        <v>1151.54</v>
      </c>
      <c r="W122" s="31" t="s">
        <v>191</v>
      </c>
      <c r="X122" s="16">
        <f>ROUND((IF(Q122=1,INDEX(新属性投放!$L$14:$L$34,卡牌属性!R122),INDEX(新属性投放!$L$42:$L$62,卡牌属性!R122))*INDEX($G$5:$G$42,L122)+IF(Q122=1,INDEX(新属性投放!T$20:T$23,卡牌属性!M122-1),INDEX(新属性投放!T$25:T$28,卡牌属性!M122-1)))*SQRT(INDEX($I$5:$I$42,L122)),2)</f>
        <v>7178.24</v>
      </c>
      <c r="Y122" s="31" t="s">
        <v>189</v>
      </c>
      <c r="Z122" s="16">
        <f>ROUND(IF(Q122=1,INDEX(新属性投放!$D$14:$D$34,卡牌属性!R122),INDEX(新属性投放!$D$42:$D$62,卡牌属性!R122))*INDEX($G$5:$G$42,L122)/SQRT(INDEX($I$5:$I$42,L122)),2)</f>
        <v>58.55</v>
      </c>
      <c r="AA122" s="31" t="s">
        <v>190</v>
      </c>
      <c r="AB122" s="16">
        <f>ROUND(IF(Q122=1,INDEX(新属性投放!$E$14:$E$34,卡牌属性!R122),INDEX(新属性投放!$E$42:$E$62,卡牌属性!R122))*INDEX($G$5:$G$42,L122),2)</f>
        <v>29.28</v>
      </c>
      <c r="AC122" s="31" t="s">
        <v>191</v>
      </c>
      <c r="AD122" s="16">
        <f>ROUND(IF(Q122=1,INDEX(新属性投放!$F$14:$F$34,卡牌属性!R122),INDEX(新属性投放!$F$42:$F$62,卡牌属性!R122))*INDEX($G$5:$G$42,L122)*SQRT(INDEX($I$5:$I$42,L122)),2)</f>
        <v>175.66</v>
      </c>
      <c r="AF122" s="16">
        <f t="shared" si="40"/>
        <v>585</v>
      </c>
      <c r="AG122" s="16">
        <f t="shared" si="41"/>
        <v>292</v>
      </c>
      <c r="AH122" s="16">
        <f t="shared" si="42"/>
        <v>1756</v>
      </c>
      <c r="AJ122" s="16">
        <f t="shared" si="52"/>
        <v>3410</v>
      </c>
      <c r="AK122" s="16">
        <f t="shared" si="53"/>
        <v>1702</v>
      </c>
      <c r="AL122" s="16">
        <f t="shared" si="54"/>
        <v>10238</v>
      </c>
    </row>
    <row r="123" spans="11:38" ht="16.5" x14ac:dyDescent="0.2">
      <c r="K123" s="15">
        <v>120</v>
      </c>
      <c r="L123" s="15">
        <f t="shared" si="34"/>
        <v>6</v>
      </c>
      <c r="M123" s="15">
        <f t="shared" si="35"/>
        <v>4</v>
      </c>
      <c r="N123" s="16">
        <f t="shared" si="36"/>
        <v>1101006</v>
      </c>
      <c r="O123" s="16" t="str">
        <f t="shared" si="37"/>
        <v>红莲·缇娜15突</v>
      </c>
      <c r="P123" s="31" t="s">
        <v>482</v>
      </c>
      <c r="Q123" s="16">
        <f t="shared" si="38"/>
        <v>1</v>
      </c>
      <c r="R123" s="16">
        <f t="shared" si="39"/>
        <v>15</v>
      </c>
      <c r="S123" s="16" t="s">
        <v>51</v>
      </c>
      <c r="T123" s="16">
        <f>ROUND(((IF(Q123=1,INDEX(新属性投放!$J$14:$J$34,卡牌属性!R123),INDEX(新属性投放!$J$42:$J$62,卡牌属性!R123)))*INDEX($G$5:$G$42,L123)+IF(Q123=1,INDEX(新属性投放!R$20:R$23,卡牌属性!M123-1),INDEX(新属性投放!R$25:R$28,卡牌属性!M123-1)))/SQRT(INDEX($I$5:$I$42,L123)),2)</f>
        <v>2727.64</v>
      </c>
      <c r="U123" s="31" t="s">
        <v>190</v>
      </c>
      <c r="V123" s="16">
        <f>ROUND((IF(Q123=1,INDEX(新属性投放!$K$14:$K$34,卡牌属性!R123),INDEX(新属性投放!$K$42:$K$62,卡牌属性!R123))+IF(Q123=1,INDEX(新属性投放!S$20:S$23,卡牌属性!M123-1),INDEX(新属性投放!S$25:S$28,卡牌属性!M123-1)))*INDEX($G$5:$G$42,L123),2)</f>
        <v>1334.32</v>
      </c>
      <c r="W123" s="31" t="s">
        <v>191</v>
      </c>
      <c r="X123" s="16">
        <f>ROUND((IF(Q123=1,INDEX(新属性投放!$L$14:$L$34,卡牌属性!R123),INDEX(新属性投放!$L$42:$L$62,卡牌属性!R123))*INDEX($G$5:$G$42,L123)+IF(Q123=1,INDEX(新属性投放!T$20:T$23,卡牌属性!M123-1),INDEX(新属性投放!T$25:T$28,卡牌属性!M123-1)))*SQRT(INDEX($I$5:$I$42,L123)),2)</f>
        <v>8274.92</v>
      </c>
      <c r="Y123" s="31" t="s">
        <v>189</v>
      </c>
      <c r="Z123" s="16">
        <f>ROUND(IF(Q123=1,INDEX(新属性投放!$D$14:$D$34,卡牌属性!R123),INDEX(新属性投放!$D$42:$D$62,卡牌属性!R123))*INDEX($G$5:$G$42,L123)/SQRT(INDEX($I$5:$I$42,L123)),2)</f>
        <v>67.69</v>
      </c>
      <c r="AA123" s="31" t="s">
        <v>190</v>
      </c>
      <c r="AB123" s="16">
        <f>ROUND(IF(Q123=1,INDEX(新属性投放!$E$14:$E$34,卡牌属性!R123),INDEX(新属性投放!$E$42:$E$62,卡牌属性!R123))*INDEX($G$5:$G$42,L123),2)</f>
        <v>33.85</v>
      </c>
      <c r="AC123" s="31" t="s">
        <v>191</v>
      </c>
      <c r="AD123" s="16">
        <f>ROUND(IF(Q123=1,INDEX(新属性投放!$F$14:$F$34,卡牌属性!R123),INDEX(新属性投放!$F$42:$F$62,卡牌属性!R123))*INDEX($G$5:$G$42,L123)*SQRT(INDEX($I$5:$I$42,L123)),2)</f>
        <v>203.07</v>
      </c>
      <c r="AF123" s="16">
        <f t="shared" si="40"/>
        <v>676</v>
      </c>
      <c r="AG123" s="16">
        <f t="shared" si="41"/>
        <v>338</v>
      </c>
      <c r="AH123" s="16">
        <f t="shared" si="42"/>
        <v>2030</v>
      </c>
      <c r="AJ123" s="16">
        <f t="shared" si="52"/>
        <v>4086</v>
      </c>
      <c r="AK123" s="16">
        <f t="shared" si="53"/>
        <v>2040</v>
      </c>
      <c r="AL123" s="16">
        <f t="shared" si="54"/>
        <v>12268</v>
      </c>
    </row>
    <row r="124" spans="11:38" ht="16.5" x14ac:dyDescent="0.2">
      <c r="K124" s="15">
        <v>121</v>
      </c>
      <c r="L124" s="15">
        <f t="shared" si="34"/>
        <v>6</v>
      </c>
      <c r="M124" s="15">
        <f t="shared" si="35"/>
        <v>4</v>
      </c>
      <c r="N124" s="16">
        <f t="shared" si="36"/>
        <v>1101006</v>
      </c>
      <c r="O124" s="16" t="str">
        <f t="shared" si="37"/>
        <v>红莲·缇娜16突</v>
      </c>
      <c r="P124" s="31" t="s">
        <v>482</v>
      </c>
      <c r="Q124" s="16">
        <f t="shared" si="38"/>
        <v>1</v>
      </c>
      <c r="R124" s="16">
        <f t="shared" si="39"/>
        <v>16</v>
      </c>
      <c r="S124" s="16" t="s">
        <v>51</v>
      </c>
      <c r="T124" s="16">
        <f>ROUND(((IF(Q124=1,INDEX(新属性投放!$J$14:$J$34,卡牌属性!R124),INDEX(新属性投放!$J$42:$J$62,卡牌属性!R124)))*INDEX($G$5:$G$42,L124)+IF(Q124=1,INDEX(新属性投放!R$20:R$23,卡牌属性!M124-1),INDEX(新属性投放!R$25:R$28,卡牌属性!M124-1)))/SQRT(INDEX($I$5:$I$42,L124)),2)</f>
        <v>3150.6</v>
      </c>
      <c r="U124" s="31" t="s">
        <v>190</v>
      </c>
      <c r="V124" s="16">
        <f>ROUND((IF(Q124=1,INDEX(新属性投放!$K$14:$K$34,卡牌属性!R124),INDEX(新属性投放!$K$42:$K$62,卡牌属性!R124))+IF(Q124=1,INDEX(新属性投放!S$20:S$23,卡牌属性!M124-1),INDEX(新属性投放!S$25:S$28,卡牌属性!M124-1)))*INDEX($G$5:$G$42,L124),2)</f>
        <v>1546.45</v>
      </c>
      <c r="W124" s="31" t="s">
        <v>191</v>
      </c>
      <c r="X124" s="16">
        <f>ROUND((IF(Q124=1,INDEX(新属性投放!$L$14:$L$34,卡牌属性!R124),INDEX(新属性投放!$L$42:$L$62,卡牌属性!R124))*INDEX($G$5:$G$42,L124)+IF(Q124=1,INDEX(新属性投放!T$20:T$23,卡牌属性!M124-1),INDEX(新属性投放!T$25:T$28,卡牌属性!M124-1)))*SQRT(INDEX($I$5:$I$42,L124)),2)</f>
        <v>9543.7900000000009</v>
      </c>
      <c r="Y124" s="31" t="s">
        <v>189</v>
      </c>
      <c r="Z124" s="16">
        <f>ROUND(IF(Q124=1,INDEX(新属性投放!$D$14:$D$34,卡牌属性!R124),INDEX(新属性投放!$D$42:$D$62,卡牌属性!R124))*INDEX($G$5:$G$42,L124)/SQRT(INDEX($I$5:$I$42,L124)),2)</f>
        <v>78.260000000000005</v>
      </c>
      <c r="AA124" s="31" t="s">
        <v>190</v>
      </c>
      <c r="AB124" s="16">
        <f>ROUND(IF(Q124=1,INDEX(新属性投放!$E$14:$E$34,卡牌属性!R124),INDEX(新属性投放!$E$42:$E$62,卡牌属性!R124))*INDEX($G$5:$G$42,L124),2)</f>
        <v>39.130000000000003</v>
      </c>
      <c r="AC124" s="31" t="s">
        <v>191</v>
      </c>
      <c r="AD124" s="16">
        <f>ROUND(IF(Q124=1,INDEX(新属性投放!$F$14:$F$34,卡牌属性!R124),INDEX(新属性投放!$F$42:$F$62,卡牌属性!R124))*INDEX($G$5:$G$42,L124)*SQRT(INDEX($I$5:$I$42,L124)),2)</f>
        <v>234.78</v>
      </c>
      <c r="AF124" s="16">
        <f t="shared" si="40"/>
        <v>782</v>
      </c>
      <c r="AG124" s="16">
        <f t="shared" si="41"/>
        <v>391</v>
      </c>
      <c r="AH124" s="16">
        <f t="shared" si="42"/>
        <v>2347</v>
      </c>
      <c r="AJ124" s="16">
        <f t="shared" si="52"/>
        <v>4868</v>
      </c>
      <c r="AK124" s="16">
        <f t="shared" si="53"/>
        <v>2431</v>
      </c>
      <c r="AL124" s="16">
        <f t="shared" si="54"/>
        <v>14615</v>
      </c>
    </row>
    <row r="125" spans="11:38" ht="16.5" x14ac:dyDescent="0.2">
      <c r="K125" s="15">
        <v>122</v>
      </c>
      <c r="L125" s="15">
        <f t="shared" si="34"/>
        <v>6</v>
      </c>
      <c r="M125" s="15">
        <f t="shared" si="35"/>
        <v>4</v>
      </c>
      <c r="N125" s="16">
        <f t="shared" si="36"/>
        <v>1101006</v>
      </c>
      <c r="O125" s="16" t="str">
        <f t="shared" si="37"/>
        <v>红莲·缇娜17突</v>
      </c>
      <c r="P125" s="31" t="s">
        <v>482</v>
      </c>
      <c r="Q125" s="16">
        <f t="shared" si="38"/>
        <v>1</v>
      </c>
      <c r="R125" s="16">
        <f t="shared" si="39"/>
        <v>17</v>
      </c>
      <c r="S125" s="16" t="s">
        <v>51</v>
      </c>
      <c r="T125" s="16">
        <f>ROUND(((IF(Q125=1,INDEX(新属性投放!$J$14:$J$34,卡牌属性!R125),INDEX(新属性投放!$J$42:$J$62,卡牌属性!R125)))*INDEX($G$5:$G$42,L125)+IF(Q125=1,INDEX(新属性投放!R$20:R$23,卡牌属性!M125-1),INDEX(新属性投放!R$25:R$28,卡牌属性!M125-1)))/SQRT(INDEX($I$5:$I$42,L125)),2)</f>
        <v>3639.4</v>
      </c>
      <c r="U125" s="31" t="s">
        <v>190</v>
      </c>
      <c r="V125" s="16">
        <f>ROUND((IF(Q125=1,INDEX(新属性投放!$K$14:$K$34,卡牌属性!R125),INDEX(新属性投放!$K$42:$K$62,卡牌属性!R125))+IF(Q125=1,INDEX(新属性投放!S$20:S$23,卡牌属性!M125-1),INDEX(新属性投放!S$25:S$28,卡牌属性!M125-1)))*INDEX($G$5:$G$42,L125),2)</f>
        <v>1791.5</v>
      </c>
      <c r="W125" s="31" t="s">
        <v>191</v>
      </c>
      <c r="X125" s="16">
        <f>ROUND((IF(Q125=1,INDEX(新属性投放!$L$14:$L$34,卡牌属性!R125),INDEX(新属性投放!$L$42:$L$62,卡牌属性!R125))*INDEX($G$5:$G$42,L125)+IF(Q125=1,INDEX(新属性投放!T$20:T$23,卡牌属性!M125-1),INDEX(新属性投放!T$25:T$28,卡牌属性!M125-1)))*SQRT(INDEX($I$5:$I$42,L125)),2)</f>
        <v>11010.19</v>
      </c>
      <c r="Y125" s="31" t="s">
        <v>189</v>
      </c>
      <c r="Z125" s="16">
        <f>ROUND(IF(Q125=1,INDEX(新属性投放!$D$14:$D$34,卡牌属性!R125),INDEX(新属性投放!$D$42:$D$62,卡牌属性!R125))*INDEX($G$5:$G$42,L125)/SQRT(INDEX($I$5:$I$42,L125)),2)</f>
        <v>90.48</v>
      </c>
      <c r="AA125" s="31" t="s">
        <v>190</v>
      </c>
      <c r="AB125" s="16">
        <f>ROUND(IF(Q125=1,INDEX(新属性投放!$E$14:$E$34,卡牌属性!R125),INDEX(新属性投放!$E$42:$E$62,卡牌属性!R125))*INDEX($G$5:$G$42,L125),2)</f>
        <v>45.24</v>
      </c>
      <c r="AC125" s="31" t="s">
        <v>191</v>
      </c>
      <c r="AD125" s="16">
        <f>ROUND(IF(Q125=1,INDEX(新属性投放!$F$14:$F$34,卡牌属性!R125),INDEX(新属性投放!$F$42:$F$62,卡牌属性!R125))*INDEX($G$5:$G$42,L125)*SQRT(INDEX($I$5:$I$42,L125)),2)</f>
        <v>271.44</v>
      </c>
      <c r="AF125" s="16">
        <f t="shared" si="40"/>
        <v>904</v>
      </c>
      <c r="AG125" s="16">
        <f t="shared" si="41"/>
        <v>452</v>
      </c>
      <c r="AH125" s="16">
        <f t="shared" si="42"/>
        <v>2714</v>
      </c>
      <c r="AJ125" s="16">
        <f t="shared" si="52"/>
        <v>5772</v>
      </c>
      <c r="AK125" s="16">
        <f t="shared" si="53"/>
        <v>2883</v>
      </c>
      <c r="AL125" s="16">
        <f t="shared" si="54"/>
        <v>17329</v>
      </c>
    </row>
    <row r="126" spans="11:38" ht="16.5" x14ac:dyDescent="0.2">
      <c r="K126" s="15">
        <v>123</v>
      </c>
      <c r="L126" s="15">
        <f t="shared" si="34"/>
        <v>6</v>
      </c>
      <c r="M126" s="15">
        <f t="shared" si="35"/>
        <v>4</v>
      </c>
      <c r="N126" s="16">
        <f t="shared" si="36"/>
        <v>1101006</v>
      </c>
      <c r="O126" s="16" t="str">
        <f t="shared" si="37"/>
        <v>红莲·缇娜18突</v>
      </c>
      <c r="P126" s="31" t="s">
        <v>482</v>
      </c>
      <c r="Q126" s="16">
        <f t="shared" si="38"/>
        <v>1</v>
      </c>
      <c r="R126" s="16">
        <f t="shared" si="39"/>
        <v>18</v>
      </c>
      <c r="S126" s="16" t="s">
        <v>51</v>
      </c>
      <c r="T126" s="16">
        <f>ROUND(((IF(Q126=1,INDEX(新属性投放!$J$14:$J$34,卡牌属性!R126),INDEX(新属性投放!$J$42:$J$62,卡牌属性!R126)))*INDEX($G$5:$G$42,L126)+IF(Q126=1,INDEX(新属性投放!R$20:R$23,卡牌属性!M126-1),INDEX(新属性投放!R$25:R$28,卡牌属性!M126-1)))/SQRT(INDEX($I$5:$I$42,L126)),2)</f>
        <v>4204.8999999999996</v>
      </c>
      <c r="U126" s="31" t="s">
        <v>190</v>
      </c>
      <c r="V126" s="16">
        <f>ROUND((IF(Q126=1,INDEX(新属性投放!$K$14:$K$34,卡牌属性!R126),INDEX(新属性投放!$K$42:$K$62,卡牌属性!R126))+IF(Q126=1,INDEX(新属性投放!S$20:S$23,卡牌属性!M126-1),INDEX(新属性投放!S$25:S$28,卡牌属性!M126-1)))*INDEX($G$5:$G$42,L126),2)</f>
        <v>2074.9</v>
      </c>
      <c r="W126" s="31" t="s">
        <v>191</v>
      </c>
      <c r="X126" s="16">
        <f>ROUND((IF(Q126=1,INDEX(新属性投放!$L$14:$L$34,卡牌属性!R126),INDEX(新属性投放!$L$42:$L$62,卡牌属性!R126))*INDEX($G$5:$G$42,L126)+IF(Q126=1,INDEX(新属性投放!T$20:T$23,卡牌属性!M126-1),INDEX(新属性投放!T$25:T$28,卡牌属性!M126-1)))*SQRT(INDEX($I$5:$I$42,L126)),2)</f>
        <v>12706.69</v>
      </c>
      <c r="Y126" s="31" t="s">
        <v>189</v>
      </c>
      <c r="Z126" s="16">
        <f>ROUND(IF(Q126=1,INDEX(新属性投放!$D$14:$D$34,卡牌属性!R126),INDEX(新属性投放!$D$42:$D$62,卡牌属性!R126))*INDEX($G$5:$G$42,L126)/SQRT(INDEX($I$5:$I$42,L126)),2)</f>
        <v>104.62</v>
      </c>
      <c r="AA126" s="31" t="s">
        <v>190</v>
      </c>
      <c r="AB126" s="16">
        <f>ROUND(IF(Q126=1,INDEX(新属性投放!$E$14:$E$34,卡牌属性!R126),INDEX(新属性投放!$E$42:$E$62,卡牌属性!R126))*INDEX($G$5:$G$42,L126),2)</f>
        <v>52.31</v>
      </c>
      <c r="AC126" s="31" t="s">
        <v>191</v>
      </c>
      <c r="AD126" s="16">
        <f>ROUND(IF(Q126=1,INDEX(新属性投放!$F$14:$F$34,卡牌属性!R126),INDEX(新属性投放!$F$42:$F$62,卡牌属性!R126))*INDEX($G$5:$G$42,L126)*SQRT(INDEX($I$5:$I$42,L126)),2)</f>
        <v>313.87</v>
      </c>
      <c r="AF126" s="16">
        <f t="shared" si="40"/>
        <v>1046</v>
      </c>
      <c r="AG126" s="16">
        <f t="shared" si="41"/>
        <v>523</v>
      </c>
      <c r="AH126" s="16">
        <f t="shared" si="42"/>
        <v>3138</v>
      </c>
      <c r="AJ126" s="16">
        <f t="shared" si="52"/>
        <v>6818</v>
      </c>
      <c r="AK126" s="16">
        <f t="shared" si="53"/>
        <v>3406</v>
      </c>
      <c r="AL126" s="16">
        <f t="shared" si="54"/>
        <v>20467</v>
      </c>
    </row>
    <row r="127" spans="11:38" ht="16.5" x14ac:dyDescent="0.2">
      <c r="K127" s="15">
        <v>124</v>
      </c>
      <c r="L127" s="15">
        <f t="shared" si="34"/>
        <v>6</v>
      </c>
      <c r="M127" s="15">
        <f t="shared" si="35"/>
        <v>4</v>
      </c>
      <c r="N127" s="16">
        <f t="shared" si="36"/>
        <v>1101006</v>
      </c>
      <c r="O127" s="16" t="str">
        <f t="shared" si="37"/>
        <v>红莲·缇娜19突</v>
      </c>
      <c r="P127" s="31" t="s">
        <v>482</v>
      </c>
      <c r="Q127" s="16">
        <f t="shared" si="38"/>
        <v>1</v>
      </c>
      <c r="R127" s="16">
        <f t="shared" si="39"/>
        <v>19</v>
      </c>
      <c r="S127" s="16" t="s">
        <v>51</v>
      </c>
      <c r="T127" s="16">
        <f>ROUND(((IF(Q127=1,INDEX(新属性投放!$J$14:$J$34,卡牌属性!R127),INDEX(新属性投放!$J$42:$J$62,卡牌属性!R127)))*INDEX($G$5:$G$42,L127)+IF(Q127=1,INDEX(新属性投放!R$20:R$23,卡牌属性!M127-1),INDEX(新属性投放!R$25:R$28,卡牌属性!M127-1)))/SQRT(INDEX($I$5:$I$42,L127)),2)</f>
        <v>4859.32</v>
      </c>
      <c r="U127" s="31" t="s">
        <v>190</v>
      </c>
      <c r="V127" s="16">
        <f>ROUND((IF(Q127=1,INDEX(新属性投放!$K$14:$K$34,卡牌属性!R127),INDEX(新属性投放!$K$42:$K$62,卡牌属性!R127))+IF(Q127=1,INDEX(新属性投放!S$20:S$23,卡牌属性!M127-1),INDEX(新属性投放!S$25:S$28,卡牌属性!M127-1)))*INDEX($G$5:$G$42,L127),2)</f>
        <v>2401.46</v>
      </c>
      <c r="W127" s="31" t="s">
        <v>191</v>
      </c>
      <c r="X127" s="16">
        <f>ROUND((IF(Q127=1,INDEX(新属性投放!$L$14:$L$34,卡牌属性!R127),INDEX(新属性投放!$L$42:$L$62,卡牌属性!R127))*INDEX($G$5:$G$42,L127)+IF(Q127=1,INDEX(新属性投放!T$20:T$23,卡牌属性!M127-1),INDEX(新属性投放!T$25:T$28,卡牌属性!M127-1)))*SQRT(INDEX($I$5:$I$42,L127)),2)</f>
        <v>14669.95</v>
      </c>
      <c r="Y127" s="31" t="s">
        <v>189</v>
      </c>
      <c r="Z127" s="16">
        <f>ROUND(IF(Q127=1,INDEX(新属性投放!$D$14:$D$34,卡牌属性!R127),INDEX(新属性投放!$D$42:$D$62,卡牌属性!R127))*INDEX($G$5:$G$42,L127)/SQRT(INDEX($I$5:$I$42,L127)),2)</f>
        <v>120.98</v>
      </c>
      <c r="AA127" s="31" t="s">
        <v>190</v>
      </c>
      <c r="AB127" s="16">
        <f>ROUND(IF(Q127=1,INDEX(新属性投放!$E$14:$E$34,卡牌属性!R127),INDEX(新属性投放!$E$42:$E$62,卡牌属性!R127))*INDEX($G$5:$G$42,L127),2)</f>
        <v>60.49</v>
      </c>
      <c r="AC127" s="31" t="s">
        <v>191</v>
      </c>
      <c r="AD127" s="16">
        <f>ROUND(IF(Q127=1,INDEX(新属性投放!$F$14:$F$34,卡牌属性!R127),INDEX(新属性投放!$F$42:$F$62,卡牌属性!R127))*INDEX($G$5:$G$42,L127)*SQRT(INDEX($I$5:$I$42,L127)),2)</f>
        <v>362.93</v>
      </c>
      <c r="AF127" s="16">
        <f t="shared" si="40"/>
        <v>1209</v>
      </c>
      <c r="AG127" s="16">
        <f t="shared" si="41"/>
        <v>604</v>
      </c>
      <c r="AH127" s="16">
        <f t="shared" si="42"/>
        <v>3629</v>
      </c>
      <c r="AJ127" s="16">
        <f t="shared" si="52"/>
        <v>8027</v>
      </c>
      <c r="AK127" s="16">
        <f t="shared" si="53"/>
        <v>4010</v>
      </c>
      <c r="AL127" s="16">
        <f t="shared" si="54"/>
        <v>24096</v>
      </c>
    </row>
    <row r="128" spans="11:38" ht="16.5" x14ac:dyDescent="0.2">
      <c r="K128" s="15">
        <v>125</v>
      </c>
      <c r="L128" s="15">
        <f t="shared" si="34"/>
        <v>6</v>
      </c>
      <c r="M128" s="15">
        <f t="shared" si="35"/>
        <v>4</v>
      </c>
      <c r="N128" s="16">
        <f t="shared" si="36"/>
        <v>1101006</v>
      </c>
      <c r="O128" s="16" t="str">
        <f t="shared" si="37"/>
        <v>红莲·缇娜20突</v>
      </c>
      <c r="P128" s="31" t="s">
        <v>482</v>
      </c>
      <c r="Q128" s="16">
        <f t="shared" si="38"/>
        <v>1</v>
      </c>
      <c r="R128" s="16">
        <f t="shared" si="39"/>
        <v>20</v>
      </c>
      <c r="S128" s="16" t="s">
        <v>51</v>
      </c>
      <c r="T128" s="16">
        <f>ROUND(((IF(Q128=1,INDEX(新属性投放!$J$14:$J$34,卡牌属性!R128),INDEX(新属性投放!$J$42:$J$62,卡牌属性!R128)))*INDEX($G$5:$G$42,L128)+IF(Q128=1,INDEX(新属性投放!R$20:R$23,卡牌属性!M128-1),INDEX(新属性投放!R$25:R$28,卡牌属性!M128-1)))/SQRT(INDEX($I$5:$I$42,L128)),2)</f>
        <v>5615.01</v>
      </c>
      <c r="U128" s="31" t="s">
        <v>190</v>
      </c>
      <c r="V128" s="16">
        <f>ROUND((IF(Q128=1,INDEX(新属性投放!$K$14:$K$34,卡牌属性!R128),INDEX(新属性投放!$K$42:$K$62,卡牌属性!R128))+IF(Q128=1,INDEX(新属性投放!S$20:S$23,卡牌属性!M128-1),INDEX(新属性投放!S$25:S$28,卡牌属性!M128-1)))*INDEX($G$5:$G$42,L128),2)</f>
        <v>2779.3</v>
      </c>
      <c r="W128" s="31" t="s">
        <v>191</v>
      </c>
      <c r="X128" s="16">
        <f>ROUND((IF(Q128=1,INDEX(新属性投放!$L$14:$L$34,卡牌属性!R128),INDEX(新属性投放!$L$42:$L$62,卡牌属性!R128))*INDEX($G$5:$G$42,L128)+IF(Q128=1,INDEX(新属性投放!T$20:T$23,卡牌属性!M128-1),INDEX(新属性投放!T$25:T$28,卡牌属性!M128-1)))*SQRT(INDEX($I$5:$I$42,L128)),2)</f>
        <v>16937.02</v>
      </c>
      <c r="Y128" s="31" t="s">
        <v>189</v>
      </c>
      <c r="Z128" s="16">
        <f>ROUND(IF(Q128=1,INDEX(新属性投放!$D$14:$D$34,卡牌属性!R128),INDEX(新属性投放!$D$42:$D$62,卡牌属性!R128))*INDEX($G$5:$G$42,L128)/SQRT(INDEX($I$5:$I$42,L128)),2)</f>
        <v>139.88</v>
      </c>
      <c r="AA128" s="31" t="s">
        <v>190</v>
      </c>
      <c r="AB128" s="16">
        <f>ROUND(IF(Q128=1,INDEX(新属性投放!$E$14:$E$34,卡牌属性!R128),INDEX(新属性投放!$E$42:$E$62,卡牌属性!R128))*INDEX($G$5:$G$42,L128),2)</f>
        <v>69.94</v>
      </c>
      <c r="AC128" s="31" t="s">
        <v>191</v>
      </c>
      <c r="AD128" s="16">
        <f>ROUND(IF(Q128=1,INDEX(新属性投放!$F$14:$F$34,卡牌属性!R128),INDEX(新属性投放!$F$42:$F$62,卡牌属性!R128))*INDEX($G$5:$G$42,L128)*SQRT(INDEX($I$5:$I$42,L128)),2)</f>
        <v>419.64</v>
      </c>
      <c r="AF128" s="16">
        <f t="shared" si="40"/>
        <v>1398</v>
      </c>
      <c r="AG128" s="16">
        <f t="shared" si="41"/>
        <v>699</v>
      </c>
      <c r="AH128" s="16">
        <f t="shared" si="42"/>
        <v>4196</v>
      </c>
      <c r="AJ128" s="16">
        <f t="shared" si="52"/>
        <v>9425</v>
      </c>
      <c r="AK128" s="16">
        <f t="shared" si="53"/>
        <v>4709</v>
      </c>
      <c r="AL128" s="16">
        <f t="shared" si="54"/>
        <v>28292</v>
      </c>
    </row>
    <row r="129" spans="11:38" ht="16.5" x14ac:dyDescent="0.2">
      <c r="K129" s="15">
        <v>126</v>
      </c>
      <c r="L129" s="15">
        <f t="shared" si="34"/>
        <v>6</v>
      </c>
      <c r="M129" s="15">
        <f t="shared" si="35"/>
        <v>4</v>
      </c>
      <c r="N129" s="16">
        <f t="shared" si="36"/>
        <v>1101006</v>
      </c>
      <c r="O129" s="16" t="str">
        <f t="shared" si="37"/>
        <v>红莲·缇娜21突</v>
      </c>
      <c r="P129" s="31" t="s">
        <v>482</v>
      </c>
      <c r="Q129" s="16">
        <f t="shared" si="38"/>
        <v>1</v>
      </c>
      <c r="R129" s="16">
        <f t="shared" si="39"/>
        <v>21</v>
      </c>
      <c r="S129" s="16" t="s">
        <v>51</v>
      </c>
      <c r="T129" s="16">
        <f>ROUND(((IF(Q129=1,INDEX(新属性投放!$J$14:$J$34,卡牌属性!R129),INDEX(新属性投放!$J$42:$J$62,卡牌属性!R129)))*INDEX($G$5:$G$42,L129)+IF(Q129=1,INDEX(新属性投放!R$20:R$23,卡牌属性!M129-1),INDEX(新属性投放!R$25:R$28,卡牌属性!M129-1)))/SQRT(INDEX($I$5:$I$42,L129)),2)</f>
        <v>6489.91</v>
      </c>
      <c r="U129" s="31" t="s">
        <v>190</v>
      </c>
      <c r="V129" s="16">
        <f>ROUND((IF(Q129=1,INDEX(新属性投放!$K$14:$K$34,卡牌属性!R129),INDEX(新属性投放!$K$42:$K$62,卡牌属性!R129))+IF(Q129=1,INDEX(新属性投放!S$20:S$23,卡牌属性!M129-1),INDEX(新属性投放!S$25:S$28,卡牌属性!M129-1)))*INDEX($G$5:$G$42,L129),2)</f>
        <v>3216.1</v>
      </c>
      <c r="W129" s="31" t="s">
        <v>191</v>
      </c>
      <c r="X129" s="16">
        <f>ROUND((IF(Q129=1,INDEX(新属性投放!$L$14:$L$34,卡牌属性!R129),INDEX(新属性投放!$L$42:$L$62,卡牌属性!R129))*INDEX($G$5:$G$42,L129)+IF(Q129=1,INDEX(新属性投放!T$20:T$23,卡牌属性!M129-1),INDEX(新属性投放!T$25:T$28,卡牌属性!M129-1)))*SQRT(INDEX($I$5:$I$42,L129)),2)</f>
        <v>19561.72</v>
      </c>
      <c r="Y129" s="31" t="s">
        <v>189</v>
      </c>
      <c r="Z129" s="16">
        <f>ROUND(IF(Q129=1,INDEX(新属性投放!$D$14:$D$34,卡牌属性!R129),INDEX(新属性投放!$D$42:$D$62,卡牌属性!R129))*INDEX($G$5:$G$42,L129)/SQRT(INDEX($I$5:$I$42,L129)),2)</f>
        <v>161.75</v>
      </c>
      <c r="AA129" s="31" t="s">
        <v>190</v>
      </c>
      <c r="AB129" s="16">
        <f>ROUND(IF(Q129=1,INDEX(新属性投放!$E$14:$E$34,卡牌属性!R129),INDEX(新属性投放!$E$42:$E$62,卡牌属性!R129))*INDEX($G$5:$G$42,L129),2)</f>
        <v>80.87</v>
      </c>
      <c r="AC129" s="31" t="s">
        <v>191</v>
      </c>
      <c r="AD129" s="16">
        <f>ROUND(IF(Q129=1,INDEX(新属性投放!$F$14:$F$34,卡牌属性!R129),INDEX(新属性投放!$F$42:$F$62,卡牌属性!R129))*INDEX($G$5:$G$42,L129)*SQRT(INDEX($I$5:$I$42,L129)),2)</f>
        <v>485.24</v>
      </c>
      <c r="AF129" s="16">
        <f t="shared" si="40"/>
        <v>1617</v>
      </c>
      <c r="AG129" s="16">
        <f t="shared" si="41"/>
        <v>808</v>
      </c>
      <c r="AH129" s="16">
        <f t="shared" si="42"/>
        <v>4852</v>
      </c>
      <c r="AJ129" s="16">
        <f t="shared" si="52"/>
        <v>11042</v>
      </c>
      <c r="AK129" s="16">
        <f t="shared" si="53"/>
        <v>5517</v>
      </c>
      <c r="AL129" s="16">
        <f t="shared" si="54"/>
        <v>33144</v>
      </c>
    </row>
    <row r="130" spans="11:38" ht="16.5" x14ac:dyDescent="0.2">
      <c r="K130" s="15">
        <v>127</v>
      </c>
      <c r="L130" s="15">
        <f t="shared" si="34"/>
        <v>7</v>
      </c>
      <c r="M130" s="15">
        <f t="shared" si="35"/>
        <v>4</v>
      </c>
      <c r="N130" s="16">
        <f t="shared" si="36"/>
        <v>1101007</v>
      </c>
      <c r="O130" s="16" t="str">
        <f t="shared" si="37"/>
        <v>战斗曹焱兵1突</v>
      </c>
      <c r="P130" s="31" t="s">
        <v>482</v>
      </c>
      <c r="Q130" s="16">
        <f t="shared" si="38"/>
        <v>1</v>
      </c>
      <c r="R130" s="16">
        <f t="shared" si="39"/>
        <v>1</v>
      </c>
      <c r="S130" s="16" t="s">
        <v>51</v>
      </c>
      <c r="T130" s="16">
        <f>ROUND(((IF(Q130=1,INDEX(新属性投放!$J$14:$J$34,卡牌属性!R130),INDEX(新属性投放!$J$42:$J$62,卡牌属性!R130)))*INDEX($G$5:$G$42,L130)+IF(Q130=1,INDEX(新属性投放!R$20:R$23,卡牌属性!M130-1),INDEX(新属性投放!R$25:R$28,卡牌属性!M130-1)))/SQRT(INDEX($I$5:$I$42,L130)),2)</f>
        <v>46</v>
      </c>
      <c r="U130" s="31" t="s">
        <v>190</v>
      </c>
      <c r="V130" s="16">
        <f>ROUND((IF(Q130=1,INDEX(新属性投放!$K$14:$K$34,卡牌属性!R130),INDEX(新属性投放!$K$42:$K$62,卡牌属性!R130))+IF(Q130=1,INDEX(新属性投放!S$20:S$23,卡牌属性!M130-1),INDEX(新属性投放!S$25:S$28,卡牌属性!M130-1)))*INDEX($G$5:$G$42,L130),2)</f>
        <v>0</v>
      </c>
      <c r="W130" s="31" t="s">
        <v>191</v>
      </c>
      <c r="X130" s="16">
        <f>ROUND((IF(Q130=1,INDEX(新属性投放!$L$14:$L$34,卡牌属性!R130),INDEX(新属性投放!$L$42:$L$62,卡牌属性!R130))*INDEX($G$5:$G$42,L130)+IF(Q130=1,INDEX(新属性投放!T$20:T$23,卡牌属性!M130-1),INDEX(新属性投放!T$25:T$28,卡牌属性!M130-1)))*SQRT(INDEX($I$5:$I$42,L130)),2)</f>
        <v>230</v>
      </c>
      <c r="Y130" s="31" t="s">
        <v>189</v>
      </c>
      <c r="Z130" s="16">
        <f>ROUND(IF(Q130=1,INDEX(新属性投放!$D$14:$D$34,卡牌属性!R130),INDEX(新属性投放!$D$42:$D$62,卡牌属性!R130))*INDEX($G$5:$G$42,L130)/SQRT(INDEX($I$5:$I$42,L130)),2)</f>
        <v>3.9</v>
      </c>
      <c r="AA130" s="31" t="s">
        <v>190</v>
      </c>
      <c r="AB130" s="16">
        <f>ROUND(IF(Q130=1,INDEX(新属性投放!$E$14:$E$34,卡牌属性!R130),INDEX(新属性投放!$E$42:$E$62,卡牌属性!R130))*INDEX($G$5:$G$42,L130),2)</f>
        <v>1.95</v>
      </c>
      <c r="AC130" s="31" t="s">
        <v>191</v>
      </c>
      <c r="AD130" s="16">
        <f>ROUND(IF(Q130=1,INDEX(新属性投放!$F$14:$F$34,卡牌属性!R130),INDEX(新属性投放!$F$42:$F$62,卡牌属性!R130))*INDEX($G$5:$G$42,L130)*SQRT(INDEX($I$5:$I$42,L130)),2)</f>
        <v>11.7</v>
      </c>
      <c r="AF130" s="16">
        <f t="shared" si="40"/>
        <v>39</v>
      </c>
      <c r="AG130" s="16">
        <f t="shared" si="41"/>
        <v>19</v>
      </c>
      <c r="AH130" s="16">
        <f t="shared" si="42"/>
        <v>117</v>
      </c>
      <c r="AJ130" s="16">
        <f t="shared" ref="AJ130" si="55">AF130</f>
        <v>39</v>
      </c>
      <c r="AK130" s="16">
        <f t="shared" ref="AK130" si="56">AG130</f>
        <v>19</v>
      </c>
      <c r="AL130" s="16">
        <f t="shared" ref="AL130" si="57">AH130</f>
        <v>117</v>
      </c>
    </row>
    <row r="131" spans="11:38" ht="16.5" x14ac:dyDescent="0.2">
      <c r="K131" s="15">
        <v>128</v>
      </c>
      <c r="L131" s="15">
        <f t="shared" si="34"/>
        <v>7</v>
      </c>
      <c r="M131" s="15">
        <f t="shared" si="35"/>
        <v>4</v>
      </c>
      <c r="N131" s="16">
        <f t="shared" si="36"/>
        <v>1101007</v>
      </c>
      <c r="O131" s="16" t="str">
        <f t="shared" si="37"/>
        <v>战斗曹焱兵2突</v>
      </c>
      <c r="P131" s="31" t="s">
        <v>482</v>
      </c>
      <c r="Q131" s="16">
        <f t="shared" si="38"/>
        <v>1</v>
      </c>
      <c r="R131" s="16">
        <f t="shared" si="39"/>
        <v>2</v>
      </c>
      <c r="S131" s="16" t="s">
        <v>51</v>
      </c>
      <c r="T131" s="16">
        <f>ROUND(((IF(Q131=1,INDEX(新属性投放!$J$14:$J$34,卡牌属性!R131),INDEX(新属性投放!$J$42:$J$62,卡牌属性!R131)))*INDEX($G$5:$G$42,L131)+IF(Q131=1,INDEX(新属性投放!R$20:R$23,卡牌属性!M131-1),INDEX(新属性投放!R$25:R$28,卡牌属性!M131-1)))/SQRT(INDEX($I$5:$I$42,L131)),2)</f>
        <v>94.1</v>
      </c>
      <c r="U131" s="31" t="s">
        <v>190</v>
      </c>
      <c r="V131" s="16">
        <f>ROUND((IF(Q131=1,INDEX(新属性投放!$K$14:$K$34,卡牌属性!R131),INDEX(新属性投放!$K$42:$K$62,卡牌属性!R131))+IF(Q131=1,INDEX(新属性投放!S$20:S$23,卡牌属性!M131-1),INDEX(新属性投放!S$25:S$28,卡牌属性!M131-1)))*INDEX($G$5:$G$42,L131),2)</f>
        <v>17.55</v>
      </c>
      <c r="W131" s="31" t="s">
        <v>191</v>
      </c>
      <c r="X131" s="16">
        <f>ROUND((IF(Q131=1,INDEX(新属性投放!$L$14:$L$34,卡牌属性!R131),INDEX(新属性投放!$L$42:$L$62,卡牌属性!R131))*INDEX($G$5:$G$42,L131)+IF(Q131=1,INDEX(新属性投放!T$20:T$23,卡牌属性!M131-1),INDEX(新属性投放!T$25:T$28,卡牌属性!M131-1)))*SQRT(INDEX($I$5:$I$42,L131)),2)</f>
        <v>374.3</v>
      </c>
      <c r="Y131" s="31" t="s">
        <v>189</v>
      </c>
      <c r="Z131" s="16">
        <f>ROUND(IF(Q131=1,INDEX(新属性投放!$D$14:$D$34,卡牌属性!R131),INDEX(新属性投放!$D$42:$D$62,卡牌属性!R131))*INDEX($G$5:$G$42,L131)/SQRT(INDEX($I$5:$I$42,L131)),2)</f>
        <v>4.16</v>
      </c>
      <c r="AA131" s="31" t="s">
        <v>190</v>
      </c>
      <c r="AB131" s="16">
        <f>ROUND(IF(Q131=1,INDEX(新属性投放!$E$14:$E$34,卡牌属性!R131),INDEX(新属性投放!$E$42:$E$62,卡牌属性!R131))*INDEX($G$5:$G$42,L131),2)</f>
        <v>2.08</v>
      </c>
      <c r="AC131" s="31" t="s">
        <v>191</v>
      </c>
      <c r="AD131" s="16">
        <f>ROUND(IF(Q131=1,INDEX(新属性投放!$F$14:$F$34,卡牌属性!R131),INDEX(新属性投放!$F$42:$F$62,卡牌属性!R131))*INDEX($G$5:$G$42,L131)*SQRT(INDEX($I$5:$I$42,L131)),2)</f>
        <v>12.48</v>
      </c>
      <c r="AF131" s="16">
        <f t="shared" si="40"/>
        <v>41</v>
      </c>
      <c r="AG131" s="16">
        <f t="shared" si="41"/>
        <v>20</v>
      </c>
      <c r="AH131" s="16">
        <f t="shared" si="42"/>
        <v>124</v>
      </c>
      <c r="AJ131" s="16">
        <f t="shared" ref="AJ131:AJ150" si="58">AJ130+AF131</f>
        <v>80</v>
      </c>
      <c r="AK131" s="16">
        <f t="shared" ref="AK131:AK150" si="59">AK130+AG131</f>
        <v>39</v>
      </c>
      <c r="AL131" s="16">
        <f t="shared" ref="AL131:AL150" si="60">AL130+AH131</f>
        <v>241</v>
      </c>
    </row>
    <row r="132" spans="11:38" ht="16.5" x14ac:dyDescent="0.2">
      <c r="K132" s="15">
        <v>129</v>
      </c>
      <c r="L132" s="15">
        <f t="shared" si="34"/>
        <v>7</v>
      </c>
      <c r="M132" s="15">
        <f t="shared" si="35"/>
        <v>4</v>
      </c>
      <c r="N132" s="16">
        <f t="shared" si="36"/>
        <v>1101007</v>
      </c>
      <c r="O132" s="16" t="str">
        <f t="shared" si="37"/>
        <v>战斗曹焱兵3突</v>
      </c>
      <c r="P132" s="31" t="s">
        <v>482</v>
      </c>
      <c r="Q132" s="16">
        <f t="shared" si="38"/>
        <v>1</v>
      </c>
      <c r="R132" s="16">
        <f t="shared" si="39"/>
        <v>3</v>
      </c>
      <c r="S132" s="16" t="s">
        <v>51</v>
      </c>
      <c r="T132" s="16">
        <f>ROUND(((IF(Q132=1,INDEX(新属性投放!$J$14:$J$34,卡牌属性!R132),INDEX(新属性投放!$J$42:$J$62,卡牌属性!R132)))*INDEX($G$5:$G$42,L132)+IF(Q132=1,INDEX(新属性投放!R$20:R$23,卡牌属性!M132-1),INDEX(新属性投放!R$25:R$28,卡牌属性!M132-1)))/SQRT(INDEX($I$5:$I$42,L132)),2)</f>
        <v>146.1</v>
      </c>
      <c r="U132" s="31" t="s">
        <v>190</v>
      </c>
      <c r="V132" s="16">
        <f>ROUND((IF(Q132=1,INDEX(新属性投放!$K$14:$K$34,卡牌属性!R132),INDEX(新属性投放!$K$42:$K$62,卡牌属性!R132))+IF(Q132=1,INDEX(新属性投放!S$20:S$23,卡牌属性!M132-1),INDEX(新属性投放!S$25:S$28,卡牌属性!M132-1)))*INDEX($G$5:$G$42,L132),2)</f>
        <v>43.55</v>
      </c>
      <c r="W132" s="31" t="s">
        <v>191</v>
      </c>
      <c r="X132" s="16">
        <f>ROUND((IF(Q132=1,INDEX(新属性投放!$L$14:$L$34,卡牌属性!R132),INDEX(新属性投放!$L$42:$L$62,卡牌属性!R132))*INDEX($G$5:$G$42,L132)+IF(Q132=1,INDEX(新属性投放!T$20:T$23,卡牌属性!M132-1),INDEX(新属性投放!T$25:T$28,卡牌属性!M132-1)))*SQRT(INDEX($I$5:$I$42,L132)),2)</f>
        <v>530.29999999999995</v>
      </c>
      <c r="Y132" s="31" t="s">
        <v>189</v>
      </c>
      <c r="Z132" s="16">
        <f>ROUND(IF(Q132=1,INDEX(新属性投放!$D$14:$D$34,卡牌属性!R132),INDEX(新属性投放!$D$42:$D$62,卡牌属性!R132))*INDEX($G$5:$G$42,L132)/SQRT(INDEX($I$5:$I$42,L132)),2)</f>
        <v>7.62</v>
      </c>
      <c r="AA132" s="31" t="s">
        <v>190</v>
      </c>
      <c r="AB132" s="16">
        <f>ROUND(IF(Q132=1,INDEX(新属性投放!$E$14:$E$34,卡牌属性!R132),INDEX(新属性投放!$E$42:$E$62,卡牌属性!R132))*INDEX($G$5:$G$42,L132),2)</f>
        <v>3.81</v>
      </c>
      <c r="AC132" s="31" t="s">
        <v>191</v>
      </c>
      <c r="AD132" s="16">
        <f>ROUND(IF(Q132=1,INDEX(新属性投放!$F$14:$F$34,卡牌属性!R132),INDEX(新属性投放!$F$42:$F$62,卡牌属性!R132))*INDEX($G$5:$G$42,L132)*SQRT(INDEX($I$5:$I$42,L132)),2)</f>
        <v>22.85</v>
      </c>
      <c r="AF132" s="16">
        <f t="shared" si="40"/>
        <v>76</v>
      </c>
      <c r="AG132" s="16">
        <f t="shared" si="41"/>
        <v>38</v>
      </c>
      <c r="AH132" s="16">
        <f t="shared" si="42"/>
        <v>228</v>
      </c>
      <c r="AJ132" s="16">
        <f t="shared" si="58"/>
        <v>156</v>
      </c>
      <c r="AK132" s="16">
        <f t="shared" si="59"/>
        <v>77</v>
      </c>
      <c r="AL132" s="16">
        <f t="shared" si="60"/>
        <v>469</v>
      </c>
    </row>
    <row r="133" spans="11:38" ht="16.5" x14ac:dyDescent="0.2">
      <c r="K133" s="15">
        <v>130</v>
      </c>
      <c r="L133" s="15">
        <f t="shared" ref="L133:L196" si="61">MATCH(K133-1,$F$4:$F$41,1)</f>
        <v>7</v>
      </c>
      <c r="M133" s="15">
        <f t="shared" ref="M133:M196" si="62">INDEX($D$5:$D$42,L133)</f>
        <v>4</v>
      </c>
      <c r="N133" s="16">
        <f t="shared" ref="N133:N196" si="63">INDEX($A$4:$A$42,L133+1)</f>
        <v>1101007</v>
      </c>
      <c r="O133" s="16" t="str">
        <f t="shared" ref="O133:O196" si="64">INDEX($B$4:$B$42,MATCH(N133,$A$4:$A$42,0))&amp;R133&amp;"突"</f>
        <v>战斗曹焱兵4突</v>
      </c>
      <c r="P133" s="31" t="s">
        <v>482</v>
      </c>
      <c r="Q133" s="16">
        <f t="shared" ref="Q133:Q196" si="65">INDEX($C$4:$C$42,L133+1)</f>
        <v>1</v>
      </c>
      <c r="R133" s="16">
        <f t="shared" ref="R133:R196" si="66">K133-INDEX($F$4:$F$42,L133)</f>
        <v>4</v>
      </c>
      <c r="S133" s="16" t="s">
        <v>51</v>
      </c>
      <c r="T133" s="16">
        <f>ROUND(((IF(Q133=1,INDEX(新属性投放!$J$14:$J$34,卡牌属性!R133),INDEX(新属性投放!$J$42:$J$62,卡牌属性!R133)))*INDEX($G$5:$G$42,L133)+IF(Q133=1,INDEX(新属性投放!R$20:R$23,卡牌属性!M133-1),INDEX(新属性投放!R$25:R$28,卡牌属性!M133-1)))/SQRT(INDEX($I$5:$I$42,L133)),2)</f>
        <v>232.68</v>
      </c>
      <c r="U133" s="31" t="s">
        <v>190</v>
      </c>
      <c r="V133" s="16">
        <f>ROUND((IF(Q133=1,INDEX(新属性投放!$K$14:$K$34,卡牌属性!R133),INDEX(新属性投放!$K$42:$K$62,卡牌属性!R133))+IF(Q133=1,INDEX(新属性投放!S$20:S$23,卡牌属性!M133-1),INDEX(新属性投放!S$25:S$28,卡牌属性!M133-1)))*INDEX($G$5:$G$42,L133),2)</f>
        <v>86.84</v>
      </c>
      <c r="W133" s="31" t="s">
        <v>191</v>
      </c>
      <c r="X133" s="16">
        <f>ROUND((IF(Q133=1,INDEX(新属性投放!$L$14:$L$34,卡牌属性!R133),INDEX(新属性投放!$L$42:$L$62,卡牌属性!R133))*INDEX($G$5:$G$42,L133)+IF(Q133=1,INDEX(新属性投放!T$20:T$23,卡牌属性!M133-1),INDEX(新属性投放!T$25:T$28,卡牌属性!M133-1)))*SQRT(INDEX($I$5:$I$42,L133)),2)</f>
        <v>790.04</v>
      </c>
      <c r="Y133" s="31" t="s">
        <v>189</v>
      </c>
      <c r="Z133" s="16">
        <f>ROUND(IF(Q133=1,INDEX(新属性投放!$D$14:$D$34,卡牌属性!R133),INDEX(新属性投放!$D$42:$D$62,卡牌属性!R133))*INDEX($G$5:$G$42,L133)/SQRT(INDEX($I$5:$I$42,L133)),2)</f>
        <v>8.76</v>
      </c>
      <c r="AA133" s="31" t="s">
        <v>190</v>
      </c>
      <c r="AB133" s="16">
        <f>ROUND(IF(Q133=1,INDEX(新属性投放!$E$14:$E$34,卡牌属性!R133),INDEX(新属性投放!$E$42:$E$62,卡牌属性!R133))*INDEX($G$5:$G$42,L133),2)</f>
        <v>4.38</v>
      </c>
      <c r="AC133" s="31" t="s">
        <v>191</v>
      </c>
      <c r="AD133" s="16">
        <f>ROUND(IF(Q133=1,INDEX(新属性投放!$F$14:$F$34,卡牌属性!R133),INDEX(新属性投放!$F$42:$F$62,卡牌属性!R133))*INDEX($G$5:$G$42,L133)*SQRT(INDEX($I$5:$I$42,L133)),2)</f>
        <v>26.29</v>
      </c>
      <c r="AF133" s="16">
        <f t="shared" ref="AF133:AF196" si="67">INT(Z133*AF$2*10)</f>
        <v>87</v>
      </c>
      <c r="AG133" s="16">
        <f t="shared" ref="AG133:AG196" si="68">INT(AB133*AF$2*10)</f>
        <v>43</v>
      </c>
      <c r="AH133" s="16">
        <f t="shared" ref="AH133:AH196" si="69">INT(AD133*AF$2*10)</f>
        <v>262</v>
      </c>
      <c r="AJ133" s="16">
        <f t="shared" si="58"/>
        <v>243</v>
      </c>
      <c r="AK133" s="16">
        <f t="shared" si="59"/>
        <v>120</v>
      </c>
      <c r="AL133" s="16">
        <f t="shared" si="60"/>
        <v>731</v>
      </c>
    </row>
    <row r="134" spans="11:38" ht="16.5" x14ac:dyDescent="0.2">
      <c r="K134" s="15">
        <v>131</v>
      </c>
      <c r="L134" s="15">
        <f t="shared" si="61"/>
        <v>7</v>
      </c>
      <c r="M134" s="15">
        <f t="shared" si="62"/>
        <v>4</v>
      </c>
      <c r="N134" s="16">
        <f t="shared" si="63"/>
        <v>1101007</v>
      </c>
      <c r="O134" s="16" t="str">
        <f t="shared" si="64"/>
        <v>战斗曹焱兵5突</v>
      </c>
      <c r="P134" s="31" t="s">
        <v>482</v>
      </c>
      <c r="Q134" s="16">
        <f t="shared" si="65"/>
        <v>1</v>
      </c>
      <c r="R134" s="16">
        <f t="shared" si="66"/>
        <v>5</v>
      </c>
      <c r="S134" s="16" t="s">
        <v>51</v>
      </c>
      <c r="T134" s="16">
        <f>ROUND(((IF(Q134=1,INDEX(新属性投放!$J$14:$J$34,卡牌属性!R134),INDEX(新属性投放!$J$42:$J$62,卡牌属性!R134)))*INDEX($G$5:$G$42,L134)+IF(Q134=1,INDEX(新属性投放!R$20:R$23,卡牌属性!M134-1),INDEX(新属性投放!R$25:R$28,卡牌属性!M134-1)))/SQRT(INDEX($I$5:$I$42,L134)),2)</f>
        <v>342.4</v>
      </c>
      <c r="U134" s="31" t="s">
        <v>190</v>
      </c>
      <c r="V134" s="16">
        <f>ROUND((IF(Q134=1,INDEX(新属性投放!$K$14:$K$34,卡牌属性!R134),INDEX(新属性投放!$K$42:$K$62,卡牌属性!R134))+IF(Q134=1,INDEX(新属性投放!S$20:S$23,卡牌属性!M134-1),INDEX(新属性投放!S$25:S$28,卡牌属性!M134-1)))*INDEX($G$5:$G$42,L134),2)</f>
        <v>141.05000000000001</v>
      </c>
      <c r="W134" s="31" t="s">
        <v>191</v>
      </c>
      <c r="X134" s="16">
        <f>ROUND((IF(Q134=1,INDEX(新属性投放!$L$14:$L$34,卡牌属性!R134),INDEX(新属性投放!$L$42:$L$62,卡牌属性!R134))*INDEX($G$5:$G$42,L134)+IF(Q134=1,INDEX(新属性投放!T$20:T$23,卡牌属性!M134-1),INDEX(新属性投放!T$25:T$28,卡牌属性!M134-1)))*SQRT(INDEX($I$5:$I$42,L134)),2)</f>
        <v>1119.2</v>
      </c>
      <c r="Y134" s="31" t="s">
        <v>189</v>
      </c>
      <c r="Z134" s="16">
        <f>ROUND(IF(Q134=1,INDEX(新属性投放!$D$14:$D$34,卡牌属性!R134),INDEX(新属性投放!$D$42:$D$62,卡牌属性!R134))*INDEX($G$5:$G$42,L134)/SQRT(INDEX($I$5:$I$42,L134)),2)</f>
        <v>10.96</v>
      </c>
      <c r="AA134" s="31" t="s">
        <v>190</v>
      </c>
      <c r="AB134" s="16">
        <f>ROUND(IF(Q134=1,INDEX(新属性投放!$E$14:$E$34,卡牌属性!R134),INDEX(新属性投放!$E$42:$E$62,卡牌属性!R134))*INDEX($G$5:$G$42,L134),2)</f>
        <v>5.48</v>
      </c>
      <c r="AC134" s="31" t="s">
        <v>191</v>
      </c>
      <c r="AD134" s="16">
        <f>ROUND(IF(Q134=1,INDEX(新属性投放!$F$14:$F$34,卡牌属性!R134),INDEX(新属性投放!$F$42:$F$62,卡牌属性!R134))*INDEX($G$5:$G$42,L134)*SQRT(INDEX($I$5:$I$42,L134)),2)</f>
        <v>32.880000000000003</v>
      </c>
      <c r="AF134" s="16">
        <f t="shared" si="67"/>
        <v>109</v>
      </c>
      <c r="AG134" s="16">
        <f t="shared" si="68"/>
        <v>54</v>
      </c>
      <c r="AH134" s="16">
        <f t="shared" si="69"/>
        <v>328</v>
      </c>
      <c r="AJ134" s="16">
        <f t="shared" si="58"/>
        <v>352</v>
      </c>
      <c r="AK134" s="16">
        <f t="shared" si="59"/>
        <v>174</v>
      </c>
      <c r="AL134" s="16">
        <f t="shared" si="60"/>
        <v>1059</v>
      </c>
    </row>
    <row r="135" spans="11:38" ht="16.5" x14ac:dyDescent="0.2">
      <c r="K135" s="15">
        <v>132</v>
      </c>
      <c r="L135" s="15">
        <f t="shared" si="61"/>
        <v>7</v>
      </c>
      <c r="M135" s="15">
        <f t="shared" si="62"/>
        <v>4</v>
      </c>
      <c r="N135" s="16">
        <f t="shared" si="63"/>
        <v>1101007</v>
      </c>
      <c r="O135" s="16" t="str">
        <f t="shared" si="64"/>
        <v>战斗曹焱兵6突</v>
      </c>
      <c r="P135" s="31" t="s">
        <v>482</v>
      </c>
      <c r="Q135" s="16">
        <f t="shared" si="65"/>
        <v>1</v>
      </c>
      <c r="R135" s="16">
        <f t="shared" si="66"/>
        <v>6</v>
      </c>
      <c r="S135" s="16" t="s">
        <v>51</v>
      </c>
      <c r="T135" s="16">
        <f>ROUND(((IF(Q135=1,INDEX(新属性投放!$J$14:$J$34,卡牌属性!R135),INDEX(新属性投放!$J$42:$J$62,卡牌属性!R135)))*INDEX($G$5:$G$42,L135)+IF(Q135=1,INDEX(新属性投放!R$20:R$23,卡牌属性!M135-1),INDEX(新属性投放!R$25:R$28,卡牌属性!M135-1)))/SQRT(INDEX($I$5:$I$42,L135)),2)</f>
        <v>479.29</v>
      </c>
      <c r="U135" s="31" t="s">
        <v>190</v>
      </c>
      <c r="V135" s="16">
        <f>ROUND((IF(Q135=1,INDEX(新属性投放!$K$14:$K$34,卡牌属性!R135),INDEX(新属性投放!$K$42:$K$62,卡牌属性!R135))+IF(Q135=1,INDEX(新属性投放!S$20:S$23,卡牌属性!M135-1),INDEX(新属性投放!S$25:S$28,卡牌属性!M135-1)))*INDEX($G$5:$G$42,L135),2)</f>
        <v>210.15</v>
      </c>
      <c r="W135" s="31" t="s">
        <v>191</v>
      </c>
      <c r="X135" s="16">
        <f>ROUND((IF(Q135=1,INDEX(新属性投放!$L$14:$L$34,卡牌属性!R135),INDEX(新属性投放!$L$42:$L$62,卡牌属性!R135))*INDEX($G$5:$G$42,L135)+IF(Q135=1,INDEX(新属性投放!T$20:T$23,卡牌属性!M135-1),INDEX(新属性投放!T$25:T$28,卡牌属性!M135-1)))*SQRT(INDEX($I$5:$I$42,L135)),2)</f>
        <v>1529.87</v>
      </c>
      <c r="Y135" s="31" t="s">
        <v>189</v>
      </c>
      <c r="Z135" s="16">
        <f>ROUND(IF(Q135=1,INDEX(新属性投放!$D$14:$D$34,卡牌属性!R135),INDEX(新属性投放!$D$42:$D$62,卡牌属性!R135))*INDEX($G$5:$G$42,L135)/SQRT(INDEX($I$5:$I$42,L135)),2)</f>
        <v>14.21</v>
      </c>
      <c r="AA135" s="31" t="s">
        <v>190</v>
      </c>
      <c r="AB135" s="16">
        <f>ROUND(IF(Q135=1,INDEX(新属性投放!$E$14:$E$34,卡牌属性!R135),INDEX(新属性投放!$E$42:$E$62,卡牌属性!R135))*INDEX($G$5:$G$42,L135),2)</f>
        <v>7.1</v>
      </c>
      <c r="AC135" s="31" t="s">
        <v>191</v>
      </c>
      <c r="AD135" s="16">
        <f>ROUND(IF(Q135=1,INDEX(新属性投放!$F$14:$F$34,卡牌属性!R135),INDEX(新属性投放!$F$42:$F$62,卡牌属性!R135))*INDEX($G$5:$G$42,L135)*SQRT(INDEX($I$5:$I$42,L135)),2)</f>
        <v>42.63</v>
      </c>
      <c r="AF135" s="16">
        <f t="shared" si="67"/>
        <v>142</v>
      </c>
      <c r="AG135" s="16">
        <f t="shared" si="68"/>
        <v>71</v>
      </c>
      <c r="AH135" s="16">
        <f t="shared" si="69"/>
        <v>426</v>
      </c>
      <c r="AJ135" s="16">
        <f t="shared" si="58"/>
        <v>494</v>
      </c>
      <c r="AK135" s="16">
        <f t="shared" si="59"/>
        <v>245</v>
      </c>
      <c r="AL135" s="16">
        <f t="shared" si="60"/>
        <v>1485</v>
      </c>
    </row>
    <row r="136" spans="11:38" ht="16.5" x14ac:dyDescent="0.2">
      <c r="K136" s="15">
        <v>133</v>
      </c>
      <c r="L136" s="15">
        <f t="shared" si="61"/>
        <v>7</v>
      </c>
      <c r="M136" s="15">
        <f t="shared" si="62"/>
        <v>4</v>
      </c>
      <c r="N136" s="16">
        <f t="shared" si="63"/>
        <v>1101007</v>
      </c>
      <c r="O136" s="16" t="str">
        <f t="shared" si="64"/>
        <v>战斗曹焱兵7突</v>
      </c>
      <c r="P136" s="31" t="s">
        <v>482</v>
      </c>
      <c r="Q136" s="16">
        <f t="shared" si="65"/>
        <v>1</v>
      </c>
      <c r="R136" s="16">
        <f t="shared" si="66"/>
        <v>7</v>
      </c>
      <c r="S136" s="16" t="s">
        <v>51</v>
      </c>
      <c r="T136" s="16">
        <f>ROUND(((IF(Q136=1,INDEX(新属性投放!$J$14:$J$34,卡牌属性!R136),INDEX(新属性投放!$J$42:$J$62,卡牌属性!R136)))*INDEX($G$5:$G$42,L136)+IF(Q136=1,INDEX(新属性投放!R$20:R$23,卡牌属性!M136-1),INDEX(新属性投放!R$25:R$28,卡牌属性!M136-1)))/SQRT(INDEX($I$5:$I$42,L136)),2)</f>
        <v>656.48</v>
      </c>
      <c r="U136" s="31" t="s">
        <v>190</v>
      </c>
      <c r="V136" s="16">
        <f>ROUND((IF(Q136=1,INDEX(新属性投放!$K$14:$K$34,卡牌属性!R136),INDEX(新属性投放!$K$42:$K$62,卡牌属性!R136))+IF(Q136=1,INDEX(新属性投放!S$20:S$23,卡牌属性!M136-1),INDEX(新属性投放!S$25:S$28,卡牌属性!M136-1)))*INDEX($G$5:$G$42,L136),2)</f>
        <v>299.39</v>
      </c>
      <c r="W136" s="31" t="s">
        <v>191</v>
      </c>
      <c r="X136" s="16">
        <f>ROUND((IF(Q136=1,INDEX(新属性投放!$L$14:$L$34,卡牌属性!R136),INDEX(新属性投放!$L$42:$L$62,卡牌属性!R136))*INDEX($G$5:$G$42,L136)+IF(Q136=1,INDEX(新属性投放!T$20:T$23,卡牌属性!M136-1),INDEX(新属性投放!T$25:T$28,卡牌属性!M136-1)))*SQRT(INDEX($I$5:$I$42,L136)),2)</f>
        <v>2061.44</v>
      </c>
      <c r="Y136" s="31" t="s">
        <v>189</v>
      </c>
      <c r="Z136" s="16">
        <f>ROUND(IF(Q136=1,INDEX(新属性投放!$D$14:$D$34,卡牌属性!R136),INDEX(新属性投放!$D$42:$D$62,卡牌属性!R136))*INDEX($G$5:$G$42,L136)/SQRT(INDEX($I$5:$I$42,L136)),2)</f>
        <v>17.5</v>
      </c>
      <c r="AA136" s="31" t="s">
        <v>190</v>
      </c>
      <c r="AB136" s="16">
        <f>ROUND(IF(Q136=1,INDEX(新属性投放!$E$14:$E$34,卡牌属性!R136),INDEX(新属性投放!$E$42:$E$62,卡牌属性!R136))*INDEX($G$5:$G$42,L136),2)</f>
        <v>8.75</v>
      </c>
      <c r="AC136" s="31" t="s">
        <v>191</v>
      </c>
      <c r="AD136" s="16">
        <f>ROUND(IF(Q136=1,INDEX(新属性投放!$F$14:$F$34,卡牌属性!R136),INDEX(新属性投放!$F$42:$F$62,卡牌属性!R136))*INDEX($G$5:$G$42,L136)*SQRT(INDEX($I$5:$I$42,L136)),2)</f>
        <v>52.49</v>
      </c>
      <c r="AF136" s="16">
        <f t="shared" si="67"/>
        <v>175</v>
      </c>
      <c r="AG136" s="16">
        <f t="shared" si="68"/>
        <v>87</v>
      </c>
      <c r="AH136" s="16">
        <f t="shared" si="69"/>
        <v>524</v>
      </c>
      <c r="AJ136" s="16">
        <f t="shared" si="58"/>
        <v>669</v>
      </c>
      <c r="AK136" s="16">
        <f t="shared" si="59"/>
        <v>332</v>
      </c>
      <c r="AL136" s="16">
        <f t="shared" si="60"/>
        <v>2009</v>
      </c>
    </row>
    <row r="137" spans="11:38" ht="16.5" x14ac:dyDescent="0.2">
      <c r="K137" s="15">
        <v>134</v>
      </c>
      <c r="L137" s="15">
        <f t="shared" si="61"/>
        <v>7</v>
      </c>
      <c r="M137" s="15">
        <f t="shared" si="62"/>
        <v>4</v>
      </c>
      <c r="N137" s="16">
        <f t="shared" si="63"/>
        <v>1101007</v>
      </c>
      <c r="O137" s="16" t="str">
        <f t="shared" si="64"/>
        <v>战斗曹焱兵8突</v>
      </c>
      <c r="P137" s="31" t="s">
        <v>482</v>
      </c>
      <c r="Q137" s="16">
        <f t="shared" si="65"/>
        <v>1</v>
      </c>
      <c r="R137" s="16">
        <f t="shared" si="66"/>
        <v>8</v>
      </c>
      <c r="S137" s="16" t="s">
        <v>51</v>
      </c>
      <c r="T137" s="16">
        <f>ROUND(((IF(Q137=1,INDEX(新属性投放!$J$14:$J$34,卡牌属性!R137),INDEX(新属性投放!$J$42:$J$62,卡牌属性!R137)))*INDEX($G$5:$G$42,L137)+IF(Q137=1,INDEX(新属性投放!R$20:R$23,卡牌属性!M137-1),INDEX(新属性投放!R$25:R$28,卡牌属性!M137-1)))/SQRT(INDEX($I$5:$I$42,L137)),2)</f>
        <v>875.66</v>
      </c>
      <c r="U137" s="31" t="s">
        <v>190</v>
      </c>
      <c r="V137" s="16">
        <f>ROUND((IF(Q137=1,INDEX(新属性投放!$K$14:$K$34,卡牌属性!R137),INDEX(新属性投放!$K$42:$K$62,卡牌属性!R137))+IF(Q137=1,INDEX(新属性投放!S$20:S$23,卡牌属性!M137-1),INDEX(新属性投放!S$25:S$28,卡牌属性!M137-1)))*INDEX($G$5:$G$42,L137),2)</f>
        <v>408.98</v>
      </c>
      <c r="W137" s="31" t="s">
        <v>191</v>
      </c>
      <c r="X137" s="16">
        <f>ROUND((IF(Q137=1,INDEX(新属性投放!$L$14:$L$34,卡牌属性!R137),INDEX(新属性投放!$L$42:$L$62,卡牌属性!R137))*INDEX($G$5:$G$42,L137)+IF(Q137=1,INDEX(新属性投放!T$20:T$23,卡牌属性!M137-1),INDEX(新属性投放!T$25:T$28,卡牌属性!M137-1)))*SQRT(INDEX($I$5:$I$42,L137)),2)</f>
        <v>2718.98</v>
      </c>
      <c r="Y137" s="31" t="s">
        <v>189</v>
      </c>
      <c r="Z137" s="16">
        <f>ROUND(IF(Q137=1,INDEX(新属性投放!$D$14:$D$34,卡牌属性!R137),INDEX(新属性投放!$D$42:$D$62,卡牌属性!R137))*INDEX($G$5:$G$42,L137)/SQRT(INDEX($I$5:$I$42,L137)),2)</f>
        <v>21.88</v>
      </c>
      <c r="AA137" s="31" t="s">
        <v>190</v>
      </c>
      <c r="AB137" s="16">
        <f>ROUND(IF(Q137=1,INDEX(新属性投放!$E$14:$E$34,卡牌属性!R137),INDEX(新属性投放!$E$42:$E$62,卡牌属性!R137))*INDEX($G$5:$G$42,L137),2)</f>
        <v>10.94</v>
      </c>
      <c r="AC137" s="31" t="s">
        <v>191</v>
      </c>
      <c r="AD137" s="16">
        <f>ROUND(IF(Q137=1,INDEX(新属性投放!$F$14:$F$34,卡牌属性!R137),INDEX(新属性投放!$F$42:$F$62,卡牌属性!R137))*INDEX($G$5:$G$42,L137)*SQRT(INDEX($I$5:$I$42,L137)),2)</f>
        <v>65.64</v>
      </c>
      <c r="AF137" s="16">
        <f t="shared" si="67"/>
        <v>218</v>
      </c>
      <c r="AG137" s="16">
        <f t="shared" si="68"/>
        <v>109</v>
      </c>
      <c r="AH137" s="16">
        <f t="shared" si="69"/>
        <v>656</v>
      </c>
      <c r="AJ137" s="16">
        <f t="shared" si="58"/>
        <v>887</v>
      </c>
      <c r="AK137" s="16">
        <f t="shared" si="59"/>
        <v>441</v>
      </c>
      <c r="AL137" s="16">
        <f t="shared" si="60"/>
        <v>2665</v>
      </c>
    </row>
    <row r="138" spans="11:38" ht="16.5" x14ac:dyDescent="0.2">
      <c r="K138" s="15">
        <v>135</v>
      </c>
      <c r="L138" s="15">
        <f t="shared" si="61"/>
        <v>7</v>
      </c>
      <c r="M138" s="15">
        <f t="shared" si="62"/>
        <v>4</v>
      </c>
      <c r="N138" s="16">
        <f t="shared" si="63"/>
        <v>1101007</v>
      </c>
      <c r="O138" s="16" t="str">
        <f t="shared" si="64"/>
        <v>战斗曹焱兵9突</v>
      </c>
      <c r="P138" s="31" t="s">
        <v>482</v>
      </c>
      <c r="Q138" s="16">
        <f t="shared" si="65"/>
        <v>1</v>
      </c>
      <c r="R138" s="16">
        <f t="shared" si="66"/>
        <v>9</v>
      </c>
      <c r="S138" s="16" t="s">
        <v>51</v>
      </c>
      <c r="T138" s="16">
        <f>ROUND(((IF(Q138=1,INDEX(新属性投放!$J$14:$J$34,卡牌属性!R138),INDEX(新属性投放!$J$42:$J$62,卡牌属性!R138)))*INDEX($G$5:$G$42,L138)+IF(Q138=1,INDEX(新属性投放!R$20:R$23,卡牌属性!M138-1),INDEX(新属性投放!R$25:R$28,卡牌属性!M138-1)))/SQRT(INDEX($I$5:$I$42,L138)),2)</f>
        <v>1149.05</v>
      </c>
      <c r="U138" s="31" t="s">
        <v>190</v>
      </c>
      <c r="V138" s="16">
        <f>ROUND((IF(Q138=1,INDEX(新属性投放!$K$14:$K$34,卡牌属性!R138),INDEX(新属性投放!$K$42:$K$62,卡牌属性!R138))+IF(Q138=1,INDEX(新属性投放!S$20:S$23,卡牌属性!M138-1),INDEX(新属性投放!S$25:S$28,卡牌属性!M138-1)))*INDEX($G$5:$G$42,L138),2)</f>
        <v>545.67999999999995</v>
      </c>
      <c r="W138" s="31" t="s">
        <v>191</v>
      </c>
      <c r="X138" s="16">
        <f>ROUND((IF(Q138=1,INDEX(新属性投放!$L$14:$L$34,卡牌属性!R138),INDEX(新属性投放!$L$42:$L$62,卡牌属性!R138))*INDEX($G$5:$G$42,L138)+IF(Q138=1,INDEX(新属性投放!T$20:T$23,卡牌属性!M138-1),INDEX(新属性投放!T$25:T$28,卡牌属性!M138-1)))*SQRT(INDEX($I$5:$I$42,L138)),2)</f>
        <v>3539.15</v>
      </c>
      <c r="Y138" s="31" t="s">
        <v>189</v>
      </c>
      <c r="Z138" s="16">
        <f>ROUND(IF(Q138=1,INDEX(新属性投放!$D$14:$D$34,卡牌属性!R138),INDEX(新属性投放!$D$42:$D$62,卡牌属性!R138))*INDEX($G$5:$G$42,L138)/SQRT(INDEX($I$5:$I$42,L138)),2)</f>
        <v>28.46</v>
      </c>
      <c r="AA138" s="31" t="s">
        <v>190</v>
      </c>
      <c r="AB138" s="16">
        <f>ROUND(IF(Q138=1,INDEX(新属性投放!$E$14:$E$34,卡牌属性!R138),INDEX(新属性投放!$E$42:$E$62,卡牌属性!R138))*INDEX($G$5:$G$42,L138),2)</f>
        <v>14.23</v>
      </c>
      <c r="AC138" s="31" t="s">
        <v>191</v>
      </c>
      <c r="AD138" s="16">
        <f>ROUND(IF(Q138=1,INDEX(新属性投放!$F$14:$F$34,卡牌属性!R138),INDEX(新属性投放!$F$42:$F$62,卡牌属性!R138))*INDEX($G$5:$G$42,L138)*SQRT(INDEX($I$5:$I$42,L138)),2)</f>
        <v>85.37</v>
      </c>
      <c r="AF138" s="16">
        <f t="shared" si="67"/>
        <v>284</v>
      </c>
      <c r="AG138" s="16">
        <f t="shared" si="68"/>
        <v>142</v>
      </c>
      <c r="AH138" s="16">
        <f t="shared" si="69"/>
        <v>853</v>
      </c>
      <c r="AJ138" s="16">
        <f t="shared" si="58"/>
        <v>1171</v>
      </c>
      <c r="AK138" s="16">
        <f t="shared" si="59"/>
        <v>583</v>
      </c>
      <c r="AL138" s="16">
        <f t="shared" si="60"/>
        <v>3518</v>
      </c>
    </row>
    <row r="139" spans="11:38" ht="16.5" x14ac:dyDescent="0.2">
      <c r="K139" s="15">
        <v>136</v>
      </c>
      <c r="L139" s="15">
        <f t="shared" si="61"/>
        <v>7</v>
      </c>
      <c r="M139" s="15">
        <f t="shared" si="62"/>
        <v>4</v>
      </c>
      <c r="N139" s="16">
        <f t="shared" si="63"/>
        <v>1101007</v>
      </c>
      <c r="O139" s="16" t="str">
        <f t="shared" si="64"/>
        <v>战斗曹焱兵10突</v>
      </c>
      <c r="P139" s="31" t="s">
        <v>482</v>
      </c>
      <c r="Q139" s="16">
        <f t="shared" si="65"/>
        <v>1</v>
      </c>
      <c r="R139" s="16">
        <f t="shared" si="66"/>
        <v>10</v>
      </c>
      <c r="S139" s="16" t="s">
        <v>51</v>
      </c>
      <c r="T139" s="16">
        <f>ROUND(((IF(Q139=1,INDEX(新属性投放!$J$14:$J$34,卡牌属性!R139),INDEX(新属性投放!$J$42:$J$62,卡牌属性!R139)))*INDEX($G$5:$G$42,L139)+IF(Q139=1,INDEX(新属性投放!R$20:R$23,卡牌属性!M139-1),INDEX(新属性投放!R$25:R$28,卡牌属性!M139-1)))/SQRT(INDEX($I$5:$I$42,L139)),2)</f>
        <v>1326.44</v>
      </c>
      <c r="U139" s="31" t="s">
        <v>190</v>
      </c>
      <c r="V139" s="16">
        <f>ROUND((IF(Q139=1,INDEX(新属性投放!$K$14:$K$34,卡牌属性!R139),INDEX(新属性投放!$K$42:$K$62,卡牌属性!R139))+IF(Q139=1,INDEX(新属性投放!S$20:S$23,卡牌属性!M139-1),INDEX(新属性投放!S$25:S$28,卡牌属性!M139-1)))*INDEX($G$5:$G$42,L139),2)</f>
        <v>635.02</v>
      </c>
      <c r="W139" s="31" t="s">
        <v>191</v>
      </c>
      <c r="X139" s="16">
        <f>ROUND((IF(Q139=1,INDEX(新属性投放!$L$14:$L$34,卡牌属性!R139),INDEX(新属性投放!$L$42:$L$62,卡牌属性!R139))*INDEX($G$5:$G$42,L139)+IF(Q139=1,INDEX(新属性投放!T$20:T$23,卡牌属性!M139-1),INDEX(新属性投放!T$25:T$28,卡牌属性!M139-1)))*SQRT(INDEX($I$5:$I$42,L139)),2)</f>
        <v>4071.31</v>
      </c>
      <c r="Y139" s="31" t="s">
        <v>189</v>
      </c>
      <c r="Z139" s="16">
        <f>ROUND(IF(Q139=1,INDEX(新属性投放!$D$14:$D$34,卡牌属性!R139),INDEX(新属性投放!$D$42:$D$62,卡牌属性!R139))*INDEX($G$5:$G$42,L139)/SQRT(INDEX($I$5:$I$42,L139)),2)</f>
        <v>32.81</v>
      </c>
      <c r="AA139" s="31" t="s">
        <v>190</v>
      </c>
      <c r="AB139" s="16">
        <f>ROUND(IF(Q139=1,INDEX(新属性投放!$E$14:$E$34,卡牌属性!R139),INDEX(新属性投放!$E$42:$E$62,卡牌属性!R139))*INDEX($G$5:$G$42,L139),2)</f>
        <v>16.41</v>
      </c>
      <c r="AC139" s="31" t="s">
        <v>191</v>
      </c>
      <c r="AD139" s="16">
        <f>ROUND(IF(Q139=1,INDEX(新属性投放!$F$14:$F$34,卡牌属性!R139),INDEX(新属性投放!$F$42:$F$62,卡牌属性!R139))*INDEX($G$5:$G$42,L139)*SQRT(INDEX($I$5:$I$42,L139)),2)</f>
        <v>98.44</v>
      </c>
      <c r="AF139" s="16">
        <f t="shared" si="67"/>
        <v>328</v>
      </c>
      <c r="AG139" s="16">
        <f t="shared" si="68"/>
        <v>164</v>
      </c>
      <c r="AH139" s="16">
        <f t="shared" si="69"/>
        <v>984</v>
      </c>
      <c r="AJ139" s="16">
        <f t="shared" si="58"/>
        <v>1499</v>
      </c>
      <c r="AK139" s="16">
        <f t="shared" si="59"/>
        <v>747</v>
      </c>
      <c r="AL139" s="16">
        <f t="shared" si="60"/>
        <v>4502</v>
      </c>
    </row>
    <row r="140" spans="11:38" ht="16.5" x14ac:dyDescent="0.2">
      <c r="K140" s="15">
        <v>137</v>
      </c>
      <c r="L140" s="15">
        <f t="shared" si="61"/>
        <v>7</v>
      </c>
      <c r="M140" s="15">
        <f t="shared" si="62"/>
        <v>4</v>
      </c>
      <c r="N140" s="16">
        <f t="shared" si="63"/>
        <v>1101007</v>
      </c>
      <c r="O140" s="16" t="str">
        <f t="shared" si="64"/>
        <v>战斗曹焱兵11突</v>
      </c>
      <c r="P140" s="31" t="s">
        <v>482</v>
      </c>
      <c r="Q140" s="16">
        <f t="shared" si="65"/>
        <v>1</v>
      </c>
      <c r="R140" s="16">
        <f t="shared" si="66"/>
        <v>11</v>
      </c>
      <c r="S140" s="16" t="s">
        <v>51</v>
      </c>
      <c r="T140" s="16">
        <f>ROUND(((IF(Q140=1,INDEX(新属性投放!$J$14:$J$34,卡牌属性!R140),INDEX(新属性投放!$J$42:$J$62,卡牌属性!R140)))*INDEX($G$5:$G$42,L140)+IF(Q140=1,INDEX(新属性投放!R$20:R$23,卡牌属性!M140-1),INDEX(新属性投放!R$25:R$28,卡牌属性!M140-1)))/SQRT(INDEX($I$5:$I$42,L140)),2)</f>
        <v>1532.1</v>
      </c>
      <c r="U140" s="31" t="s">
        <v>190</v>
      </c>
      <c r="V140" s="16">
        <f>ROUND((IF(Q140=1,INDEX(新属性投放!$K$14:$K$34,卡牌属性!R140),INDEX(新属性投放!$K$42:$K$62,卡牌属性!R140))+IF(Q140=1,INDEX(新属性投放!S$20:S$23,卡牌属性!M140-1),INDEX(新属性投放!S$25:S$28,卡牌属性!M140-1)))*INDEX($G$5:$G$42,L140),2)</f>
        <v>737.85</v>
      </c>
      <c r="W140" s="31" t="s">
        <v>191</v>
      </c>
      <c r="X140" s="16">
        <f>ROUND((IF(Q140=1,INDEX(新属性投放!$L$14:$L$34,卡牌属性!R140),INDEX(新属性投放!$L$42:$L$62,卡牌属性!R140))*INDEX($G$5:$G$42,L140)+IF(Q140=1,INDEX(新属性投放!T$20:T$23,卡牌属性!M140-1),INDEX(新属性投放!T$25:T$28,卡牌属性!M140-1)))*SQRT(INDEX($I$5:$I$42,L140)),2)</f>
        <v>4688.29</v>
      </c>
      <c r="Y140" s="31" t="s">
        <v>189</v>
      </c>
      <c r="Z140" s="16">
        <f>ROUND(IF(Q140=1,INDEX(新属性投放!$D$14:$D$34,卡牌属性!R140),INDEX(新属性投放!$D$42:$D$62,卡牌属性!R140))*INDEX($G$5:$G$42,L140)/SQRT(INDEX($I$5:$I$42,L140)),2)</f>
        <v>38.29</v>
      </c>
      <c r="AA140" s="31" t="s">
        <v>190</v>
      </c>
      <c r="AB140" s="16">
        <f>ROUND(IF(Q140=1,INDEX(新属性投放!$E$14:$E$34,卡牌属性!R140),INDEX(新属性投放!$E$42:$E$62,卡牌属性!R140))*INDEX($G$5:$G$42,L140),2)</f>
        <v>19.14</v>
      </c>
      <c r="AC140" s="31" t="s">
        <v>191</v>
      </c>
      <c r="AD140" s="16">
        <f>ROUND(IF(Q140=1,INDEX(新属性投放!$F$14:$F$34,卡牌属性!R140),INDEX(新属性投放!$F$42:$F$62,卡牌属性!R140))*INDEX($G$5:$G$42,L140)*SQRT(INDEX($I$5:$I$42,L140)),2)</f>
        <v>114.86</v>
      </c>
      <c r="AF140" s="16">
        <f t="shared" si="67"/>
        <v>382</v>
      </c>
      <c r="AG140" s="16">
        <f t="shared" si="68"/>
        <v>191</v>
      </c>
      <c r="AH140" s="16">
        <f t="shared" si="69"/>
        <v>1148</v>
      </c>
      <c r="AJ140" s="16">
        <f t="shared" si="58"/>
        <v>1881</v>
      </c>
      <c r="AK140" s="16">
        <f t="shared" si="59"/>
        <v>938</v>
      </c>
      <c r="AL140" s="16">
        <f t="shared" si="60"/>
        <v>5650</v>
      </c>
    </row>
    <row r="141" spans="11:38" ht="16.5" x14ac:dyDescent="0.2">
      <c r="K141" s="15">
        <v>138</v>
      </c>
      <c r="L141" s="15">
        <f t="shared" si="61"/>
        <v>7</v>
      </c>
      <c r="M141" s="15">
        <f t="shared" si="62"/>
        <v>4</v>
      </c>
      <c r="N141" s="16">
        <f t="shared" si="63"/>
        <v>1101007</v>
      </c>
      <c r="O141" s="16" t="str">
        <f t="shared" si="64"/>
        <v>战斗曹焱兵12突</v>
      </c>
      <c r="P141" s="31" t="s">
        <v>482</v>
      </c>
      <c r="Q141" s="16">
        <f t="shared" si="65"/>
        <v>1</v>
      </c>
      <c r="R141" s="16">
        <f t="shared" si="66"/>
        <v>12</v>
      </c>
      <c r="S141" s="16" t="s">
        <v>51</v>
      </c>
      <c r="T141" s="16">
        <f>ROUND(((IF(Q141=1,INDEX(新属性投放!$J$14:$J$34,卡牌属性!R141),INDEX(新属性投放!$J$42:$J$62,卡牌属性!R141)))*INDEX($G$5:$G$42,L141)+IF(Q141=1,INDEX(新属性投放!R$20:R$23,卡牌属性!M141-1),INDEX(新属性投放!R$25:R$28,卡牌属性!M141-1)))/SQRT(INDEX($I$5:$I$42,L141)),2)</f>
        <v>1771.62</v>
      </c>
      <c r="U141" s="31" t="s">
        <v>190</v>
      </c>
      <c r="V141" s="16">
        <f>ROUND((IF(Q141=1,INDEX(新属性投放!$K$14:$K$34,卡牌属性!R141),INDEX(新属性投放!$K$42:$K$62,卡牌属性!R141))+IF(Q141=1,INDEX(新属性投放!S$20:S$23,卡牌属性!M141-1),INDEX(新属性投放!S$25:S$28,卡牌属性!M141-1)))*INDEX($G$5:$G$42,L141),2)</f>
        <v>856.96</v>
      </c>
      <c r="W141" s="31" t="s">
        <v>191</v>
      </c>
      <c r="X141" s="16">
        <f>ROUND((IF(Q141=1,INDEX(新属性投放!$L$14:$L$34,卡牌属性!R141),INDEX(新属性投放!$L$42:$L$62,卡牌属性!R141))*INDEX($G$5:$G$42,L141)+IF(Q141=1,INDEX(新属性投放!T$20:T$23,卡牌属性!M141-1),INDEX(新属性投放!T$25:T$28,卡牌属性!M141-1)))*SQRT(INDEX($I$5:$I$42,L141)),2)</f>
        <v>5406.86</v>
      </c>
      <c r="Y141" s="31" t="s">
        <v>189</v>
      </c>
      <c r="Z141" s="16">
        <f>ROUND(IF(Q141=1,INDEX(新属性投放!$D$14:$D$34,卡牌属性!R141),INDEX(新属性投放!$D$42:$D$62,卡牌属性!R141))*INDEX($G$5:$G$42,L141)/SQRT(INDEX($I$5:$I$42,L141)),2)</f>
        <v>43.8</v>
      </c>
      <c r="AA141" s="31" t="s">
        <v>190</v>
      </c>
      <c r="AB141" s="16">
        <f>ROUND(IF(Q141=1,INDEX(新属性投放!$E$14:$E$34,卡牌属性!R141),INDEX(新属性投放!$E$42:$E$62,卡牌属性!R141))*INDEX($G$5:$G$42,L141),2)</f>
        <v>21.9</v>
      </c>
      <c r="AC141" s="31" t="s">
        <v>191</v>
      </c>
      <c r="AD141" s="16">
        <f>ROUND(IF(Q141=1,INDEX(新属性投放!$F$14:$F$34,卡牌属性!R141),INDEX(新属性投放!$F$42:$F$62,卡牌属性!R141))*INDEX($G$5:$G$42,L141)*SQRT(INDEX($I$5:$I$42,L141)),2)</f>
        <v>131.38999999999999</v>
      </c>
      <c r="AF141" s="16">
        <f t="shared" si="67"/>
        <v>438</v>
      </c>
      <c r="AG141" s="16">
        <f t="shared" si="68"/>
        <v>219</v>
      </c>
      <c r="AH141" s="16">
        <f t="shared" si="69"/>
        <v>1313</v>
      </c>
      <c r="AJ141" s="16">
        <f t="shared" si="58"/>
        <v>2319</v>
      </c>
      <c r="AK141" s="16">
        <f t="shared" si="59"/>
        <v>1157</v>
      </c>
      <c r="AL141" s="16">
        <f t="shared" si="60"/>
        <v>6963</v>
      </c>
    </row>
    <row r="142" spans="11:38" ht="16.5" x14ac:dyDescent="0.2">
      <c r="K142" s="15">
        <v>139</v>
      </c>
      <c r="L142" s="15">
        <f t="shared" si="61"/>
        <v>7</v>
      </c>
      <c r="M142" s="15">
        <f t="shared" si="62"/>
        <v>4</v>
      </c>
      <c r="N142" s="16">
        <f t="shared" si="63"/>
        <v>1101007</v>
      </c>
      <c r="O142" s="16" t="str">
        <f t="shared" si="64"/>
        <v>战斗曹焱兵13突</v>
      </c>
      <c r="P142" s="31" t="s">
        <v>482</v>
      </c>
      <c r="Q142" s="16">
        <f t="shared" si="65"/>
        <v>1</v>
      </c>
      <c r="R142" s="16">
        <f t="shared" si="66"/>
        <v>13</v>
      </c>
      <c r="S142" s="16" t="s">
        <v>51</v>
      </c>
      <c r="T142" s="16">
        <f>ROUND(((IF(Q142=1,INDEX(新属性投放!$J$14:$J$34,卡牌属性!R142),INDEX(新属性投放!$J$42:$J$62,卡牌属性!R142)))*INDEX($G$5:$G$42,L142)+IF(Q142=1,INDEX(新属性投放!R$20:R$23,卡牌属性!M142-1),INDEX(新属性投放!R$25:R$28,卡牌属性!M142-1)))/SQRT(INDEX($I$5:$I$42,L142)),2)</f>
        <v>2045.21</v>
      </c>
      <c r="U142" s="31" t="s">
        <v>190</v>
      </c>
      <c r="V142" s="16">
        <f>ROUND((IF(Q142=1,INDEX(新属性投放!$K$14:$K$34,卡牌属性!R142),INDEX(新属性投放!$K$42:$K$62,卡牌属性!R142))+IF(Q142=1,INDEX(新属性投放!S$20:S$23,卡牌属性!M142-1),INDEX(新属性投放!S$25:S$28,卡牌属性!M142-1)))*INDEX($G$5:$G$42,L142),2)</f>
        <v>993.75</v>
      </c>
      <c r="W142" s="31" t="s">
        <v>191</v>
      </c>
      <c r="X142" s="16">
        <f>ROUND((IF(Q142=1,INDEX(新属性投放!$L$14:$L$34,卡牌属性!R142),INDEX(新属性投放!$L$42:$L$62,卡牌属性!R142))*INDEX($G$5:$G$42,L142)+IF(Q142=1,INDEX(新属性投放!T$20:T$23,卡牌属性!M142-1),INDEX(新属性投放!T$25:T$28,卡牌属性!M142-1)))*SQRT(INDEX($I$5:$I$42,L142)),2)</f>
        <v>6227.62</v>
      </c>
      <c r="Y142" s="31" t="s">
        <v>189</v>
      </c>
      <c r="Z142" s="16">
        <f>ROUND(IF(Q142=1,INDEX(新属性投放!$D$14:$D$34,卡牌属性!R142),INDEX(新属性投放!$D$42:$D$62,卡牌属性!R142))*INDEX($G$5:$G$42,L142)/SQRT(INDEX($I$5:$I$42,L142)),2)</f>
        <v>50.64</v>
      </c>
      <c r="AA142" s="31" t="s">
        <v>190</v>
      </c>
      <c r="AB142" s="16">
        <f>ROUND(IF(Q142=1,INDEX(新属性投放!$E$14:$E$34,卡牌属性!R142),INDEX(新属性投放!$E$42:$E$62,卡牌属性!R142))*INDEX($G$5:$G$42,L142),2)</f>
        <v>25.32</v>
      </c>
      <c r="AC142" s="31" t="s">
        <v>191</v>
      </c>
      <c r="AD142" s="16">
        <f>ROUND(IF(Q142=1,INDEX(新属性投放!$F$14:$F$34,卡牌属性!R142),INDEX(新属性投放!$F$42:$F$62,卡牌属性!R142))*INDEX($G$5:$G$42,L142)*SQRT(INDEX($I$5:$I$42,L142)),2)</f>
        <v>151.91</v>
      </c>
      <c r="AF142" s="16">
        <f t="shared" si="67"/>
        <v>506</v>
      </c>
      <c r="AG142" s="16">
        <f t="shared" si="68"/>
        <v>253</v>
      </c>
      <c r="AH142" s="16">
        <f t="shared" si="69"/>
        <v>1519</v>
      </c>
      <c r="AJ142" s="16">
        <f t="shared" si="58"/>
        <v>2825</v>
      </c>
      <c r="AK142" s="16">
        <f t="shared" si="59"/>
        <v>1410</v>
      </c>
      <c r="AL142" s="16">
        <f t="shared" si="60"/>
        <v>8482</v>
      </c>
    </row>
    <row r="143" spans="11:38" ht="16.5" x14ac:dyDescent="0.2">
      <c r="K143" s="15">
        <v>140</v>
      </c>
      <c r="L143" s="15">
        <f t="shared" si="61"/>
        <v>7</v>
      </c>
      <c r="M143" s="15">
        <f t="shared" si="62"/>
        <v>4</v>
      </c>
      <c r="N143" s="16">
        <f t="shared" si="63"/>
        <v>1101007</v>
      </c>
      <c r="O143" s="16" t="str">
        <f t="shared" si="64"/>
        <v>战斗曹焱兵14突</v>
      </c>
      <c r="P143" s="31" t="s">
        <v>482</v>
      </c>
      <c r="Q143" s="16">
        <f t="shared" si="65"/>
        <v>1</v>
      </c>
      <c r="R143" s="16">
        <f t="shared" si="66"/>
        <v>14</v>
      </c>
      <c r="S143" s="16" t="s">
        <v>51</v>
      </c>
      <c r="T143" s="16">
        <f>ROUND(((IF(Q143=1,INDEX(新属性投放!$J$14:$J$34,卡牌属性!R143),INDEX(新属性投放!$J$42:$J$62,卡牌属性!R143)))*INDEX($G$5:$G$42,L143)+IF(Q143=1,INDEX(新属性投放!R$20:R$23,卡牌属性!M143-1),INDEX(新属性投放!R$25:R$28,卡牌属性!M143-1)))/SQRT(INDEX($I$5:$I$42,L143)),2)</f>
        <v>2362.08</v>
      </c>
      <c r="U143" s="31" t="s">
        <v>190</v>
      </c>
      <c r="V143" s="16">
        <f>ROUND((IF(Q143=1,INDEX(新属性投放!$K$14:$K$34,卡牌属性!R143),INDEX(新属性投放!$K$42:$K$62,卡牌属性!R143))+IF(Q143=1,INDEX(新属性投放!S$20:S$23,卡牌属性!M143-1),INDEX(新属性投放!S$25:S$28,卡牌属性!M143-1)))*INDEX($G$5:$G$42,L143),2)</f>
        <v>1151.54</v>
      </c>
      <c r="W143" s="31" t="s">
        <v>191</v>
      </c>
      <c r="X143" s="16">
        <f>ROUND((IF(Q143=1,INDEX(新属性投放!$L$14:$L$34,卡牌属性!R143),INDEX(新属性投放!$L$42:$L$62,卡牌属性!R143))*INDEX($G$5:$G$42,L143)+IF(Q143=1,INDEX(新属性投放!T$20:T$23,卡牌属性!M143-1),INDEX(新属性投放!T$25:T$28,卡牌属性!M143-1)))*SQRT(INDEX($I$5:$I$42,L143)),2)</f>
        <v>7178.24</v>
      </c>
      <c r="Y143" s="31" t="s">
        <v>189</v>
      </c>
      <c r="Z143" s="16">
        <f>ROUND(IF(Q143=1,INDEX(新属性投放!$D$14:$D$34,卡牌属性!R143),INDEX(新属性投放!$D$42:$D$62,卡牌属性!R143))*INDEX($G$5:$G$42,L143)/SQRT(INDEX($I$5:$I$42,L143)),2)</f>
        <v>58.55</v>
      </c>
      <c r="AA143" s="31" t="s">
        <v>190</v>
      </c>
      <c r="AB143" s="16">
        <f>ROUND(IF(Q143=1,INDEX(新属性投放!$E$14:$E$34,卡牌属性!R143),INDEX(新属性投放!$E$42:$E$62,卡牌属性!R143))*INDEX($G$5:$G$42,L143),2)</f>
        <v>29.28</v>
      </c>
      <c r="AC143" s="31" t="s">
        <v>191</v>
      </c>
      <c r="AD143" s="16">
        <f>ROUND(IF(Q143=1,INDEX(新属性投放!$F$14:$F$34,卡牌属性!R143),INDEX(新属性投放!$F$42:$F$62,卡牌属性!R143))*INDEX($G$5:$G$42,L143)*SQRT(INDEX($I$5:$I$42,L143)),2)</f>
        <v>175.66</v>
      </c>
      <c r="AF143" s="16">
        <f t="shared" si="67"/>
        <v>585</v>
      </c>
      <c r="AG143" s="16">
        <f t="shared" si="68"/>
        <v>292</v>
      </c>
      <c r="AH143" s="16">
        <f t="shared" si="69"/>
        <v>1756</v>
      </c>
      <c r="AJ143" s="16">
        <f t="shared" si="58"/>
        <v>3410</v>
      </c>
      <c r="AK143" s="16">
        <f t="shared" si="59"/>
        <v>1702</v>
      </c>
      <c r="AL143" s="16">
        <f t="shared" si="60"/>
        <v>10238</v>
      </c>
    </row>
    <row r="144" spans="11:38" ht="16.5" x14ac:dyDescent="0.2">
      <c r="K144" s="15">
        <v>141</v>
      </c>
      <c r="L144" s="15">
        <f t="shared" si="61"/>
        <v>7</v>
      </c>
      <c r="M144" s="15">
        <f t="shared" si="62"/>
        <v>4</v>
      </c>
      <c r="N144" s="16">
        <f t="shared" si="63"/>
        <v>1101007</v>
      </c>
      <c r="O144" s="16" t="str">
        <f t="shared" si="64"/>
        <v>战斗曹焱兵15突</v>
      </c>
      <c r="P144" s="31" t="s">
        <v>482</v>
      </c>
      <c r="Q144" s="16">
        <f t="shared" si="65"/>
        <v>1</v>
      </c>
      <c r="R144" s="16">
        <f t="shared" si="66"/>
        <v>15</v>
      </c>
      <c r="S144" s="16" t="s">
        <v>51</v>
      </c>
      <c r="T144" s="16">
        <f>ROUND(((IF(Q144=1,INDEX(新属性投放!$J$14:$J$34,卡牌属性!R144),INDEX(新属性投放!$J$42:$J$62,卡牌属性!R144)))*INDEX($G$5:$G$42,L144)+IF(Q144=1,INDEX(新属性投放!R$20:R$23,卡牌属性!M144-1),INDEX(新属性投放!R$25:R$28,卡牌属性!M144-1)))/SQRT(INDEX($I$5:$I$42,L144)),2)</f>
        <v>2727.64</v>
      </c>
      <c r="U144" s="31" t="s">
        <v>190</v>
      </c>
      <c r="V144" s="16">
        <f>ROUND((IF(Q144=1,INDEX(新属性投放!$K$14:$K$34,卡牌属性!R144),INDEX(新属性投放!$K$42:$K$62,卡牌属性!R144))+IF(Q144=1,INDEX(新属性投放!S$20:S$23,卡牌属性!M144-1),INDEX(新属性投放!S$25:S$28,卡牌属性!M144-1)))*INDEX($G$5:$G$42,L144),2)</f>
        <v>1334.32</v>
      </c>
      <c r="W144" s="31" t="s">
        <v>191</v>
      </c>
      <c r="X144" s="16">
        <f>ROUND((IF(Q144=1,INDEX(新属性投放!$L$14:$L$34,卡牌属性!R144),INDEX(新属性投放!$L$42:$L$62,卡牌属性!R144))*INDEX($G$5:$G$42,L144)+IF(Q144=1,INDEX(新属性投放!T$20:T$23,卡牌属性!M144-1),INDEX(新属性投放!T$25:T$28,卡牌属性!M144-1)))*SQRT(INDEX($I$5:$I$42,L144)),2)</f>
        <v>8274.92</v>
      </c>
      <c r="Y144" s="31" t="s">
        <v>189</v>
      </c>
      <c r="Z144" s="16">
        <f>ROUND(IF(Q144=1,INDEX(新属性投放!$D$14:$D$34,卡牌属性!R144),INDEX(新属性投放!$D$42:$D$62,卡牌属性!R144))*INDEX($G$5:$G$42,L144)/SQRT(INDEX($I$5:$I$42,L144)),2)</f>
        <v>67.69</v>
      </c>
      <c r="AA144" s="31" t="s">
        <v>190</v>
      </c>
      <c r="AB144" s="16">
        <f>ROUND(IF(Q144=1,INDEX(新属性投放!$E$14:$E$34,卡牌属性!R144),INDEX(新属性投放!$E$42:$E$62,卡牌属性!R144))*INDEX($G$5:$G$42,L144),2)</f>
        <v>33.85</v>
      </c>
      <c r="AC144" s="31" t="s">
        <v>191</v>
      </c>
      <c r="AD144" s="16">
        <f>ROUND(IF(Q144=1,INDEX(新属性投放!$F$14:$F$34,卡牌属性!R144),INDEX(新属性投放!$F$42:$F$62,卡牌属性!R144))*INDEX($G$5:$G$42,L144)*SQRT(INDEX($I$5:$I$42,L144)),2)</f>
        <v>203.07</v>
      </c>
      <c r="AF144" s="16">
        <f t="shared" si="67"/>
        <v>676</v>
      </c>
      <c r="AG144" s="16">
        <f t="shared" si="68"/>
        <v>338</v>
      </c>
      <c r="AH144" s="16">
        <f t="shared" si="69"/>
        <v>2030</v>
      </c>
      <c r="AJ144" s="16">
        <f t="shared" si="58"/>
        <v>4086</v>
      </c>
      <c r="AK144" s="16">
        <f t="shared" si="59"/>
        <v>2040</v>
      </c>
      <c r="AL144" s="16">
        <f t="shared" si="60"/>
        <v>12268</v>
      </c>
    </row>
    <row r="145" spans="11:38" ht="16.5" x14ac:dyDescent="0.2">
      <c r="K145" s="15">
        <v>142</v>
      </c>
      <c r="L145" s="15">
        <f t="shared" si="61"/>
        <v>7</v>
      </c>
      <c r="M145" s="15">
        <f t="shared" si="62"/>
        <v>4</v>
      </c>
      <c r="N145" s="16">
        <f t="shared" si="63"/>
        <v>1101007</v>
      </c>
      <c r="O145" s="16" t="str">
        <f t="shared" si="64"/>
        <v>战斗曹焱兵16突</v>
      </c>
      <c r="P145" s="31" t="s">
        <v>482</v>
      </c>
      <c r="Q145" s="16">
        <f t="shared" si="65"/>
        <v>1</v>
      </c>
      <c r="R145" s="16">
        <f t="shared" si="66"/>
        <v>16</v>
      </c>
      <c r="S145" s="16" t="s">
        <v>51</v>
      </c>
      <c r="T145" s="16">
        <f>ROUND(((IF(Q145=1,INDEX(新属性投放!$J$14:$J$34,卡牌属性!R145),INDEX(新属性投放!$J$42:$J$62,卡牌属性!R145)))*INDEX($G$5:$G$42,L145)+IF(Q145=1,INDEX(新属性投放!R$20:R$23,卡牌属性!M145-1),INDEX(新属性投放!R$25:R$28,卡牌属性!M145-1)))/SQRT(INDEX($I$5:$I$42,L145)),2)</f>
        <v>3150.6</v>
      </c>
      <c r="U145" s="31" t="s">
        <v>190</v>
      </c>
      <c r="V145" s="16">
        <f>ROUND((IF(Q145=1,INDEX(新属性投放!$K$14:$K$34,卡牌属性!R145),INDEX(新属性投放!$K$42:$K$62,卡牌属性!R145))+IF(Q145=1,INDEX(新属性投放!S$20:S$23,卡牌属性!M145-1),INDEX(新属性投放!S$25:S$28,卡牌属性!M145-1)))*INDEX($G$5:$G$42,L145),2)</f>
        <v>1546.45</v>
      </c>
      <c r="W145" s="31" t="s">
        <v>191</v>
      </c>
      <c r="X145" s="16">
        <f>ROUND((IF(Q145=1,INDEX(新属性投放!$L$14:$L$34,卡牌属性!R145),INDEX(新属性投放!$L$42:$L$62,卡牌属性!R145))*INDEX($G$5:$G$42,L145)+IF(Q145=1,INDEX(新属性投放!T$20:T$23,卡牌属性!M145-1),INDEX(新属性投放!T$25:T$28,卡牌属性!M145-1)))*SQRT(INDEX($I$5:$I$42,L145)),2)</f>
        <v>9543.7900000000009</v>
      </c>
      <c r="Y145" s="31" t="s">
        <v>189</v>
      </c>
      <c r="Z145" s="16">
        <f>ROUND(IF(Q145=1,INDEX(新属性投放!$D$14:$D$34,卡牌属性!R145),INDEX(新属性投放!$D$42:$D$62,卡牌属性!R145))*INDEX($G$5:$G$42,L145)/SQRT(INDEX($I$5:$I$42,L145)),2)</f>
        <v>78.260000000000005</v>
      </c>
      <c r="AA145" s="31" t="s">
        <v>190</v>
      </c>
      <c r="AB145" s="16">
        <f>ROUND(IF(Q145=1,INDEX(新属性投放!$E$14:$E$34,卡牌属性!R145),INDEX(新属性投放!$E$42:$E$62,卡牌属性!R145))*INDEX($G$5:$G$42,L145),2)</f>
        <v>39.130000000000003</v>
      </c>
      <c r="AC145" s="31" t="s">
        <v>191</v>
      </c>
      <c r="AD145" s="16">
        <f>ROUND(IF(Q145=1,INDEX(新属性投放!$F$14:$F$34,卡牌属性!R145),INDEX(新属性投放!$F$42:$F$62,卡牌属性!R145))*INDEX($G$5:$G$42,L145)*SQRT(INDEX($I$5:$I$42,L145)),2)</f>
        <v>234.78</v>
      </c>
      <c r="AF145" s="16">
        <f t="shared" si="67"/>
        <v>782</v>
      </c>
      <c r="AG145" s="16">
        <f t="shared" si="68"/>
        <v>391</v>
      </c>
      <c r="AH145" s="16">
        <f t="shared" si="69"/>
        <v>2347</v>
      </c>
      <c r="AJ145" s="16">
        <f t="shared" si="58"/>
        <v>4868</v>
      </c>
      <c r="AK145" s="16">
        <f t="shared" si="59"/>
        <v>2431</v>
      </c>
      <c r="AL145" s="16">
        <f t="shared" si="60"/>
        <v>14615</v>
      </c>
    </row>
    <row r="146" spans="11:38" ht="16.5" x14ac:dyDescent="0.2">
      <c r="K146" s="15">
        <v>143</v>
      </c>
      <c r="L146" s="15">
        <f t="shared" si="61"/>
        <v>7</v>
      </c>
      <c r="M146" s="15">
        <f t="shared" si="62"/>
        <v>4</v>
      </c>
      <c r="N146" s="16">
        <f t="shared" si="63"/>
        <v>1101007</v>
      </c>
      <c r="O146" s="16" t="str">
        <f t="shared" si="64"/>
        <v>战斗曹焱兵17突</v>
      </c>
      <c r="P146" s="31" t="s">
        <v>482</v>
      </c>
      <c r="Q146" s="16">
        <f t="shared" si="65"/>
        <v>1</v>
      </c>
      <c r="R146" s="16">
        <f t="shared" si="66"/>
        <v>17</v>
      </c>
      <c r="S146" s="16" t="s">
        <v>51</v>
      </c>
      <c r="T146" s="16">
        <f>ROUND(((IF(Q146=1,INDEX(新属性投放!$J$14:$J$34,卡牌属性!R146),INDEX(新属性投放!$J$42:$J$62,卡牌属性!R146)))*INDEX($G$5:$G$42,L146)+IF(Q146=1,INDEX(新属性投放!R$20:R$23,卡牌属性!M146-1),INDEX(新属性投放!R$25:R$28,卡牌属性!M146-1)))/SQRT(INDEX($I$5:$I$42,L146)),2)</f>
        <v>3639.4</v>
      </c>
      <c r="U146" s="31" t="s">
        <v>190</v>
      </c>
      <c r="V146" s="16">
        <f>ROUND((IF(Q146=1,INDEX(新属性投放!$K$14:$K$34,卡牌属性!R146),INDEX(新属性投放!$K$42:$K$62,卡牌属性!R146))+IF(Q146=1,INDEX(新属性投放!S$20:S$23,卡牌属性!M146-1),INDEX(新属性投放!S$25:S$28,卡牌属性!M146-1)))*INDEX($G$5:$G$42,L146),2)</f>
        <v>1791.5</v>
      </c>
      <c r="W146" s="31" t="s">
        <v>191</v>
      </c>
      <c r="X146" s="16">
        <f>ROUND((IF(Q146=1,INDEX(新属性投放!$L$14:$L$34,卡牌属性!R146),INDEX(新属性投放!$L$42:$L$62,卡牌属性!R146))*INDEX($G$5:$G$42,L146)+IF(Q146=1,INDEX(新属性投放!T$20:T$23,卡牌属性!M146-1),INDEX(新属性投放!T$25:T$28,卡牌属性!M146-1)))*SQRT(INDEX($I$5:$I$42,L146)),2)</f>
        <v>11010.19</v>
      </c>
      <c r="Y146" s="31" t="s">
        <v>189</v>
      </c>
      <c r="Z146" s="16">
        <f>ROUND(IF(Q146=1,INDEX(新属性投放!$D$14:$D$34,卡牌属性!R146),INDEX(新属性投放!$D$42:$D$62,卡牌属性!R146))*INDEX($G$5:$G$42,L146)/SQRT(INDEX($I$5:$I$42,L146)),2)</f>
        <v>90.48</v>
      </c>
      <c r="AA146" s="31" t="s">
        <v>190</v>
      </c>
      <c r="AB146" s="16">
        <f>ROUND(IF(Q146=1,INDEX(新属性投放!$E$14:$E$34,卡牌属性!R146),INDEX(新属性投放!$E$42:$E$62,卡牌属性!R146))*INDEX($G$5:$G$42,L146),2)</f>
        <v>45.24</v>
      </c>
      <c r="AC146" s="31" t="s">
        <v>191</v>
      </c>
      <c r="AD146" s="16">
        <f>ROUND(IF(Q146=1,INDEX(新属性投放!$F$14:$F$34,卡牌属性!R146),INDEX(新属性投放!$F$42:$F$62,卡牌属性!R146))*INDEX($G$5:$G$42,L146)*SQRT(INDEX($I$5:$I$42,L146)),2)</f>
        <v>271.44</v>
      </c>
      <c r="AF146" s="16">
        <f t="shared" si="67"/>
        <v>904</v>
      </c>
      <c r="AG146" s="16">
        <f t="shared" si="68"/>
        <v>452</v>
      </c>
      <c r="AH146" s="16">
        <f t="shared" si="69"/>
        <v>2714</v>
      </c>
      <c r="AJ146" s="16">
        <f t="shared" si="58"/>
        <v>5772</v>
      </c>
      <c r="AK146" s="16">
        <f t="shared" si="59"/>
        <v>2883</v>
      </c>
      <c r="AL146" s="16">
        <f t="shared" si="60"/>
        <v>17329</v>
      </c>
    </row>
    <row r="147" spans="11:38" ht="16.5" x14ac:dyDescent="0.2">
      <c r="K147" s="15">
        <v>144</v>
      </c>
      <c r="L147" s="15">
        <f t="shared" si="61"/>
        <v>7</v>
      </c>
      <c r="M147" s="15">
        <f t="shared" si="62"/>
        <v>4</v>
      </c>
      <c r="N147" s="16">
        <f t="shared" si="63"/>
        <v>1101007</v>
      </c>
      <c r="O147" s="16" t="str">
        <f t="shared" si="64"/>
        <v>战斗曹焱兵18突</v>
      </c>
      <c r="P147" s="31" t="s">
        <v>482</v>
      </c>
      <c r="Q147" s="16">
        <f t="shared" si="65"/>
        <v>1</v>
      </c>
      <c r="R147" s="16">
        <f t="shared" si="66"/>
        <v>18</v>
      </c>
      <c r="S147" s="16" t="s">
        <v>51</v>
      </c>
      <c r="T147" s="16">
        <f>ROUND(((IF(Q147=1,INDEX(新属性投放!$J$14:$J$34,卡牌属性!R147),INDEX(新属性投放!$J$42:$J$62,卡牌属性!R147)))*INDEX($G$5:$G$42,L147)+IF(Q147=1,INDEX(新属性投放!R$20:R$23,卡牌属性!M147-1),INDEX(新属性投放!R$25:R$28,卡牌属性!M147-1)))/SQRT(INDEX($I$5:$I$42,L147)),2)</f>
        <v>4204.8999999999996</v>
      </c>
      <c r="U147" s="31" t="s">
        <v>190</v>
      </c>
      <c r="V147" s="16">
        <f>ROUND((IF(Q147=1,INDEX(新属性投放!$K$14:$K$34,卡牌属性!R147),INDEX(新属性投放!$K$42:$K$62,卡牌属性!R147))+IF(Q147=1,INDEX(新属性投放!S$20:S$23,卡牌属性!M147-1),INDEX(新属性投放!S$25:S$28,卡牌属性!M147-1)))*INDEX($G$5:$G$42,L147),2)</f>
        <v>2074.9</v>
      </c>
      <c r="W147" s="31" t="s">
        <v>191</v>
      </c>
      <c r="X147" s="16">
        <f>ROUND((IF(Q147=1,INDEX(新属性投放!$L$14:$L$34,卡牌属性!R147),INDEX(新属性投放!$L$42:$L$62,卡牌属性!R147))*INDEX($G$5:$G$42,L147)+IF(Q147=1,INDEX(新属性投放!T$20:T$23,卡牌属性!M147-1),INDEX(新属性投放!T$25:T$28,卡牌属性!M147-1)))*SQRT(INDEX($I$5:$I$42,L147)),2)</f>
        <v>12706.69</v>
      </c>
      <c r="Y147" s="31" t="s">
        <v>189</v>
      </c>
      <c r="Z147" s="16">
        <f>ROUND(IF(Q147=1,INDEX(新属性投放!$D$14:$D$34,卡牌属性!R147),INDEX(新属性投放!$D$42:$D$62,卡牌属性!R147))*INDEX($G$5:$G$42,L147)/SQRT(INDEX($I$5:$I$42,L147)),2)</f>
        <v>104.62</v>
      </c>
      <c r="AA147" s="31" t="s">
        <v>190</v>
      </c>
      <c r="AB147" s="16">
        <f>ROUND(IF(Q147=1,INDEX(新属性投放!$E$14:$E$34,卡牌属性!R147),INDEX(新属性投放!$E$42:$E$62,卡牌属性!R147))*INDEX($G$5:$G$42,L147),2)</f>
        <v>52.31</v>
      </c>
      <c r="AC147" s="31" t="s">
        <v>191</v>
      </c>
      <c r="AD147" s="16">
        <f>ROUND(IF(Q147=1,INDEX(新属性投放!$F$14:$F$34,卡牌属性!R147),INDEX(新属性投放!$F$42:$F$62,卡牌属性!R147))*INDEX($G$5:$G$42,L147)*SQRT(INDEX($I$5:$I$42,L147)),2)</f>
        <v>313.87</v>
      </c>
      <c r="AF147" s="16">
        <f t="shared" si="67"/>
        <v>1046</v>
      </c>
      <c r="AG147" s="16">
        <f t="shared" si="68"/>
        <v>523</v>
      </c>
      <c r="AH147" s="16">
        <f t="shared" si="69"/>
        <v>3138</v>
      </c>
      <c r="AJ147" s="16">
        <f t="shared" si="58"/>
        <v>6818</v>
      </c>
      <c r="AK147" s="16">
        <f t="shared" si="59"/>
        <v>3406</v>
      </c>
      <c r="AL147" s="16">
        <f t="shared" si="60"/>
        <v>20467</v>
      </c>
    </row>
    <row r="148" spans="11:38" ht="16.5" x14ac:dyDescent="0.2">
      <c r="K148" s="15">
        <v>145</v>
      </c>
      <c r="L148" s="15">
        <f t="shared" si="61"/>
        <v>7</v>
      </c>
      <c r="M148" s="15">
        <f t="shared" si="62"/>
        <v>4</v>
      </c>
      <c r="N148" s="16">
        <f t="shared" si="63"/>
        <v>1101007</v>
      </c>
      <c r="O148" s="16" t="str">
        <f t="shared" si="64"/>
        <v>战斗曹焱兵19突</v>
      </c>
      <c r="P148" s="31" t="s">
        <v>482</v>
      </c>
      <c r="Q148" s="16">
        <f t="shared" si="65"/>
        <v>1</v>
      </c>
      <c r="R148" s="16">
        <f t="shared" si="66"/>
        <v>19</v>
      </c>
      <c r="S148" s="16" t="s">
        <v>51</v>
      </c>
      <c r="T148" s="16">
        <f>ROUND(((IF(Q148=1,INDEX(新属性投放!$J$14:$J$34,卡牌属性!R148),INDEX(新属性投放!$J$42:$J$62,卡牌属性!R148)))*INDEX($G$5:$G$42,L148)+IF(Q148=1,INDEX(新属性投放!R$20:R$23,卡牌属性!M148-1),INDEX(新属性投放!R$25:R$28,卡牌属性!M148-1)))/SQRT(INDEX($I$5:$I$42,L148)),2)</f>
        <v>4859.32</v>
      </c>
      <c r="U148" s="31" t="s">
        <v>190</v>
      </c>
      <c r="V148" s="16">
        <f>ROUND((IF(Q148=1,INDEX(新属性投放!$K$14:$K$34,卡牌属性!R148),INDEX(新属性投放!$K$42:$K$62,卡牌属性!R148))+IF(Q148=1,INDEX(新属性投放!S$20:S$23,卡牌属性!M148-1),INDEX(新属性投放!S$25:S$28,卡牌属性!M148-1)))*INDEX($G$5:$G$42,L148),2)</f>
        <v>2401.46</v>
      </c>
      <c r="W148" s="31" t="s">
        <v>191</v>
      </c>
      <c r="X148" s="16">
        <f>ROUND((IF(Q148=1,INDEX(新属性投放!$L$14:$L$34,卡牌属性!R148),INDEX(新属性投放!$L$42:$L$62,卡牌属性!R148))*INDEX($G$5:$G$42,L148)+IF(Q148=1,INDEX(新属性投放!T$20:T$23,卡牌属性!M148-1),INDEX(新属性投放!T$25:T$28,卡牌属性!M148-1)))*SQRT(INDEX($I$5:$I$42,L148)),2)</f>
        <v>14669.95</v>
      </c>
      <c r="Y148" s="31" t="s">
        <v>189</v>
      </c>
      <c r="Z148" s="16">
        <f>ROUND(IF(Q148=1,INDEX(新属性投放!$D$14:$D$34,卡牌属性!R148),INDEX(新属性投放!$D$42:$D$62,卡牌属性!R148))*INDEX($G$5:$G$42,L148)/SQRT(INDEX($I$5:$I$42,L148)),2)</f>
        <v>120.98</v>
      </c>
      <c r="AA148" s="31" t="s">
        <v>190</v>
      </c>
      <c r="AB148" s="16">
        <f>ROUND(IF(Q148=1,INDEX(新属性投放!$E$14:$E$34,卡牌属性!R148),INDEX(新属性投放!$E$42:$E$62,卡牌属性!R148))*INDEX($G$5:$G$42,L148),2)</f>
        <v>60.49</v>
      </c>
      <c r="AC148" s="31" t="s">
        <v>191</v>
      </c>
      <c r="AD148" s="16">
        <f>ROUND(IF(Q148=1,INDEX(新属性投放!$F$14:$F$34,卡牌属性!R148),INDEX(新属性投放!$F$42:$F$62,卡牌属性!R148))*INDEX($G$5:$G$42,L148)*SQRT(INDEX($I$5:$I$42,L148)),2)</f>
        <v>362.93</v>
      </c>
      <c r="AF148" s="16">
        <f t="shared" si="67"/>
        <v>1209</v>
      </c>
      <c r="AG148" s="16">
        <f t="shared" si="68"/>
        <v>604</v>
      </c>
      <c r="AH148" s="16">
        <f t="shared" si="69"/>
        <v>3629</v>
      </c>
      <c r="AJ148" s="16">
        <f t="shared" si="58"/>
        <v>8027</v>
      </c>
      <c r="AK148" s="16">
        <f t="shared" si="59"/>
        <v>4010</v>
      </c>
      <c r="AL148" s="16">
        <f t="shared" si="60"/>
        <v>24096</v>
      </c>
    </row>
    <row r="149" spans="11:38" ht="16.5" x14ac:dyDescent="0.2">
      <c r="K149" s="15">
        <v>146</v>
      </c>
      <c r="L149" s="15">
        <f t="shared" si="61"/>
        <v>7</v>
      </c>
      <c r="M149" s="15">
        <f t="shared" si="62"/>
        <v>4</v>
      </c>
      <c r="N149" s="16">
        <f t="shared" si="63"/>
        <v>1101007</v>
      </c>
      <c r="O149" s="16" t="str">
        <f t="shared" si="64"/>
        <v>战斗曹焱兵20突</v>
      </c>
      <c r="P149" s="31" t="s">
        <v>482</v>
      </c>
      <c r="Q149" s="16">
        <f t="shared" si="65"/>
        <v>1</v>
      </c>
      <c r="R149" s="16">
        <f t="shared" si="66"/>
        <v>20</v>
      </c>
      <c r="S149" s="16" t="s">
        <v>51</v>
      </c>
      <c r="T149" s="16">
        <f>ROUND(((IF(Q149=1,INDEX(新属性投放!$J$14:$J$34,卡牌属性!R149),INDEX(新属性投放!$J$42:$J$62,卡牌属性!R149)))*INDEX($G$5:$G$42,L149)+IF(Q149=1,INDEX(新属性投放!R$20:R$23,卡牌属性!M149-1),INDEX(新属性投放!R$25:R$28,卡牌属性!M149-1)))/SQRT(INDEX($I$5:$I$42,L149)),2)</f>
        <v>5615.01</v>
      </c>
      <c r="U149" s="31" t="s">
        <v>190</v>
      </c>
      <c r="V149" s="16">
        <f>ROUND((IF(Q149=1,INDEX(新属性投放!$K$14:$K$34,卡牌属性!R149),INDEX(新属性投放!$K$42:$K$62,卡牌属性!R149))+IF(Q149=1,INDEX(新属性投放!S$20:S$23,卡牌属性!M149-1),INDEX(新属性投放!S$25:S$28,卡牌属性!M149-1)))*INDEX($G$5:$G$42,L149),2)</f>
        <v>2779.3</v>
      </c>
      <c r="W149" s="31" t="s">
        <v>191</v>
      </c>
      <c r="X149" s="16">
        <f>ROUND((IF(Q149=1,INDEX(新属性投放!$L$14:$L$34,卡牌属性!R149),INDEX(新属性投放!$L$42:$L$62,卡牌属性!R149))*INDEX($G$5:$G$42,L149)+IF(Q149=1,INDEX(新属性投放!T$20:T$23,卡牌属性!M149-1),INDEX(新属性投放!T$25:T$28,卡牌属性!M149-1)))*SQRT(INDEX($I$5:$I$42,L149)),2)</f>
        <v>16937.02</v>
      </c>
      <c r="Y149" s="31" t="s">
        <v>189</v>
      </c>
      <c r="Z149" s="16">
        <f>ROUND(IF(Q149=1,INDEX(新属性投放!$D$14:$D$34,卡牌属性!R149),INDEX(新属性投放!$D$42:$D$62,卡牌属性!R149))*INDEX($G$5:$G$42,L149)/SQRT(INDEX($I$5:$I$42,L149)),2)</f>
        <v>139.88</v>
      </c>
      <c r="AA149" s="31" t="s">
        <v>190</v>
      </c>
      <c r="AB149" s="16">
        <f>ROUND(IF(Q149=1,INDEX(新属性投放!$E$14:$E$34,卡牌属性!R149),INDEX(新属性投放!$E$42:$E$62,卡牌属性!R149))*INDEX($G$5:$G$42,L149),2)</f>
        <v>69.94</v>
      </c>
      <c r="AC149" s="31" t="s">
        <v>191</v>
      </c>
      <c r="AD149" s="16">
        <f>ROUND(IF(Q149=1,INDEX(新属性投放!$F$14:$F$34,卡牌属性!R149),INDEX(新属性投放!$F$42:$F$62,卡牌属性!R149))*INDEX($G$5:$G$42,L149)*SQRT(INDEX($I$5:$I$42,L149)),2)</f>
        <v>419.64</v>
      </c>
      <c r="AF149" s="16">
        <f t="shared" si="67"/>
        <v>1398</v>
      </c>
      <c r="AG149" s="16">
        <f t="shared" si="68"/>
        <v>699</v>
      </c>
      <c r="AH149" s="16">
        <f t="shared" si="69"/>
        <v>4196</v>
      </c>
      <c r="AJ149" s="16">
        <f t="shared" si="58"/>
        <v>9425</v>
      </c>
      <c r="AK149" s="16">
        <f t="shared" si="59"/>
        <v>4709</v>
      </c>
      <c r="AL149" s="16">
        <f t="shared" si="60"/>
        <v>28292</v>
      </c>
    </row>
    <row r="150" spans="11:38" ht="16.5" x14ac:dyDescent="0.2">
      <c r="K150" s="15">
        <v>147</v>
      </c>
      <c r="L150" s="15">
        <f t="shared" si="61"/>
        <v>7</v>
      </c>
      <c r="M150" s="15">
        <f t="shared" si="62"/>
        <v>4</v>
      </c>
      <c r="N150" s="16">
        <f t="shared" si="63"/>
        <v>1101007</v>
      </c>
      <c r="O150" s="16" t="str">
        <f t="shared" si="64"/>
        <v>战斗曹焱兵21突</v>
      </c>
      <c r="P150" s="31" t="s">
        <v>482</v>
      </c>
      <c r="Q150" s="16">
        <f t="shared" si="65"/>
        <v>1</v>
      </c>
      <c r="R150" s="16">
        <f t="shared" si="66"/>
        <v>21</v>
      </c>
      <c r="S150" s="16" t="s">
        <v>51</v>
      </c>
      <c r="T150" s="16">
        <f>ROUND(((IF(Q150=1,INDEX(新属性投放!$J$14:$J$34,卡牌属性!R150),INDEX(新属性投放!$J$42:$J$62,卡牌属性!R150)))*INDEX($G$5:$G$42,L150)+IF(Q150=1,INDEX(新属性投放!R$20:R$23,卡牌属性!M150-1),INDEX(新属性投放!R$25:R$28,卡牌属性!M150-1)))/SQRT(INDEX($I$5:$I$42,L150)),2)</f>
        <v>6489.91</v>
      </c>
      <c r="U150" s="31" t="s">
        <v>190</v>
      </c>
      <c r="V150" s="16">
        <f>ROUND((IF(Q150=1,INDEX(新属性投放!$K$14:$K$34,卡牌属性!R150),INDEX(新属性投放!$K$42:$K$62,卡牌属性!R150))+IF(Q150=1,INDEX(新属性投放!S$20:S$23,卡牌属性!M150-1),INDEX(新属性投放!S$25:S$28,卡牌属性!M150-1)))*INDEX($G$5:$G$42,L150),2)</f>
        <v>3216.1</v>
      </c>
      <c r="W150" s="31" t="s">
        <v>191</v>
      </c>
      <c r="X150" s="16">
        <f>ROUND((IF(Q150=1,INDEX(新属性投放!$L$14:$L$34,卡牌属性!R150),INDEX(新属性投放!$L$42:$L$62,卡牌属性!R150))*INDEX($G$5:$G$42,L150)+IF(Q150=1,INDEX(新属性投放!T$20:T$23,卡牌属性!M150-1),INDEX(新属性投放!T$25:T$28,卡牌属性!M150-1)))*SQRT(INDEX($I$5:$I$42,L150)),2)</f>
        <v>19561.72</v>
      </c>
      <c r="Y150" s="31" t="s">
        <v>189</v>
      </c>
      <c r="Z150" s="16">
        <f>ROUND(IF(Q150=1,INDEX(新属性投放!$D$14:$D$34,卡牌属性!R150),INDEX(新属性投放!$D$42:$D$62,卡牌属性!R150))*INDEX($G$5:$G$42,L150)/SQRT(INDEX($I$5:$I$42,L150)),2)</f>
        <v>161.75</v>
      </c>
      <c r="AA150" s="31" t="s">
        <v>190</v>
      </c>
      <c r="AB150" s="16">
        <f>ROUND(IF(Q150=1,INDEX(新属性投放!$E$14:$E$34,卡牌属性!R150),INDEX(新属性投放!$E$42:$E$62,卡牌属性!R150))*INDEX($G$5:$G$42,L150),2)</f>
        <v>80.87</v>
      </c>
      <c r="AC150" s="31" t="s">
        <v>191</v>
      </c>
      <c r="AD150" s="16">
        <f>ROUND(IF(Q150=1,INDEX(新属性投放!$F$14:$F$34,卡牌属性!R150),INDEX(新属性投放!$F$42:$F$62,卡牌属性!R150))*INDEX($G$5:$G$42,L150)*SQRT(INDEX($I$5:$I$42,L150)),2)</f>
        <v>485.24</v>
      </c>
      <c r="AF150" s="16">
        <f t="shared" si="67"/>
        <v>1617</v>
      </c>
      <c r="AG150" s="16">
        <f t="shared" si="68"/>
        <v>808</v>
      </c>
      <c r="AH150" s="16">
        <f t="shared" si="69"/>
        <v>4852</v>
      </c>
      <c r="AJ150" s="16">
        <f t="shared" si="58"/>
        <v>11042</v>
      </c>
      <c r="AK150" s="16">
        <f t="shared" si="59"/>
        <v>5517</v>
      </c>
      <c r="AL150" s="16">
        <f t="shared" si="60"/>
        <v>33144</v>
      </c>
    </row>
    <row r="151" spans="11:38" ht="16.5" x14ac:dyDescent="0.2">
      <c r="K151" s="15">
        <v>148</v>
      </c>
      <c r="L151" s="15">
        <f t="shared" si="61"/>
        <v>8</v>
      </c>
      <c r="M151" s="15">
        <f t="shared" si="62"/>
        <v>2</v>
      </c>
      <c r="N151" s="16">
        <f t="shared" si="63"/>
        <v>1101008</v>
      </c>
      <c r="O151" s="16" t="str">
        <f t="shared" si="64"/>
        <v>黑尔·坎普1突</v>
      </c>
      <c r="P151" s="31" t="s">
        <v>482</v>
      </c>
      <c r="Q151" s="16">
        <f t="shared" si="65"/>
        <v>1</v>
      </c>
      <c r="R151" s="16">
        <f t="shared" si="66"/>
        <v>1</v>
      </c>
      <c r="S151" s="16" t="s">
        <v>51</v>
      </c>
      <c r="T151" s="16">
        <f>ROUND(((IF(Q151=1,INDEX(新属性投放!$J$14:$J$34,卡牌属性!R151),INDEX(新属性投放!$J$42:$J$62,卡牌属性!R151)))*INDEX($G$5:$G$42,L151)+IF(Q151=1,INDEX(新属性投放!R$20:R$23,卡牌属性!M151-1),INDEX(新属性投放!R$25:R$28,卡牌属性!M151-1)))/SQRT(INDEX($I$5:$I$42,L151)),2)</f>
        <v>20</v>
      </c>
      <c r="U151" s="31" t="s">
        <v>190</v>
      </c>
      <c r="V151" s="16">
        <f>ROUND((IF(Q151=1,INDEX(新属性投放!$K$14:$K$34,卡牌属性!R151),INDEX(新属性投放!$K$42:$K$62,卡牌属性!R151))+IF(Q151=1,INDEX(新属性投放!S$20:S$23,卡牌属性!M151-1),INDEX(新属性投放!S$25:S$28,卡牌属性!M151-1)))*INDEX($G$5:$G$42,L151),2)</f>
        <v>0</v>
      </c>
      <c r="W151" s="31" t="s">
        <v>191</v>
      </c>
      <c r="X151" s="16">
        <f>ROUND((IF(Q151=1,INDEX(新属性投放!$L$14:$L$34,卡牌属性!R151),INDEX(新属性投放!$L$42:$L$62,卡牌属性!R151))*INDEX($G$5:$G$42,L151)+IF(Q151=1,INDEX(新属性投放!T$20:T$23,卡牌属性!M151-1),INDEX(新属性投放!T$25:T$28,卡牌属性!M151-1)))*SQRT(INDEX($I$5:$I$42,L151)),2)</f>
        <v>100</v>
      </c>
      <c r="Y151" s="31" t="s">
        <v>189</v>
      </c>
      <c r="Z151" s="16">
        <f>ROUND(IF(Q151=1,INDEX(新属性投放!$D$14:$D$34,卡牌属性!R151),INDEX(新属性投放!$D$42:$D$62,卡牌属性!R151))*INDEX($G$5:$G$42,L151)/SQRT(INDEX($I$5:$I$42,L151)),2)</f>
        <v>3</v>
      </c>
      <c r="AA151" s="31" t="s">
        <v>190</v>
      </c>
      <c r="AB151" s="16">
        <f>ROUND(IF(Q151=1,INDEX(新属性投放!$E$14:$E$34,卡牌属性!R151),INDEX(新属性投放!$E$42:$E$62,卡牌属性!R151))*INDEX($G$5:$G$42,L151),2)</f>
        <v>1.5</v>
      </c>
      <c r="AC151" s="31" t="s">
        <v>191</v>
      </c>
      <c r="AD151" s="16">
        <f>ROUND(IF(Q151=1,INDEX(新属性投放!$F$14:$F$34,卡牌属性!R151),INDEX(新属性投放!$F$42:$F$62,卡牌属性!R151))*INDEX($G$5:$G$42,L151)*SQRT(INDEX($I$5:$I$42,L151)),2)</f>
        <v>9</v>
      </c>
      <c r="AF151" s="16">
        <f t="shared" si="67"/>
        <v>30</v>
      </c>
      <c r="AG151" s="16">
        <f t="shared" si="68"/>
        <v>15</v>
      </c>
      <c r="AH151" s="16">
        <f t="shared" si="69"/>
        <v>90</v>
      </c>
      <c r="AJ151" s="16">
        <f t="shared" ref="AJ151" si="70">AF151</f>
        <v>30</v>
      </c>
      <c r="AK151" s="16">
        <f t="shared" ref="AK151" si="71">AG151</f>
        <v>15</v>
      </c>
      <c r="AL151" s="16">
        <f t="shared" ref="AL151" si="72">AH151</f>
        <v>90</v>
      </c>
    </row>
    <row r="152" spans="11:38" ht="16.5" x14ac:dyDescent="0.2">
      <c r="K152" s="15">
        <v>149</v>
      </c>
      <c r="L152" s="15">
        <f t="shared" si="61"/>
        <v>8</v>
      </c>
      <c r="M152" s="15">
        <f t="shared" si="62"/>
        <v>2</v>
      </c>
      <c r="N152" s="16">
        <f t="shared" si="63"/>
        <v>1101008</v>
      </c>
      <c r="O152" s="16" t="str">
        <f t="shared" si="64"/>
        <v>黑尔·坎普2突</v>
      </c>
      <c r="P152" s="31" t="s">
        <v>482</v>
      </c>
      <c r="Q152" s="16">
        <f t="shared" si="65"/>
        <v>1</v>
      </c>
      <c r="R152" s="16">
        <f t="shared" si="66"/>
        <v>2</v>
      </c>
      <c r="S152" s="16" t="s">
        <v>51</v>
      </c>
      <c r="T152" s="16">
        <f>ROUND(((IF(Q152=1,INDEX(新属性投放!$J$14:$J$34,卡牌属性!R152),INDEX(新属性投放!$J$42:$J$62,卡牌属性!R152)))*INDEX($G$5:$G$42,L152)+IF(Q152=1,INDEX(新属性投放!R$20:R$23,卡牌属性!M152-1),INDEX(新属性投放!R$25:R$28,卡牌属性!M152-1)))/SQRT(INDEX($I$5:$I$42,L152)),2)</f>
        <v>57</v>
      </c>
      <c r="U152" s="31" t="s">
        <v>190</v>
      </c>
      <c r="V152" s="16">
        <f>ROUND((IF(Q152=1,INDEX(新属性投放!$K$14:$K$34,卡牌属性!R152),INDEX(新属性投放!$K$42:$K$62,卡牌属性!R152))+IF(Q152=1,INDEX(新属性投放!S$20:S$23,卡牌属性!M152-1),INDEX(新属性投放!S$25:S$28,卡牌属性!M152-1)))*INDEX($G$5:$G$42,L152),2)</f>
        <v>13.5</v>
      </c>
      <c r="W152" s="31" t="s">
        <v>191</v>
      </c>
      <c r="X152" s="16">
        <f>ROUND((IF(Q152=1,INDEX(新属性投放!$L$14:$L$34,卡牌属性!R152),INDEX(新属性投放!$L$42:$L$62,卡牌属性!R152))*INDEX($G$5:$G$42,L152)+IF(Q152=1,INDEX(新属性投放!T$20:T$23,卡牌属性!M152-1),INDEX(新属性投放!T$25:T$28,卡牌属性!M152-1)))*SQRT(INDEX($I$5:$I$42,L152)),2)</f>
        <v>211</v>
      </c>
      <c r="Y152" s="31" t="s">
        <v>189</v>
      </c>
      <c r="Z152" s="16">
        <f>ROUND(IF(Q152=1,INDEX(新属性投放!$D$14:$D$34,卡牌属性!R152),INDEX(新属性投放!$D$42:$D$62,卡牌属性!R152))*INDEX($G$5:$G$42,L152)/SQRT(INDEX($I$5:$I$42,L152)),2)</f>
        <v>3.2</v>
      </c>
      <c r="AA152" s="31" t="s">
        <v>190</v>
      </c>
      <c r="AB152" s="16">
        <f>ROUND(IF(Q152=1,INDEX(新属性投放!$E$14:$E$34,卡牌属性!R152),INDEX(新属性投放!$E$42:$E$62,卡牌属性!R152))*INDEX($G$5:$G$42,L152),2)</f>
        <v>1.6</v>
      </c>
      <c r="AC152" s="31" t="s">
        <v>191</v>
      </c>
      <c r="AD152" s="16">
        <f>ROUND(IF(Q152=1,INDEX(新属性投放!$F$14:$F$34,卡牌属性!R152),INDEX(新属性投放!$F$42:$F$62,卡牌属性!R152))*INDEX($G$5:$G$42,L152)*SQRT(INDEX($I$5:$I$42,L152)),2)</f>
        <v>9.6</v>
      </c>
      <c r="AF152" s="16">
        <f t="shared" si="67"/>
        <v>32</v>
      </c>
      <c r="AG152" s="16">
        <f t="shared" si="68"/>
        <v>16</v>
      </c>
      <c r="AH152" s="16">
        <f t="shared" si="69"/>
        <v>96</v>
      </c>
      <c r="AJ152" s="16">
        <f t="shared" ref="AJ152:AJ171" si="73">AJ151+AF152</f>
        <v>62</v>
      </c>
      <c r="AK152" s="16">
        <f t="shared" ref="AK152:AK171" si="74">AK151+AG152</f>
        <v>31</v>
      </c>
      <c r="AL152" s="16">
        <f t="shared" ref="AL152:AL171" si="75">AL151+AH152</f>
        <v>186</v>
      </c>
    </row>
    <row r="153" spans="11:38" ht="16.5" x14ac:dyDescent="0.2">
      <c r="K153" s="15">
        <v>150</v>
      </c>
      <c r="L153" s="15">
        <f t="shared" si="61"/>
        <v>8</v>
      </c>
      <c r="M153" s="15">
        <f t="shared" si="62"/>
        <v>2</v>
      </c>
      <c r="N153" s="16">
        <f t="shared" si="63"/>
        <v>1101008</v>
      </c>
      <c r="O153" s="16" t="str">
        <f t="shared" si="64"/>
        <v>黑尔·坎普3突</v>
      </c>
      <c r="P153" s="31" t="s">
        <v>482</v>
      </c>
      <c r="Q153" s="16">
        <f t="shared" si="65"/>
        <v>1</v>
      </c>
      <c r="R153" s="16">
        <f t="shared" si="66"/>
        <v>3</v>
      </c>
      <c r="S153" s="16" t="s">
        <v>51</v>
      </c>
      <c r="T153" s="16">
        <f>ROUND(((IF(Q153=1,INDEX(新属性投放!$J$14:$J$34,卡牌属性!R153),INDEX(新属性投放!$J$42:$J$62,卡牌属性!R153)))*INDEX($G$5:$G$42,L153)+IF(Q153=1,INDEX(新属性投放!R$20:R$23,卡牌属性!M153-1),INDEX(新属性投放!R$25:R$28,卡牌属性!M153-1)))/SQRT(INDEX($I$5:$I$42,L153)),2)</f>
        <v>97</v>
      </c>
      <c r="U153" s="31" t="s">
        <v>190</v>
      </c>
      <c r="V153" s="16">
        <f>ROUND((IF(Q153=1,INDEX(新属性投放!$K$14:$K$34,卡牌属性!R153),INDEX(新属性投放!$K$42:$K$62,卡牌属性!R153))+IF(Q153=1,INDEX(新属性投放!S$20:S$23,卡牌属性!M153-1),INDEX(新属性投放!S$25:S$28,卡牌属性!M153-1)))*INDEX($G$5:$G$42,L153),2)</f>
        <v>33.5</v>
      </c>
      <c r="W153" s="31" t="s">
        <v>191</v>
      </c>
      <c r="X153" s="16">
        <f>ROUND((IF(Q153=1,INDEX(新属性投放!$L$14:$L$34,卡牌属性!R153),INDEX(新属性投放!$L$42:$L$62,卡牌属性!R153))*INDEX($G$5:$G$42,L153)+IF(Q153=1,INDEX(新属性投放!T$20:T$23,卡牌属性!M153-1),INDEX(新属性投放!T$25:T$28,卡牌属性!M153-1)))*SQRT(INDEX($I$5:$I$42,L153)),2)</f>
        <v>331</v>
      </c>
      <c r="Y153" s="31" t="s">
        <v>189</v>
      </c>
      <c r="Z153" s="16">
        <f>ROUND(IF(Q153=1,INDEX(新属性投放!$D$14:$D$34,卡牌属性!R153),INDEX(新属性投放!$D$42:$D$62,卡牌属性!R153))*INDEX($G$5:$G$42,L153)/SQRT(INDEX($I$5:$I$42,L153)),2)</f>
        <v>5.86</v>
      </c>
      <c r="AA153" s="31" t="s">
        <v>190</v>
      </c>
      <c r="AB153" s="16">
        <f>ROUND(IF(Q153=1,INDEX(新属性投放!$E$14:$E$34,卡牌属性!R153),INDEX(新属性投放!$E$42:$E$62,卡牌属性!R153))*INDEX($G$5:$G$42,L153),2)</f>
        <v>2.93</v>
      </c>
      <c r="AC153" s="31" t="s">
        <v>191</v>
      </c>
      <c r="AD153" s="16">
        <f>ROUND(IF(Q153=1,INDEX(新属性投放!$F$14:$F$34,卡牌属性!R153),INDEX(新属性投放!$F$42:$F$62,卡牌属性!R153))*INDEX($G$5:$G$42,L153)*SQRT(INDEX($I$5:$I$42,L153)),2)</f>
        <v>17.579999999999998</v>
      </c>
      <c r="AF153" s="16">
        <f t="shared" si="67"/>
        <v>58</v>
      </c>
      <c r="AG153" s="16">
        <f t="shared" si="68"/>
        <v>29</v>
      </c>
      <c r="AH153" s="16">
        <f t="shared" si="69"/>
        <v>175</v>
      </c>
      <c r="AJ153" s="16">
        <f t="shared" si="73"/>
        <v>120</v>
      </c>
      <c r="AK153" s="16">
        <f t="shared" si="74"/>
        <v>60</v>
      </c>
      <c r="AL153" s="16">
        <f t="shared" si="75"/>
        <v>361</v>
      </c>
    </row>
    <row r="154" spans="11:38" ht="16.5" x14ac:dyDescent="0.2">
      <c r="K154" s="15">
        <v>151</v>
      </c>
      <c r="L154" s="15">
        <f t="shared" si="61"/>
        <v>8</v>
      </c>
      <c r="M154" s="15">
        <f t="shared" si="62"/>
        <v>2</v>
      </c>
      <c r="N154" s="16">
        <f t="shared" si="63"/>
        <v>1101008</v>
      </c>
      <c r="O154" s="16" t="str">
        <f t="shared" si="64"/>
        <v>黑尔·坎普4突</v>
      </c>
      <c r="P154" s="31" t="s">
        <v>482</v>
      </c>
      <c r="Q154" s="16">
        <f t="shared" si="65"/>
        <v>1</v>
      </c>
      <c r="R154" s="16">
        <f t="shared" si="66"/>
        <v>4</v>
      </c>
      <c r="S154" s="16" t="s">
        <v>51</v>
      </c>
      <c r="T154" s="16">
        <f>ROUND(((IF(Q154=1,INDEX(新属性投放!$J$14:$J$34,卡牌属性!R154),INDEX(新属性投放!$J$42:$J$62,卡牌属性!R154)))*INDEX($G$5:$G$42,L154)+IF(Q154=1,INDEX(新属性投放!R$20:R$23,卡牌属性!M154-1),INDEX(新属性投放!R$25:R$28,卡牌属性!M154-1)))/SQRT(INDEX($I$5:$I$42,L154)),2)</f>
        <v>163.6</v>
      </c>
      <c r="U154" s="31" t="s">
        <v>190</v>
      </c>
      <c r="V154" s="16">
        <f>ROUND((IF(Q154=1,INDEX(新属性投放!$K$14:$K$34,卡牌属性!R154),INDEX(新属性投放!$K$42:$K$62,卡牌属性!R154))+IF(Q154=1,INDEX(新属性投放!S$20:S$23,卡牌属性!M154-1),INDEX(新属性投放!S$25:S$28,卡牌属性!M154-1)))*INDEX($G$5:$G$42,L154),2)</f>
        <v>66.8</v>
      </c>
      <c r="W154" s="31" t="s">
        <v>191</v>
      </c>
      <c r="X154" s="16">
        <f>ROUND((IF(Q154=1,INDEX(新属性投放!$L$14:$L$34,卡牌属性!R154),INDEX(新属性投放!$L$42:$L$62,卡牌属性!R154))*INDEX($G$5:$G$42,L154)+IF(Q154=1,INDEX(新属性投放!T$20:T$23,卡牌属性!M154-1),INDEX(新属性投放!T$25:T$28,卡牌属性!M154-1)))*SQRT(INDEX($I$5:$I$42,L154)),2)</f>
        <v>530.79999999999995</v>
      </c>
      <c r="Y154" s="31" t="s">
        <v>189</v>
      </c>
      <c r="Z154" s="16">
        <f>ROUND(IF(Q154=1,INDEX(新属性投放!$D$14:$D$34,卡牌属性!R154),INDEX(新属性投放!$D$42:$D$62,卡牌属性!R154))*INDEX($G$5:$G$42,L154)/SQRT(INDEX($I$5:$I$42,L154)),2)</f>
        <v>6.74</v>
      </c>
      <c r="AA154" s="31" t="s">
        <v>190</v>
      </c>
      <c r="AB154" s="16">
        <f>ROUND(IF(Q154=1,INDEX(新属性投放!$E$14:$E$34,卡牌属性!R154),INDEX(新属性投放!$E$42:$E$62,卡牌属性!R154))*INDEX($G$5:$G$42,L154),2)</f>
        <v>3.37</v>
      </c>
      <c r="AC154" s="31" t="s">
        <v>191</v>
      </c>
      <c r="AD154" s="16">
        <f>ROUND(IF(Q154=1,INDEX(新属性投放!$F$14:$F$34,卡牌属性!R154),INDEX(新属性投放!$F$42:$F$62,卡牌属性!R154))*INDEX($G$5:$G$42,L154)*SQRT(INDEX($I$5:$I$42,L154)),2)</f>
        <v>20.22</v>
      </c>
      <c r="AF154" s="16">
        <f t="shared" si="67"/>
        <v>67</v>
      </c>
      <c r="AG154" s="16">
        <f t="shared" si="68"/>
        <v>33</v>
      </c>
      <c r="AH154" s="16">
        <f t="shared" si="69"/>
        <v>202</v>
      </c>
      <c r="AJ154" s="16">
        <f t="shared" si="73"/>
        <v>187</v>
      </c>
      <c r="AK154" s="16">
        <f t="shared" si="74"/>
        <v>93</v>
      </c>
      <c r="AL154" s="16">
        <f t="shared" si="75"/>
        <v>563</v>
      </c>
    </row>
    <row r="155" spans="11:38" ht="16.5" x14ac:dyDescent="0.2">
      <c r="K155" s="15">
        <v>152</v>
      </c>
      <c r="L155" s="15">
        <f t="shared" si="61"/>
        <v>8</v>
      </c>
      <c r="M155" s="15">
        <f t="shared" si="62"/>
        <v>2</v>
      </c>
      <c r="N155" s="16">
        <f t="shared" si="63"/>
        <v>1101008</v>
      </c>
      <c r="O155" s="16" t="str">
        <f t="shared" si="64"/>
        <v>黑尔·坎普5突</v>
      </c>
      <c r="P155" s="31" t="s">
        <v>482</v>
      </c>
      <c r="Q155" s="16">
        <f t="shared" si="65"/>
        <v>1</v>
      </c>
      <c r="R155" s="16">
        <f t="shared" si="66"/>
        <v>5</v>
      </c>
      <c r="S155" s="16" t="s">
        <v>51</v>
      </c>
      <c r="T155" s="16">
        <f>ROUND(((IF(Q155=1,INDEX(新属性投放!$J$14:$J$34,卡牌属性!R155),INDEX(新属性投放!$J$42:$J$62,卡牌属性!R155)))*INDEX($G$5:$G$42,L155)+IF(Q155=1,INDEX(新属性投放!R$20:R$23,卡牌属性!M155-1),INDEX(新属性投放!R$25:R$28,卡牌属性!M155-1)))/SQRT(INDEX($I$5:$I$42,L155)),2)</f>
        <v>248</v>
      </c>
      <c r="U155" s="31" t="s">
        <v>190</v>
      </c>
      <c r="V155" s="16">
        <f>ROUND((IF(Q155=1,INDEX(新属性投放!$K$14:$K$34,卡牌属性!R155),INDEX(新属性投放!$K$42:$K$62,卡牌属性!R155))+IF(Q155=1,INDEX(新属性投放!S$20:S$23,卡牌属性!M155-1),INDEX(新属性投放!S$25:S$28,卡牌属性!M155-1)))*INDEX($G$5:$G$42,L155),2)</f>
        <v>108.5</v>
      </c>
      <c r="W155" s="31" t="s">
        <v>191</v>
      </c>
      <c r="X155" s="16">
        <f>ROUND((IF(Q155=1,INDEX(新属性投放!$L$14:$L$34,卡牌属性!R155),INDEX(新属性投放!$L$42:$L$62,卡牌属性!R155))*INDEX($G$5:$G$42,L155)+IF(Q155=1,INDEX(新属性投放!T$20:T$23,卡牌属性!M155-1),INDEX(新属性投放!T$25:T$28,卡牌属性!M155-1)))*SQRT(INDEX($I$5:$I$42,L155)),2)</f>
        <v>784</v>
      </c>
      <c r="Y155" s="31" t="s">
        <v>189</v>
      </c>
      <c r="Z155" s="16">
        <f>ROUND(IF(Q155=1,INDEX(新属性投放!$D$14:$D$34,卡牌属性!R155),INDEX(新属性投放!$D$42:$D$62,卡牌属性!R155))*INDEX($G$5:$G$42,L155)/SQRT(INDEX($I$5:$I$42,L155)),2)</f>
        <v>8.43</v>
      </c>
      <c r="AA155" s="31" t="s">
        <v>190</v>
      </c>
      <c r="AB155" s="16">
        <f>ROUND(IF(Q155=1,INDEX(新属性投放!$E$14:$E$34,卡牌属性!R155),INDEX(新属性投放!$E$42:$E$62,卡牌属性!R155))*INDEX($G$5:$G$42,L155),2)</f>
        <v>4.22</v>
      </c>
      <c r="AC155" s="31" t="s">
        <v>191</v>
      </c>
      <c r="AD155" s="16">
        <f>ROUND(IF(Q155=1,INDEX(新属性投放!$F$14:$F$34,卡牌属性!R155),INDEX(新属性投放!$F$42:$F$62,卡牌属性!R155))*INDEX($G$5:$G$42,L155)*SQRT(INDEX($I$5:$I$42,L155)),2)</f>
        <v>25.29</v>
      </c>
      <c r="AF155" s="16">
        <f t="shared" si="67"/>
        <v>84</v>
      </c>
      <c r="AG155" s="16">
        <f t="shared" si="68"/>
        <v>42</v>
      </c>
      <c r="AH155" s="16">
        <f t="shared" si="69"/>
        <v>252</v>
      </c>
      <c r="AJ155" s="16">
        <f t="shared" si="73"/>
        <v>271</v>
      </c>
      <c r="AK155" s="16">
        <f t="shared" si="74"/>
        <v>135</v>
      </c>
      <c r="AL155" s="16">
        <f t="shared" si="75"/>
        <v>815</v>
      </c>
    </row>
    <row r="156" spans="11:38" ht="16.5" x14ac:dyDescent="0.2">
      <c r="K156" s="15">
        <v>153</v>
      </c>
      <c r="L156" s="15">
        <f t="shared" si="61"/>
        <v>8</v>
      </c>
      <c r="M156" s="15">
        <f t="shared" si="62"/>
        <v>2</v>
      </c>
      <c r="N156" s="16">
        <f t="shared" si="63"/>
        <v>1101008</v>
      </c>
      <c r="O156" s="16" t="str">
        <f t="shared" si="64"/>
        <v>黑尔·坎普6突</v>
      </c>
      <c r="P156" s="31" t="s">
        <v>482</v>
      </c>
      <c r="Q156" s="16">
        <f t="shared" si="65"/>
        <v>1</v>
      </c>
      <c r="R156" s="16">
        <f t="shared" si="66"/>
        <v>6</v>
      </c>
      <c r="S156" s="16" t="s">
        <v>51</v>
      </c>
      <c r="T156" s="16">
        <f>ROUND(((IF(Q156=1,INDEX(新属性投放!$J$14:$J$34,卡牌属性!R156),INDEX(新属性投放!$J$42:$J$62,卡牌属性!R156)))*INDEX($G$5:$G$42,L156)+IF(Q156=1,INDEX(新属性投放!R$20:R$23,卡牌属性!M156-1),INDEX(新属性投放!R$25:R$28,卡牌属性!M156-1)))/SQRT(INDEX($I$5:$I$42,L156)),2)</f>
        <v>353.3</v>
      </c>
      <c r="U156" s="31" t="s">
        <v>190</v>
      </c>
      <c r="V156" s="16">
        <f>ROUND((IF(Q156=1,INDEX(新属性投放!$K$14:$K$34,卡牌属性!R156),INDEX(新属性投放!$K$42:$K$62,卡牌属性!R156))+IF(Q156=1,INDEX(新属性投放!S$20:S$23,卡牌属性!M156-1),INDEX(新属性投放!S$25:S$28,卡牌属性!M156-1)))*INDEX($G$5:$G$42,L156),2)</f>
        <v>161.65</v>
      </c>
      <c r="W156" s="31" t="s">
        <v>191</v>
      </c>
      <c r="X156" s="16">
        <f>ROUND((IF(Q156=1,INDEX(新属性投放!$L$14:$L$34,卡牌属性!R156),INDEX(新属性投放!$L$42:$L$62,卡牌属性!R156))*INDEX($G$5:$G$42,L156)+IF(Q156=1,INDEX(新属性投放!T$20:T$23,卡牌属性!M156-1),INDEX(新属性投放!T$25:T$28,卡牌属性!M156-1)))*SQRT(INDEX($I$5:$I$42,L156)),2)</f>
        <v>1099.9000000000001</v>
      </c>
      <c r="Y156" s="31" t="s">
        <v>189</v>
      </c>
      <c r="Z156" s="16">
        <f>ROUND(IF(Q156=1,INDEX(新属性投放!$D$14:$D$34,卡牌属性!R156),INDEX(新属性投放!$D$42:$D$62,卡牌属性!R156))*INDEX($G$5:$G$42,L156)/SQRT(INDEX($I$5:$I$42,L156)),2)</f>
        <v>10.93</v>
      </c>
      <c r="AA156" s="31" t="s">
        <v>190</v>
      </c>
      <c r="AB156" s="16">
        <f>ROUND(IF(Q156=1,INDEX(新属性投放!$E$14:$E$34,卡牌属性!R156),INDEX(新属性投放!$E$42:$E$62,卡牌属性!R156))*INDEX($G$5:$G$42,L156),2)</f>
        <v>5.47</v>
      </c>
      <c r="AC156" s="31" t="s">
        <v>191</v>
      </c>
      <c r="AD156" s="16">
        <f>ROUND(IF(Q156=1,INDEX(新属性投放!$F$14:$F$34,卡牌属性!R156),INDEX(新属性投放!$F$42:$F$62,卡牌属性!R156))*INDEX($G$5:$G$42,L156)*SQRT(INDEX($I$5:$I$42,L156)),2)</f>
        <v>32.79</v>
      </c>
      <c r="AF156" s="16">
        <f t="shared" si="67"/>
        <v>109</v>
      </c>
      <c r="AG156" s="16">
        <f t="shared" si="68"/>
        <v>54</v>
      </c>
      <c r="AH156" s="16">
        <f t="shared" si="69"/>
        <v>327</v>
      </c>
      <c r="AJ156" s="16">
        <f t="shared" si="73"/>
        <v>380</v>
      </c>
      <c r="AK156" s="16">
        <f t="shared" si="74"/>
        <v>189</v>
      </c>
      <c r="AL156" s="16">
        <f t="shared" si="75"/>
        <v>1142</v>
      </c>
    </row>
    <row r="157" spans="11:38" ht="16.5" x14ac:dyDescent="0.2">
      <c r="K157" s="15">
        <v>154</v>
      </c>
      <c r="L157" s="15">
        <f t="shared" si="61"/>
        <v>8</v>
      </c>
      <c r="M157" s="15">
        <f t="shared" si="62"/>
        <v>2</v>
      </c>
      <c r="N157" s="16">
        <f t="shared" si="63"/>
        <v>1101008</v>
      </c>
      <c r="O157" s="16" t="str">
        <f t="shared" si="64"/>
        <v>黑尔·坎普7突</v>
      </c>
      <c r="P157" s="31" t="s">
        <v>482</v>
      </c>
      <c r="Q157" s="16">
        <f t="shared" si="65"/>
        <v>1</v>
      </c>
      <c r="R157" s="16">
        <f t="shared" si="66"/>
        <v>7</v>
      </c>
      <c r="S157" s="16" t="s">
        <v>51</v>
      </c>
      <c r="T157" s="16">
        <f>ROUND(((IF(Q157=1,INDEX(新属性投放!$J$14:$J$34,卡牌属性!R157),INDEX(新属性投放!$J$42:$J$62,卡牌属性!R157)))*INDEX($G$5:$G$42,L157)+IF(Q157=1,INDEX(新属性投放!R$20:R$23,卡牌属性!M157-1),INDEX(新属性投放!R$25:R$28,卡牌属性!M157-1)))/SQRT(INDEX($I$5:$I$42,L157)),2)</f>
        <v>489.6</v>
      </c>
      <c r="U157" s="31" t="s">
        <v>190</v>
      </c>
      <c r="V157" s="16">
        <f>ROUND((IF(Q157=1,INDEX(新属性投放!$K$14:$K$34,卡牌属性!R157),INDEX(新属性投放!$K$42:$K$62,卡牌属性!R157))+IF(Q157=1,INDEX(新属性投放!S$20:S$23,卡牌属性!M157-1),INDEX(新属性投放!S$25:S$28,卡牌属性!M157-1)))*INDEX($G$5:$G$42,L157),2)</f>
        <v>230.3</v>
      </c>
      <c r="W157" s="31" t="s">
        <v>191</v>
      </c>
      <c r="X157" s="16">
        <f>ROUND((IF(Q157=1,INDEX(新属性投放!$L$14:$L$34,卡牌属性!R157),INDEX(新属性投放!$L$42:$L$62,卡牌属性!R157))*INDEX($G$5:$G$42,L157)+IF(Q157=1,INDEX(新属性投放!T$20:T$23,卡牌属性!M157-1),INDEX(新属性投放!T$25:T$28,卡牌属性!M157-1)))*SQRT(INDEX($I$5:$I$42,L157)),2)</f>
        <v>1508.8</v>
      </c>
      <c r="Y157" s="31" t="s">
        <v>189</v>
      </c>
      <c r="Z157" s="16">
        <f>ROUND(IF(Q157=1,INDEX(新属性投放!$D$14:$D$34,卡牌属性!R157),INDEX(新属性投放!$D$42:$D$62,卡牌属性!R157))*INDEX($G$5:$G$42,L157)/SQRT(INDEX($I$5:$I$42,L157)),2)</f>
        <v>13.46</v>
      </c>
      <c r="AA157" s="31" t="s">
        <v>190</v>
      </c>
      <c r="AB157" s="16">
        <f>ROUND(IF(Q157=1,INDEX(新属性投放!$E$14:$E$34,卡牌属性!R157),INDEX(新属性投放!$E$42:$E$62,卡牌属性!R157))*INDEX($G$5:$G$42,L157),2)</f>
        <v>6.73</v>
      </c>
      <c r="AC157" s="31" t="s">
        <v>191</v>
      </c>
      <c r="AD157" s="16">
        <f>ROUND(IF(Q157=1,INDEX(新属性投放!$F$14:$F$34,卡牌属性!R157),INDEX(新属性投放!$F$42:$F$62,卡牌属性!R157))*INDEX($G$5:$G$42,L157)*SQRT(INDEX($I$5:$I$42,L157)),2)</f>
        <v>40.380000000000003</v>
      </c>
      <c r="AF157" s="16">
        <f t="shared" si="67"/>
        <v>134</v>
      </c>
      <c r="AG157" s="16">
        <f t="shared" si="68"/>
        <v>67</v>
      </c>
      <c r="AH157" s="16">
        <f t="shared" si="69"/>
        <v>403</v>
      </c>
      <c r="AJ157" s="16">
        <f t="shared" si="73"/>
        <v>514</v>
      </c>
      <c r="AK157" s="16">
        <f t="shared" si="74"/>
        <v>256</v>
      </c>
      <c r="AL157" s="16">
        <f t="shared" si="75"/>
        <v>1545</v>
      </c>
    </row>
    <row r="158" spans="11:38" ht="16.5" x14ac:dyDescent="0.2">
      <c r="K158" s="15">
        <v>155</v>
      </c>
      <c r="L158" s="15">
        <f t="shared" si="61"/>
        <v>8</v>
      </c>
      <c r="M158" s="15">
        <f t="shared" si="62"/>
        <v>2</v>
      </c>
      <c r="N158" s="16">
        <f t="shared" si="63"/>
        <v>1101008</v>
      </c>
      <c r="O158" s="16" t="str">
        <f t="shared" si="64"/>
        <v>黑尔·坎普8突</v>
      </c>
      <c r="P158" s="31" t="s">
        <v>482</v>
      </c>
      <c r="Q158" s="16">
        <f t="shared" si="65"/>
        <v>1</v>
      </c>
      <c r="R158" s="16">
        <f t="shared" si="66"/>
        <v>8</v>
      </c>
      <c r="S158" s="16" t="s">
        <v>51</v>
      </c>
      <c r="T158" s="16">
        <f>ROUND(((IF(Q158=1,INDEX(新属性投放!$J$14:$J$34,卡牌属性!R158),INDEX(新属性投放!$J$42:$J$62,卡牌属性!R158)))*INDEX($G$5:$G$42,L158)+IF(Q158=1,INDEX(新属性投放!R$20:R$23,卡牌属性!M158-1),INDEX(新属性投放!R$25:R$28,卡牌属性!M158-1)))/SQRT(INDEX($I$5:$I$42,L158)),2)</f>
        <v>658.2</v>
      </c>
      <c r="U158" s="31" t="s">
        <v>190</v>
      </c>
      <c r="V158" s="16">
        <f>ROUND((IF(Q158=1,INDEX(新属性投放!$K$14:$K$34,卡牌属性!R158),INDEX(新属性投放!$K$42:$K$62,卡牌属性!R158))+IF(Q158=1,INDEX(新属性投放!S$20:S$23,卡牌属性!M158-1),INDEX(新属性投放!S$25:S$28,卡牌属性!M158-1)))*INDEX($G$5:$G$42,L158),2)</f>
        <v>314.60000000000002</v>
      </c>
      <c r="W158" s="31" t="s">
        <v>191</v>
      </c>
      <c r="X158" s="16">
        <f>ROUND((IF(Q158=1,INDEX(新属性投放!$L$14:$L$34,卡牌属性!R158),INDEX(新属性投放!$L$42:$L$62,卡牌属性!R158))*INDEX($G$5:$G$42,L158)+IF(Q158=1,INDEX(新属性投放!T$20:T$23,卡牌属性!M158-1),INDEX(新属性投放!T$25:T$28,卡牌属性!M158-1)))*SQRT(INDEX($I$5:$I$42,L158)),2)</f>
        <v>2014.6</v>
      </c>
      <c r="Y158" s="31" t="s">
        <v>189</v>
      </c>
      <c r="Z158" s="16">
        <f>ROUND(IF(Q158=1,INDEX(新属性投放!$D$14:$D$34,卡牌属性!R158),INDEX(新属性投放!$D$42:$D$62,卡牌属性!R158))*INDEX($G$5:$G$42,L158)/SQRT(INDEX($I$5:$I$42,L158)),2)</f>
        <v>16.829999999999998</v>
      </c>
      <c r="AA158" s="31" t="s">
        <v>190</v>
      </c>
      <c r="AB158" s="16">
        <f>ROUND(IF(Q158=1,INDEX(新属性投放!$E$14:$E$34,卡牌属性!R158),INDEX(新属性投放!$E$42:$E$62,卡牌属性!R158))*INDEX($G$5:$G$42,L158),2)</f>
        <v>8.42</v>
      </c>
      <c r="AC158" s="31" t="s">
        <v>191</v>
      </c>
      <c r="AD158" s="16">
        <f>ROUND(IF(Q158=1,INDEX(新属性投放!$F$14:$F$34,卡牌属性!R158),INDEX(新属性投放!$F$42:$F$62,卡牌属性!R158))*INDEX($G$5:$G$42,L158)*SQRT(INDEX($I$5:$I$42,L158)),2)</f>
        <v>50.49</v>
      </c>
      <c r="AF158" s="16">
        <f t="shared" si="67"/>
        <v>168</v>
      </c>
      <c r="AG158" s="16">
        <f t="shared" si="68"/>
        <v>84</v>
      </c>
      <c r="AH158" s="16">
        <f t="shared" si="69"/>
        <v>504</v>
      </c>
      <c r="AJ158" s="16">
        <f t="shared" si="73"/>
        <v>682</v>
      </c>
      <c r="AK158" s="16">
        <f t="shared" si="74"/>
        <v>340</v>
      </c>
      <c r="AL158" s="16">
        <f t="shared" si="75"/>
        <v>2049</v>
      </c>
    </row>
    <row r="159" spans="11:38" ht="16.5" x14ac:dyDescent="0.2">
      <c r="K159" s="15">
        <v>156</v>
      </c>
      <c r="L159" s="15">
        <f t="shared" si="61"/>
        <v>8</v>
      </c>
      <c r="M159" s="15">
        <f t="shared" si="62"/>
        <v>2</v>
      </c>
      <c r="N159" s="16">
        <f t="shared" si="63"/>
        <v>1101008</v>
      </c>
      <c r="O159" s="16" t="str">
        <f t="shared" si="64"/>
        <v>黑尔·坎普9突</v>
      </c>
      <c r="P159" s="31" t="s">
        <v>482</v>
      </c>
      <c r="Q159" s="16">
        <f t="shared" si="65"/>
        <v>1</v>
      </c>
      <c r="R159" s="16">
        <f t="shared" si="66"/>
        <v>9</v>
      </c>
      <c r="S159" s="16" t="s">
        <v>51</v>
      </c>
      <c r="T159" s="16">
        <f>ROUND(((IF(Q159=1,INDEX(新属性投放!$J$14:$J$34,卡牌属性!R159),INDEX(新属性投放!$J$42:$J$62,卡牌属性!R159)))*INDEX($G$5:$G$42,L159)+IF(Q159=1,INDEX(新属性投放!R$20:R$23,卡牌属性!M159-1),INDEX(新属性投放!R$25:R$28,卡牌属性!M159-1)))/SQRT(INDEX($I$5:$I$42,L159)),2)</f>
        <v>868.5</v>
      </c>
      <c r="U159" s="31" t="s">
        <v>190</v>
      </c>
      <c r="V159" s="16">
        <f>ROUND((IF(Q159=1,INDEX(新属性投放!$K$14:$K$34,卡牌属性!R159),INDEX(新属性投放!$K$42:$K$62,卡牌属性!R159))+IF(Q159=1,INDEX(新属性投放!S$20:S$23,卡牌属性!M159-1),INDEX(新属性投放!S$25:S$28,卡牌属性!M159-1)))*INDEX($G$5:$G$42,L159),2)</f>
        <v>419.75</v>
      </c>
      <c r="W159" s="31" t="s">
        <v>191</v>
      </c>
      <c r="X159" s="16">
        <f>ROUND((IF(Q159=1,INDEX(新属性投放!$L$14:$L$34,卡牌属性!R159),INDEX(新属性投放!$L$42:$L$62,卡牌属性!R159))*INDEX($G$5:$G$42,L159)+IF(Q159=1,INDEX(新属性投放!T$20:T$23,卡牌属性!M159-1),INDEX(新属性投放!T$25:T$28,卡牌属性!M159-1)))*SQRT(INDEX($I$5:$I$42,L159)),2)</f>
        <v>2645.5</v>
      </c>
      <c r="Y159" s="31" t="s">
        <v>189</v>
      </c>
      <c r="Z159" s="16">
        <f>ROUND(IF(Q159=1,INDEX(新属性投放!$D$14:$D$34,卡牌属性!R159),INDEX(新属性投放!$D$42:$D$62,卡牌属性!R159))*INDEX($G$5:$G$42,L159)/SQRT(INDEX($I$5:$I$42,L159)),2)</f>
        <v>21.89</v>
      </c>
      <c r="AA159" s="31" t="s">
        <v>190</v>
      </c>
      <c r="AB159" s="16">
        <f>ROUND(IF(Q159=1,INDEX(新属性投放!$E$14:$E$34,卡牌属性!R159),INDEX(新属性投放!$E$42:$E$62,卡牌属性!R159))*INDEX($G$5:$G$42,L159),2)</f>
        <v>10.95</v>
      </c>
      <c r="AC159" s="31" t="s">
        <v>191</v>
      </c>
      <c r="AD159" s="16">
        <f>ROUND(IF(Q159=1,INDEX(新属性投放!$F$14:$F$34,卡牌属性!R159),INDEX(新属性投放!$F$42:$F$62,卡牌属性!R159))*INDEX($G$5:$G$42,L159)*SQRT(INDEX($I$5:$I$42,L159)),2)</f>
        <v>65.67</v>
      </c>
      <c r="AF159" s="16">
        <f t="shared" si="67"/>
        <v>218</v>
      </c>
      <c r="AG159" s="16">
        <f t="shared" si="68"/>
        <v>109</v>
      </c>
      <c r="AH159" s="16">
        <f t="shared" si="69"/>
        <v>656</v>
      </c>
      <c r="AJ159" s="16">
        <f t="shared" si="73"/>
        <v>900</v>
      </c>
      <c r="AK159" s="16">
        <f t="shared" si="74"/>
        <v>449</v>
      </c>
      <c r="AL159" s="16">
        <f t="shared" si="75"/>
        <v>2705</v>
      </c>
    </row>
    <row r="160" spans="11:38" ht="16.5" x14ac:dyDescent="0.2">
      <c r="K160" s="15">
        <v>157</v>
      </c>
      <c r="L160" s="15">
        <f t="shared" si="61"/>
        <v>8</v>
      </c>
      <c r="M160" s="15">
        <f t="shared" si="62"/>
        <v>2</v>
      </c>
      <c r="N160" s="16">
        <f t="shared" si="63"/>
        <v>1101008</v>
      </c>
      <c r="O160" s="16" t="str">
        <f t="shared" si="64"/>
        <v>黑尔·坎普10突</v>
      </c>
      <c r="P160" s="31" t="s">
        <v>482</v>
      </c>
      <c r="Q160" s="16">
        <f t="shared" si="65"/>
        <v>1</v>
      </c>
      <c r="R160" s="16">
        <f t="shared" si="66"/>
        <v>10</v>
      </c>
      <c r="S160" s="16" t="s">
        <v>51</v>
      </c>
      <c r="T160" s="16">
        <f>ROUND(((IF(Q160=1,INDEX(新属性投放!$J$14:$J$34,卡牌属性!R160),INDEX(新属性投放!$J$42:$J$62,卡牌属性!R160)))*INDEX($G$5:$G$42,L160)+IF(Q160=1,INDEX(新属性投放!R$20:R$23,卡牌属性!M160-1),INDEX(新属性投放!R$25:R$28,卡牌属性!M160-1)))/SQRT(INDEX($I$5:$I$42,L160)),2)</f>
        <v>1004.95</v>
      </c>
      <c r="U160" s="31" t="s">
        <v>190</v>
      </c>
      <c r="V160" s="16">
        <f>ROUND((IF(Q160=1,INDEX(新属性投放!$K$14:$K$34,卡牌属性!R160),INDEX(新属性投放!$K$42:$K$62,卡牌属性!R160))+IF(Q160=1,INDEX(新属性投放!S$20:S$23,卡牌属性!M160-1),INDEX(新属性投放!S$25:S$28,卡牌属性!M160-1)))*INDEX($G$5:$G$42,L160),2)</f>
        <v>488.48</v>
      </c>
      <c r="W160" s="31" t="s">
        <v>191</v>
      </c>
      <c r="X160" s="16">
        <f>ROUND((IF(Q160=1,INDEX(新属性投放!$L$14:$L$34,卡牌属性!R160),INDEX(新属性投放!$L$42:$L$62,卡牌属性!R160))*INDEX($G$5:$G$42,L160)+IF(Q160=1,INDEX(新属性投放!T$20:T$23,卡牌属性!M160-1),INDEX(新属性投放!T$25:T$28,卡牌属性!M160-1)))*SQRT(INDEX($I$5:$I$42,L160)),2)</f>
        <v>3054.85</v>
      </c>
      <c r="Y160" s="31" t="s">
        <v>189</v>
      </c>
      <c r="Z160" s="16">
        <f>ROUND(IF(Q160=1,INDEX(新属性投放!$D$14:$D$34,卡牌属性!R160),INDEX(新属性投放!$D$42:$D$62,卡牌属性!R160))*INDEX($G$5:$G$42,L160)/SQRT(INDEX($I$5:$I$42,L160)),2)</f>
        <v>25.24</v>
      </c>
      <c r="AA160" s="31" t="s">
        <v>190</v>
      </c>
      <c r="AB160" s="16">
        <f>ROUND(IF(Q160=1,INDEX(新属性投放!$E$14:$E$34,卡牌属性!R160),INDEX(新属性投放!$E$42:$E$62,卡牌属性!R160))*INDEX($G$5:$G$42,L160),2)</f>
        <v>12.62</v>
      </c>
      <c r="AC160" s="31" t="s">
        <v>191</v>
      </c>
      <c r="AD160" s="16">
        <f>ROUND(IF(Q160=1,INDEX(新属性投放!$F$14:$F$34,卡牌属性!R160),INDEX(新属性投放!$F$42:$F$62,卡牌属性!R160))*INDEX($G$5:$G$42,L160)*SQRT(INDEX($I$5:$I$42,L160)),2)</f>
        <v>75.72</v>
      </c>
      <c r="AF160" s="16">
        <f t="shared" si="67"/>
        <v>252</v>
      </c>
      <c r="AG160" s="16">
        <f t="shared" si="68"/>
        <v>126</v>
      </c>
      <c r="AH160" s="16">
        <f t="shared" si="69"/>
        <v>757</v>
      </c>
      <c r="AJ160" s="16">
        <f t="shared" si="73"/>
        <v>1152</v>
      </c>
      <c r="AK160" s="16">
        <f t="shared" si="74"/>
        <v>575</v>
      </c>
      <c r="AL160" s="16">
        <f t="shared" si="75"/>
        <v>3462</v>
      </c>
    </row>
    <row r="161" spans="11:38" ht="16.5" x14ac:dyDescent="0.2">
      <c r="K161" s="15">
        <v>158</v>
      </c>
      <c r="L161" s="15">
        <f t="shared" si="61"/>
        <v>8</v>
      </c>
      <c r="M161" s="15">
        <f t="shared" si="62"/>
        <v>2</v>
      </c>
      <c r="N161" s="16">
        <f t="shared" si="63"/>
        <v>1101008</v>
      </c>
      <c r="O161" s="16" t="str">
        <f t="shared" si="64"/>
        <v>黑尔·坎普11突</v>
      </c>
      <c r="P161" s="31" t="s">
        <v>482</v>
      </c>
      <c r="Q161" s="16">
        <f t="shared" si="65"/>
        <v>1</v>
      </c>
      <c r="R161" s="16">
        <f t="shared" si="66"/>
        <v>11</v>
      </c>
      <c r="S161" s="16" t="s">
        <v>51</v>
      </c>
      <c r="T161" s="16">
        <f>ROUND(((IF(Q161=1,INDEX(新属性投放!$J$14:$J$34,卡牌属性!R161),INDEX(新属性投放!$J$42:$J$62,卡牌属性!R161)))*INDEX($G$5:$G$42,L161)+IF(Q161=1,INDEX(新属性投放!R$20:R$23,卡牌属性!M161-1),INDEX(新属性投放!R$25:R$28,卡牌属性!M161-1)))/SQRT(INDEX($I$5:$I$42,L161)),2)</f>
        <v>1163.1500000000001</v>
      </c>
      <c r="U161" s="31" t="s">
        <v>190</v>
      </c>
      <c r="V161" s="16">
        <f>ROUND((IF(Q161=1,INDEX(新属性投放!$K$14:$K$34,卡牌属性!R161),INDEX(新属性投放!$K$42:$K$62,卡牌属性!R161))+IF(Q161=1,INDEX(新属性投放!S$20:S$23,卡牌属性!M161-1),INDEX(新属性投放!S$25:S$28,卡牌属性!M161-1)))*INDEX($G$5:$G$42,L161),2)</f>
        <v>567.58000000000004</v>
      </c>
      <c r="W161" s="31" t="s">
        <v>191</v>
      </c>
      <c r="X161" s="16">
        <f>ROUND((IF(Q161=1,INDEX(新属性投放!$L$14:$L$34,卡牌属性!R161),INDEX(新属性投放!$L$42:$L$62,卡牌属性!R161))*INDEX($G$5:$G$42,L161)+IF(Q161=1,INDEX(新属性投放!T$20:T$23,卡牌属性!M161-1),INDEX(新属性投放!T$25:T$28,卡牌属性!M161-1)))*SQRT(INDEX($I$5:$I$42,L161)),2)</f>
        <v>3529.45</v>
      </c>
      <c r="Y161" s="31" t="s">
        <v>189</v>
      </c>
      <c r="Z161" s="16">
        <f>ROUND(IF(Q161=1,INDEX(新属性投放!$D$14:$D$34,卡牌属性!R161),INDEX(新属性投放!$D$42:$D$62,卡牌属性!R161))*INDEX($G$5:$G$42,L161)/SQRT(INDEX($I$5:$I$42,L161)),2)</f>
        <v>29.45</v>
      </c>
      <c r="AA161" s="31" t="s">
        <v>190</v>
      </c>
      <c r="AB161" s="16">
        <f>ROUND(IF(Q161=1,INDEX(新属性投放!$E$14:$E$34,卡牌属性!R161),INDEX(新属性投放!$E$42:$E$62,卡牌属性!R161))*INDEX($G$5:$G$42,L161),2)</f>
        <v>14.73</v>
      </c>
      <c r="AC161" s="31" t="s">
        <v>191</v>
      </c>
      <c r="AD161" s="16">
        <f>ROUND(IF(Q161=1,INDEX(新属性投放!$F$14:$F$34,卡牌属性!R161),INDEX(新属性投放!$F$42:$F$62,卡牌属性!R161))*INDEX($G$5:$G$42,L161)*SQRT(INDEX($I$5:$I$42,L161)),2)</f>
        <v>88.35</v>
      </c>
      <c r="AF161" s="16">
        <f t="shared" si="67"/>
        <v>294</v>
      </c>
      <c r="AG161" s="16">
        <f t="shared" si="68"/>
        <v>147</v>
      </c>
      <c r="AH161" s="16">
        <f t="shared" si="69"/>
        <v>883</v>
      </c>
      <c r="AJ161" s="16">
        <f t="shared" si="73"/>
        <v>1446</v>
      </c>
      <c r="AK161" s="16">
        <f t="shared" si="74"/>
        <v>722</v>
      </c>
      <c r="AL161" s="16">
        <f t="shared" si="75"/>
        <v>4345</v>
      </c>
    </row>
    <row r="162" spans="11:38" ht="16.5" x14ac:dyDescent="0.2">
      <c r="K162" s="15">
        <v>159</v>
      </c>
      <c r="L162" s="15">
        <f t="shared" si="61"/>
        <v>8</v>
      </c>
      <c r="M162" s="15">
        <f t="shared" si="62"/>
        <v>2</v>
      </c>
      <c r="N162" s="16">
        <f t="shared" si="63"/>
        <v>1101008</v>
      </c>
      <c r="O162" s="16" t="str">
        <f t="shared" si="64"/>
        <v>黑尔·坎普12突</v>
      </c>
      <c r="P162" s="31" t="s">
        <v>482</v>
      </c>
      <c r="Q162" s="16">
        <f t="shared" si="65"/>
        <v>1</v>
      </c>
      <c r="R162" s="16">
        <f t="shared" si="66"/>
        <v>12</v>
      </c>
      <c r="S162" s="16" t="s">
        <v>51</v>
      </c>
      <c r="T162" s="16">
        <f>ROUND(((IF(Q162=1,INDEX(新属性投放!$J$14:$J$34,卡牌属性!R162),INDEX(新属性投放!$J$42:$J$62,卡牌属性!R162)))*INDEX($G$5:$G$42,L162)+IF(Q162=1,INDEX(新属性投放!R$20:R$23,卡牌属性!M162-1),INDEX(新属性投放!R$25:R$28,卡牌属性!M162-1)))/SQRT(INDEX($I$5:$I$42,L162)),2)</f>
        <v>1347.4</v>
      </c>
      <c r="U162" s="31" t="s">
        <v>190</v>
      </c>
      <c r="V162" s="16">
        <f>ROUND((IF(Q162=1,INDEX(新属性投放!$K$14:$K$34,卡牌属性!R162),INDEX(新属性投放!$K$42:$K$62,卡牌属性!R162))+IF(Q162=1,INDEX(新属性投放!S$20:S$23,卡牌属性!M162-1),INDEX(新属性投放!S$25:S$28,卡牌属性!M162-1)))*INDEX($G$5:$G$42,L162),2)</f>
        <v>659.2</v>
      </c>
      <c r="W162" s="31" t="s">
        <v>191</v>
      </c>
      <c r="X162" s="16">
        <f>ROUND((IF(Q162=1,INDEX(新属性投放!$L$14:$L$34,卡牌属性!R162),INDEX(新属性投放!$L$42:$L$62,卡牌属性!R162))*INDEX($G$5:$G$42,L162)+IF(Q162=1,INDEX(新属性投放!T$20:T$23,卡牌属性!M162-1),INDEX(新属性投放!T$25:T$28,卡牌属性!M162-1)))*SQRT(INDEX($I$5:$I$42,L162)),2)</f>
        <v>4082.2</v>
      </c>
      <c r="Y162" s="31" t="s">
        <v>189</v>
      </c>
      <c r="Z162" s="16">
        <f>ROUND(IF(Q162=1,INDEX(新属性投放!$D$14:$D$34,卡牌属性!R162),INDEX(新属性投放!$D$42:$D$62,卡牌属性!R162))*INDEX($G$5:$G$42,L162)/SQRT(INDEX($I$5:$I$42,L162)),2)</f>
        <v>33.69</v>
      </c>
      <c r="AA162" s="31" t="s">
        <v>190</v>
      </c>
      <c r="AB162" s="16">
        <f>ROUND(IF(Q162=1,INDEX(新属性投放!$E$14:$E$34,卡牌属性!R162),INDEX(新属性投放!$E$42:$E$62,卡牌属性!R162))*INDEX($G$5:$G$42,L162),2)</f>
        <v>16.850000000000001</v>
      </c>
      <c r="AC162" s="31" t="s">
        <v>191</v>
      </c>
      <c r="AD162" s="16">
        <f>ROUND(IF(Q162=1,INDEX(新属性投放!$F$14:$F$34,卡牌属性!R162),INDEX(新属性投放!$F$42:$F$62,卡牌属性!R162))*INDEX($G$5:$G$42,L162)*SQRT(INDEX($I$5:$I$42,L162)),2)</f>
        <v>101.07</v>
      </c>
      <c r="AF162" s="16">
        <f t="shared" si="67"/>
        <v>336</v>
      </c>
      <c r="AG162" s="16">
        <f t="shared" si="68"/>
        <v>168</v>
      </c>
      <c r="AH162" s="16">
        <f t="shared" si="69"/>
        <v>1010</v>
      </c>
      <c r="AJ162" s="16">
        <f t="shared" si="73"/>
        <v>1782</v>
      </c>
      <c r="AK162" s="16">
        <f t="shared" si="74"/>
        <v>890</v>
      </c>
      <c r="AL162" s="16">
        <f t="shared" si="75"/>
        <v>5355</v>
      </c>
    </row>
    <row r="163" spans="11:38" ht="16.5" x14ac:dyDescent="0.2">
      <c r="K163" s="15">
        <v>160</v>
      </c>
      <c r="L163" s="15">
        <f t="shared" si="61"/>
        <v>8</v>
      </c>
      <c r="M163" s="15">
        <f t="shared" si="62"/>
        <v>2</v>
      </c>
      <c r="N163" s="16">
        <f t="shared" si="63"/>
        <v>1101008</v>
      </c>
      <c r="O163" s="16" t="str">
        <f t="shared" si="64"/>
        <v>黑尔·坎普13突</v>
      </c>
      <c r="P163" s="31" t="s">
        <v>482</v>
      </c>
      <c r="Q163" s="16">
        <f t="shared" si="65"/>
        <v>1</v>
      </c>
      <c r="R163" s="16">
        <f t="shared" si="66"/>
        <v>13</v>
      </c>
      <c r="S163" s="16" t="s">
        <v>51</v>
      </c>
      <c r="T163" s="16">
        <f>ROUND(((IF(Q163=1,INDEX(新属性投放!$J$14:$J$34,卡牌属性!R163),INDEX(新属性投放!$J$42:$J$62,卡牌属性!R163)))*INDEX($G$5:$G$42,L163)+IF(Q163=1,INDEX(新属性投放!R$20:R$23,卡牌属性!M163-1),INDEX(新属性投放!R$25:R$28,卡牌属性!M163-1)))/SQRT(INDEX($I$5:$I$42,L163)),2)</f>
        <v>1557.85</v>
      </c>
      <c r="U163" s="31" t="s">
        <v>190</v>
      </c>
      <c r="V163" s="16">
        <f>ROUND((IF(Q163=1,INDEX(新属性投放!$K$14:$K$34,卡牌属性!R163),INDEX(新属性投放!$K$42:$K$62,卡牌属性!R163))+IF(Q163=1,INDEX(新属性投放!S$20:S$23,卡牌属性!M163-1),INDEX(新属性投放!S$25:S$28,卡牌属性!M163-1)))*INDEX($G$5:$G$42,L163),2)</f>
        <v>764.43</v>
      </c>
      <c r="W163" s="31" t="s">
        <v>191</v>
      </c>
      <c r="X163" s="16">
        <f>ROUND((IF(Q163=1,INDEX(新属性投放!$L$14:$L$34,卡牌属性!R163),INDEX(新属性投放!$L$42:$L$62,卡牌属性!R163))*INDEX($G$5:$G$42,L163)+IF(Q163=1,INDEX(新属性投放!T$20:T$23,卡牌属性!M163-1),INDEX(新属性投放!T$25:T$28,卡牌属性!M163-1)))*SQRT(INDEX($I$5:$I$42,L163)),2)</f>
        <v>4713.55</v>
      </c>
      <c r="Y163" s="31" t="s">
        <v>189</v>
      </c>
      <c r="Z163" s="16">
        <f>ROUND(IF(Q163=1,INDEX(新属性投放!$D$14:$D$34,卡牌属性!R163),INDEX(新属性投放!$D$42:$D$62,卡牌属性!R163))*INDEX($G$5:$G$42,L163)/SQRT(INDEX($I$5:$I$42,L163)),2)</f>
        <v>38.950000000000003</v>
      </c>
      <c r="AA163" s="31" t="s">
        <v>190</v>
      </c>
      <c r="AB163" s="16">
        <f>ROUND(IF(Q163=1,INDEX(新属性投放!$E$14:$E$34,卡牌属性!R163),INDEX(新属性投放!$E$42:$E$62,卡牌属性!R163))*INDEX($G$5:$G$42,L163),2)</f>
        <v>19.48</v>
      </c>
      <c r="AC163" s="31" t="s">
        <v>191</v>
      </c>
      <c r="AD163" s="16">
        <f>ROUND(IF(Q163=1,INDEX(新属性投放!$F$14:$F$34,卡牌属性!R163),INDEX(新属性投放!$F$42:$F$62,卡牌属性!R163))*INDEX($G$5:$G$42,L163)*SQRT(INDEX($I$5:$I$42,L163)),2)</f>
        <v>116.85</v>
      </c>
      <c r="AF163" s="16">
        <f t="shared" si="67"/>
        <v>389</v>
      </c>
      <c r="AG163" s="16">
        <f t="shared" si="68"/>
        <v>194</v>
      </c>
      <c r="AH163" s="16">
        <f t="shared" si="69"/>
        <v>1168</v>
      </c>
      <c r="AJ163" s="16">
        <f t="shared" si="73"/>
        <v>2171</v>
      </c>
      <c r="AK163" s="16">
        <f t="shared" si="74"/>
        <v>1084</v>
      </c>
      <c r="AL163" s="16">
        <f t="shared" si="75"/>
        <v>6523</v>
      </c>
    </row>
    <row r="164" spans="11:38" ht="16.5" x14ac:dyDescent="0.2">
      <c r="K164" s="15">
        <v>161</v>
      </c>
      <c r="L164" s="15">
        <f t="shared" si="61"/>
        <v>8</v>
      </c>
      <c r="M164" s="15">
        <f t="shared" si="62"/>
        <v>2</v>
      </c>
      <c r="N164" s="16">
        <f t="shared" si="63"/>
        <v>1101008</v>
      </c>
      <c r="O164" s="16" t="str">
        <f t="shared" si="64"/>
        <v>黑尔·坎普14突</v>
      </c>
      <c r="P164" s="31" t="s">
        <v>482</v>
      </c>
      <c r="Q164" s="16">
        <f t="shared" si="65"/>
        <v>1</v>
      </c>
      <c r="R164" s="16">
        <f t="shared" si="66"/>
        <v>14</v>
      </c>
      <c r="S164" s="16" t="s">
        <v>51</v>
      </c>
      <c r="T164" s="16">
        <f>ROUND(((IF(Q164=1,INDEX(新属性投放!$J$14:$J$34,卡牌属性!R164),INDEX(新属性投放!$J$42:$J$62,卡牌属性!R164)))*INDEX($G$5:$G$42,L164)+IF(Q164=1,INDEX(新属性投放!R$20:R$23,卡牌属性!M164-1),INDEX(新属性投放!R$25:R$28,卡牌属性!M164-1)))/SQRT(INDEX($I$5:$I$42,L164)),2)</f>
        <v>1801.6</v>
      </c>
      <c r="U164" s="31" t="s">
        <v>190</v>
      </c>
      <c r="V164" s="16">
        <f>ROUND((IF(Q164=1,INDEX(新属性投放!$K$14:$K$34,卡牌属性!R164),INDEX(新属性投放!$K$42:$K$62,卡牌属性!R164))+IF(Q164=1,INDEX(新属性投放!S$20:S$23,卡牌属性!M164-1),INDEX(新属性投放!S$25:S$28,卡牌属性!M164-1)))*INDEX($G$5:$G$42,L164),2)</f>
        <v>885.8</v>
      </c>
      <c r="W164" s="31" t="s">
        <v>191</v>
      </c>
      <c r="X164" s="16">
        <f>ROUND((IF(Q164=1,INDEX(新属性投放!$L$14:$L$34,卡牌属性!R164),INDEX(新属性投放!$L$42:$L$62,卡牌属性!R164))*INDEX($G$5:$G$42,L164)+IF(Q164=1,INDEX(新属性投放!T$20:T$23,卡牌属性!M164-1),INDEX(新属性投放!T$25:T$28,卡牌属性!M164-1)))*SQRT(INDEX($I$5:$I$42,L164)),2)</f>
        <v>5444.8</v>
      </c>
      <c r="Y164" s="31" t="s">
        <v>189</v>
      </c>
      <c r="Z164" s="16">
        <f>ROUND(IF(Q164=1,INDEX(新属性投放!$D$14:$D$34,卡牌属性!R164),INDEX(新属性投放!$D$42:$D$62,卡牌属性!R164))*INDEX($G$5:$G$42,L164)/SQRT(INDEX($I$5:$I$42,L164)),2)</f>
        <v>45.04</v>
      </c>
      <c r="AA164" s="31" t="s">
        <v>190</v>
      </c>
      <c r="AB164" s="16">
        <f>ROUND(IF(Q164=1,INDEX(新属性投放!$E$14:$E$34,卡牌属性!R164),INDEX(新属性投放!$E$42:$E$62,卡牌属性!R164))*INDEX($G$5:$G$42,L164),2)</f>
        <v>22.52</v>
      </c>
      <c r="AC164" s="31" t="s">
        <v>191</v>
      </c>
      <c r="AD164" s="16">
        <f>ROUND(IF(Q164=1,INDEX(新属性投放!$F$14:$F$34,卡牌属性!R164),INDEX(新属性投放!$F$42:$F$62,卡牌属性!R164))*INDEX($G$5:$G$42,L164)*SQRT(INDEX($I$5:$I$42,L164)),2)</f>
        <v>135.12</v>
      </c>
      <c r="AF164" s="16">
        <f t="shared" si="67"/>
        <v>450</v>
      </c>
      <c r="AG164" s="16">
        <f t="shared" si="68"/>
        <v>225</v>
      </c>
      <c r="AH164" s="16">
        <f t="shared" si="69"/>
        <v>1351</v>
      </c>
      <c r="AJ164" s="16">
        <f t="shared" si="73"/>
        <v>2621</v>
      </c>
      <c r="AK164" s="16">
        <f t="shared" si="74"/>
        <v>1309</v>
      </c>
      <c r="AL164" s="16">
        <f t="shared" si="75"/>
        <v>7874</v>
      </c>
    </row>
    <row r="165" spans="11:38" ht="16.5" x14ac:dyDescent="0.2">
      <c r="K165" s="15">
        <v>162</v>
      </c>
      <c r="L165" s="15">
        <f t="shared" si="61"/>
        <v>8</v>
      </c>
      <c r="M165" s="15">
        <f t="shared" si="62"/>
        <v>2</v>
      </c>
      <c r="N165" s="16">
        <f t="shared" si="63"/>
        <v>1101008</v>
      </c>
      <c r="O165" s="16" t="str">
        <f t="shared" si="64"/>
        <v>黑尔·坎普15突</v>
      </c>
      <c r="P165" s="31" t="s">
        <v>482</v>
      </c>
      <c r="Q165" s="16">
        <f t="shared" si="65"/>
        <v>1</v>
      </c>
      <c r="R165" s="16">
        <f t="shared" si="66"/>
        <v>15</v>
      </c>
      <c r="S165" s="16" t="s">
        <v>51</v>
      </c>
      <c r="T165" s="16">
        <f>ROUND(((IF(Q165=1,INDEX(新属性投放!$J$14:$J$34,卡牌属性!R165),INDEX(新属性投放!$J$42:$J$62,卡牌属性!R165)))*INDEX($G$5:$G$42,L165)+IF(Q165=1,INDEX(新属性投放!R$20:R$23,卡牌属性!M165-1),INDEX(新属性投放!R$25:R$28,卡牌属性!M165-1)))/SQRT(INDEX($I$5:$I$42,L165)),2)</f>
        <v>2082.8000000000002</v>
      </c>
      <c r="U165" s="31" t="s">
        <v>190</v>
      </c>
      <c r="V165" s="16">
        <f>ROUND((IF(Q165=1,INDEX(新属性投放!$K$14:$K$34,卡牌属性!R165),INDEX(新属性投放!$K$42:$K$62,卡牌属性!R165))+IF(Q165=1,INDEX(新属性投放!S$20:S$23,卡牌属性!M165-1),INDEX(新属性投放!S$25:S$28,卡牌属性!M165-1)))*INDEX($G$5:$G$42,L165),2)</f>
        <v>1026.4000000000001</v>
      </c>
      <c r="W165" s="31" t="s">
        <v>191</v>
      </c>
      <c r="X165" s="16">
        <f>ROUND((IF(Q165=1,INDEX(新属性投放!$L$14:$L$34,卡牌属性!R165),INDEX(新属性投放!$L$42:$L$62,卡牌属性!R165))*INDEX($G$5:$G$42,L165)+IF(Q165=1,INDEX(新属性投放!T$20:T$23,卡牌属性!M165-1),INDEX(新属性投放!T$25:T$28,卡牌属性!M165-1)))*SQRT(INDEX($I$5:$I$42,L165)),2)</f>
        <v>6288.4</v>
      </c>
      <c r="Y165" s="31" t="s">
        <v>189</v>
      </c>
      <c r="Z165" s="16">
        <f>ROUND(IF(Q165=1,INDEX(新属性投放!$D$14:$D$34,卡牌属性!R165),INDEX(新属性投放!$D$42:$D$62,卡牌属性!R165))*INDEX($G$5:$G$42,L165)/SQRT(INDEX($I$5:$I$42,L165)),2)</f>
        <v>52.07</v>
      </c>
      <c r="AA165" s="31" t="s">
        <v>190</v>
      </c>
      <c r="AB165" s="16">
        <f>ROUND(IF(Q165=1,INDEX(新属性投放!$E$14:$E$34,卡牌属性!R165),INDEX(新属性投放!$E$42:$E$62,卡牌属性!R165))*INDEX($G$5:$G$42,L165),2)</f>
        <v>26.04</v>
      </c>
      <c r="AC165" s="31" t="s">
        <v>191</v>
      </c>
      <c r="AD165" s="16">
        <f>ROUND(IF(Q165=1,INDEX(新属性投放!$F$14:$F$34,卡牌属性!R165),INDEX(新属性投放!$F$42:$F$62,卡牌属性!R165))*INDEX($G$5:$G$42,L165)*SQRT(INDEX($I$5:$I$42,L165)),2)</f>
        <v>156.21</v>
      </c>
      <c r="AF165" s="16">
        <f t="shared" si="67"/>
        <v>520</v>
      </c>
      <c r="AG165" s="16">
        <f t="shared" si="68"/>
        <v>260</v>
      </c>
      <c r="AH165" s="16">
        <f t="shared" si="69"/>
        <v>1562</v>
      </c>
      <c r="AJ165" s="16">
        <f t="shared" si="73"/>
        <v>3141</v>
      </c>
      <c r="AK165" s="16">
        <f t="shared" si="74"/>
        <v>1569</v>
      </c>
      <c r="AL165" s="16">
        <f t="shared" si="75"/>
        <v>9436</v>
      </c>
    </row>
    <row r="166" spans="11:38" ht="16.5" x14ac:dyDescent="0.2">
      <c r="K166" s="15">
        <v>163</v>
      </c>
      <c r="L166" s="15">
        <f t="shared" si="61"/>
        <v>8</v>
      </c>
      <c r="M166" s="15">
        <f t="shared" si="62"/>
        <v>2</v>
      </c>
      <c r="N166" s="16">
        <f t="shared" si="63"/>
        <v>1101008</v>
      </c>
      <c r="O166" s="16" t="str">
        <f t="shared" si="64"/>
        <v>黑尔·坎普16突</v>
      </c>
      <c r="P166" s="31" t="s">
        <v>482</v>
      </c>
      <c r="Q166" s="16">
        <f t="shared" si="65"/>
        <v>1</v>
      </c>
      <c r="R166" s="16">
        <f t="shared" si="66"/>
        <v>16</v>
      </c>
      <c r="S166" s="16" t="s">
        <v>51</v>
      </c>
      <c r="T166" s="16">
        <f>ROUND(((IF(Q166=1,INDEX(新属性投放!$J$14:$J$34,卡牌属性!R166),INDEX(新属性投放!$J$42:$J$62,卡牌属性!R166)))*INDEX($G$5:$G$42,L166)+IF(Q166=1,INDEX(新属性投放!R$20:R$23,卡牌属性!M166-1),INDEX(新属性投放!R$25:R$28,卡牌属性!M166-1)))/SQRT(INDEX($I$5:$I$42,L166)),2)</f>
        <v>2408.15</v>
      </c>
      <c r="U166" s="31" t="s">
        <v>190</v>
      </c>
      <c r="V166" s="16">
        <f>ROUND((IF(Q166=1,INDEX(新属性投放!$K$14:$K$34,卡牌属性!R166),INDEX(新属性投放!$K$42:$K$62,卡牌属性!R166))+IF(Q166=1,INDEX(新属性投放!S$20:S$23,卡牌属性!M166-1),INDEX(新属性投放!S$25:S$28,卡牌属性!M166-1)))*INDEX($G$5:$G$42,L166),2)</f>
        <v>1189.58</v>
      </c>
      <c r="W166" s="31" t="s">
        <v>191</v>
      </c>
      <c r="X166" s="16">
        <f>ROUND((IF(Q166=1,INDEX(新属性投放!$L$14:$L$34,卡牌属性!R166),INDEX(新属性投放!$L$42:$L$62,卡牌属性!R166))*INDEX($G$5:$G$42,L166)+IF(Q166=1,INDEX(新属性投放!T$20:T$23,卡牌属性!M166-1),INDEX(新属性投放!T$25:T$28,卡牌属性!M166-1)))*SQRT(INDEX($I$5:$I$42,L166)),2)</f>
        <v>7264.45</v>
      </c>
      <c r="Y166" s="31" t="s">
        <v>189</v>
      </c>
      <c r="Z166" s="16">
        <f>ROUND(IF(Q166=1,INDEX(新属性投放!$D$14:$D$34,卡牌属性!R166),INDEX(新属性投放!$D$42:$D$62,卡牌属性!R166))*INDEX($G$5:$G$42,L166)/SQRT(INDEX($I$5:$I$42,L166)),2)</f>
        <v>60.2</v>
      </c>
      <c r="AA166" s="31" t="s">
        <v>190</v>
      </c>
      <c r="AB166" s="16">
        <f>ROUND(IF(Q166=1,INDEX(新属性投放!$E$14:$E$34,卡牌属性!R166),INDEX(新属性投放!$E$42:$E$62,卡牌属性!R166))*INDEX($G$5:$G$42,L166),2)</f>
        <v>30.1</v>
      </c>
      <c r="AC166" s="31" t="s">
        <v>191</v>
      </c>
      <c r="AD166" s="16">
        <f>ROUND(IF(Q166=1,INDEX(新属性投放!$F$14:$F$34,卡牌属性!R166),INDEX(新属性投放!$F$42:$F$62,卡牌属性!R166))*INDEX($G$5:$G$42,L166)*SQRT(INDEX($I$5:$I$42,L166)),2)</f>
        <v>180.6</v>
      </c>
      <c r="AF166" s="16">
        <f t="shared" si="67"/>
        <v>602</v>
      </c>
      <c r="AG166" s="16">
        <f t="shared" si="68"/>
        <v>301</v>
      </c>
      <c r="AH166" s="16">
        <f t="shared" si="69"/>
        <v>1806</v>
      </c>
      <c r="AJ166" s="16">
        <f t="shared" si="73"/>
        <v>3743</v>
      </c>
      <c r="AK166" s="16">
        <f t="shared" si="74"/>
        <v>1870</v>
      </c>
      <c r="AL166" s="16">
        <f t="shared" si="75"/>
        <v>11242</v>
      </c>
    </row>
    <row r="167" spans="11:38" ht="16.5" x14ac:dyDescent="0.2">
      <c r="K167" s="15">
        <v>164</v>
      </c>
      <c r="L167" s="15">
        <f t="shared" si="61"/>
        <v>8</v>
      </c>
      <c r="M167" s="15">
        <f t="shared" si="62"/>
        <v>2</v>
      </c>
      <c r="N167" s="16">
        <f t="shared" si="63"/>
        <v>1101008</v>
      </c>
      <c r="O167" s="16" t="str">
        <f t="shared" si="64"/>
        <v>黑尔·坎普17突</v>
      </c>
      <c r="P167" s="31" t="s">
        <v>482</v>
      </c>
      <c r="Q167" s="16">
        <f t="shared" si="65"/>
        <v>1</v>
      </c>
      <c r="R167" s="16">
        <f t="shared" si="66"/>
        <v>17</v>
      </c>
      <c r="S167" s="16" t="s">
        <v>51</v>
      </c>
      <c r="T167" s="16">
        <f>ROUND(((IF(Q167=1,INDEX(新属性投放!$J$14:$J$34,卡牌属性!R167),INDEX(新属性投放!$J$42:$J$62,卡牌属性!R167)))*INDEX($G$5:$G$42,L167)+IF(Q167=1,INDEX(新属性投放!R$20:R$23,卡牌属性!M167-1),INDEX(新属性投放!R$25:R$28,卡牌属性!M167-1)))/SQRT(INDEX($I$5:$I$42,L167)),2)</f>
        <v>2784.15</v>
      </c>
      <c r="U167" s="31" t="s">
        <v>190</v>
      </c>
      <c r="V167" s="16">
        <f>ROUND((IF(Q167=1,INDEX(新属性投放!$K$14:$K$34,卡牌属性!R167),INDEX(新属性投放!$K$42:$K$62,卡牌属性!R167))+IF(Q167=1,INDEX(新属性投放!S$20:S$23,卡牌属性!M167-1),INDEX(新属性投放!S$25:S$28,卡牌属性!M167-1)))*INDEX($G$5:$G$42,L167),2)</f>
        <v>1378.08</v>
      </c>
      <c r="W167" s="31" t="s">
        <v>191</v>
      </c>
      <c r="X167" s="16">
        <f>ROUND((IF(Q167=1,INDEX(新属性投放!$L$14:$L$34,卡牌属性!R167),INDEX(新属性投放!$L$42:$L$62,卡牌属性!R167))*INDEX($G$5:$G$42,L167)+IF(Q167=1,INDEX(新属性投放!T$20:T$23,卡牌属性!M167-1),INDEX(新属性投放!T$25:T$28,卡牌属性!M167-1)))*SQRT(INDEX($I$5:$I$42,L167)),2)</f>
        <v>8392.4500000000007</v>
      </c>
      <c r="Y167" s="31" t="s">
        <v>189</v>
      </c>
      <c r="Z167" s="16">
        <f>ROUND(IF(Q167=1,INDEX(新属性投放!$D$14:$D$34,卡牌属性!R167),INDEX(新属性投放!$D$42:$D$62,卡牌属性!R167))*INDEX($G$5:$G$42,L167)/SQRT(INDEX($I$5:$I$42,L167)),2)</f>
        <v>69.599999999999994</v>
      </c>
      <c r="AA167" s="31" t="s">
        <v>190</v>
      </c>
      <c r="AB167" s="16">
        <f>ROUND(IF(Q167=1,INDEX(新属性投放!$E$14:$E$34,卡牌属性!R167),INDEX(新属性投放!$E$42:$E$62,卡牌属性!R167))*INDEX($G$5:$G$42,L167),2)</f>
        <v>34.799999999999997</v>
      </c>
      <c r="AC167" s="31" t="s">
        <v>191</v>
      </c>
      <c r="AD167" s="16">
        <f>ROUND(IF(Q167=1,INDEX(新属性投放!$F$14:$F$34,卡牌属性!R167),INDEX(新属性投放!$F$42:$F$62,卡牌属性!R167))*INDEX($G$5:$G$42,L167)*SQRT(INDEX($I$5:$I$42,L167)),2)</f>
        <v>208.8</v>
      </c>
      <c r="AF167" s="16">
        <f t="shared" si="67"/>
        <v>696</v>
      </c>
      <c r="AG167" s="16">
        <f t="shared" si="68"/>
        <v>348</v>
      </c>
      <c r="AH167" s="16">
        <f t="shared" si="69"/>
        <v>2088</v>
      </c>
      <c r="AJ167" s="16">
        <f t="shared" si="73"/>
        <v>4439</v>
      </c>
      <c r="AK167" s="16">
        <f t="shared" si="74"/>
        <v>2218</v>
      </c>
      <c r="AL167" s="16">
        <f t="shared" si="75"/>
        <v>13330</v>
      </c>
    </row>
    <row r="168" spans="11:38" ht="16.5" x14ac:dyDescent="0.2">
      <c r="K168" s="15">
        <v>165</v>
      </c>
      <c r="L168" s="15">
        <f t="shared" si="61"/>
        <v>8</v>
      </c>
      <c r="M168" s="15">
        <f t="shared" si="62"/>
        <v>2</v>
      </c>
      <c r="N168" s="16">
        <f t="shared" si="63"/>
        <v>1101008</v>
      </c>
      <c r="O168" s="16" t="str">
        <f t="shared" si="64"/>
        <v>黑尔·坎普18突</v>
      </c>
      <c r="P168" s="31" t="s">
        <v>482</v>
      </c>
      <c r="Q168" s="16">
        <f t="shared" si="65"/>
        <v>1</v>
      </c>
      <c r="R168" s="16">
        <f t="shared" si="66"/>
        <v>18</v>
      </c>
      <c r="S168" s="16" t="s">
        <v>51</v>
      </c>
      <c r="T168" s="16">
        <f>ROUND(((IF(Q168=1,INDEX(新属性投放!$J$14:$J$34,卡牌属性!R168),INDEX(新属性投放!$J$42:$J$62,卡牌属性!R168)))*INDEX($G$5:$G$42,L168)+IF(Q168=1,INDEX(新属性投放!R$20:R$23,卡牌属性!M168-1),INDEX(新属性投放!R$25:R$28,卡牌属性!M168-1)))/SQRT(INDEX($I$5:$I$42,L168)),2)</f>
        <v>3219.15</v>
      </c>
      <c r="U168" s="31" t="s">
        <v>190</v>
      </c>
      <c r="V168" s="16">
        <f>ROUND((IF(Q168=1,INDEX(新属性投放!$K$14:$K$34,卡牌属性!R168),INDEX(新属性投放!$K$42:$K$62,卡牌属性!R168))+IF(Q168=1,INDEX(新属性投放!S$20:S$23,卡牌属性!M168-1),INDEX(新属性投放!S$25:S$28,卡牌属性!M168-1)))*INDEX($G$5:$G$42,L168),2)</f>
        <v>1596.08</v>
      </c>
      <c r="W168" s="31" t="s">
        <v>191</v>
      </c>
      <c r="X168" s="16">
        <f>ROUND((IF(Q168=1,INDEX(新属性投放!$L$14:$L$34,卡牌属性!R168),INDEX(新属性投放!$L$42:$L$62,卡牌属性!R168))*INDEX($G$5:$G$42,L168)+IF(Q168=1,INDEX(新属性投放!T$20:T$23,卡牌属性!M168-1),INDEX(新属性投放!T$25:T$28,卡牌属性!M168-1)))*SQRT(INDEX($I$5:$I$42,L168)),2)</f>
        <v>9697.4500000000007</v>
      </c>
      <c r="Y168" s="31" t="s">
        <v>189</v>
      </c>
      <c r="Z168" s="16">
        <f>ROUND(IF(Q168=1,INDEX(新属性投放!$D$14:$D$34,卡牌属性!R168),INDEX(新属性投放!$D$42:$D$62,卡牌属性!R168))*INDEX($G$5:$G$42,L168)/SQRT(INDEX($I$5:$I$42,L168)),2)</f>
        <v>80.48</v>
      </c>
      <c r="AA168" s="31" t="s">
        <v>190</v>
      </c>
      <c r="AB168" s="16">
        <f>ROUND(IF(Q168=1,INDEX(新属性投放!$E$14:$E$34,卡牌属性!R168),INDEX(新属性投放!$E$42:$E$62,卡牌属性!R168))*INDEX($G$5:$G$42,L168),2)</f>
        <v>40.24</v>
      </c>
      <c r="AC168" s="31" t="s">
        <v>191</v>
      </c>
      <c r="AD168" s="16">
        <f>ROUND(IF(Q168=1,INDEX(新属性投放!$F$14:$F$34,卡牌属性!R168),INDEX(新属性投放!$F$42:$F$62,卡牌属性!R168))*INDEX($G$5:$G$42,L168)*SQRT(INDEX($I$5:$I$42,L168)),2)</f>
        <v>241.44</v>
      </c>
      <c r="AF168" s="16">
        <f t="shared" si="67"/>
        <v>804</v>
      </c>
      <c r="AG168" s="16">
        <f t="shared" si="68"/>
        <v>402</v>
      </c>
      <c r="AH168" s="16">
        <f t="shared" si="69"/>
        <v>2414</v>
      </c>
      <c r="AJ168" s="16">
        <f t="shared" si="73"/>
        <v>5243</v>
      </c>
      <c r="AK168" s="16">
        <f t="shared" si="74"/>
        <v>2620</v>
      </c>
      <c r="AL168" s="16">
        <f t="shared" si="75"/>
        <v>15744</v>
      </c>
    </row>
    <row r="169" spans="11:38" ht="16.5" x14ac:dyDescent="0.2">
      <c r="K169" s="15">
        <v>166</v>
      </c>
      <c r="L169" s="15">
        <f t="shared" si="61"/>
        <v>8</v>
      </c>
      <c r="M169" s="15">
        <f t="shared" si="62"/>
        <v>2</v>
      </c>
      <c r="N169" s="16">
        <f t="shared" si="63"/>
        <v>1101008</v>
      </c>
      <c r="O169" s="16" t="str">
        <f t="shared" si="64"/>
        <v>黑尔·坎普19突</v>
      </c>
      <c r="P169" s="31" t="s">
        <v>482</v>
      </c>
      <c r="Q169" s="16">
        <f t="shared" si="65"/>
        <v>1</v>
      </c>
      <c r="R169" s="16">
        <f t="shared" si="66"/>
        <v>19</v>
      </c>
      <c r="S169" s="16" t="s">
        <v>51</v>
      </c>
      <c r="T169" s="16">
        <f>ROUND(((IF(Q169=1,INDEX(新属性投放!$J$14:$J$34,卡牌属性!R169),INDEX(新属性投放!$J$42:$J$62,卡牌属性!R169)))*INDEX($G$5:$G$42,L169)+IF(Q169=1,INDEX(新属性投放!R$20:R$23,卡牌属性!M169-1),INDEX(新属性投放!R$25:R$28,卡牌属性!M169-1)))/SQRT(INDEX($I$5:$I$42,L169)),2)</f>
        <v>3722.55</v>
      </c>
      <c r="U169" s="31" t="s">
        <v>190</v>
      </c>
      <c r="V169" s="16">
        <f>ROUND((IF(Q169=1,INDEX(新属性投放!$K$14:$K$34,卡牌属性!R169),INDEX(新属性投放!$K$42:$K$62,卡牌属性!R169))+IF(Q169=1,INDEX(新属性投放!S$20:S$23,卡牌属性!M169-1),INDEX(新属性投放!S$25:S$28,卡牌属性!M169-1)))*INDEX($G$5:$G$42,L169),2)</f>
        <v>1847.28</v>
      </c>
      <c r="W169" s="31" t="s">
        <v>191</v>
      </c>
      <c r="X169" s="16">
        <f>ROUND((IF(Q169=1,INDEX(新属性投放!$L$14:$L$34,卡牌属性!R169),INDEX(新属性投放!$L$42:$L$62,卡牌属性!R169))*INDEX($G$5:$G$42,L169)+IF(Q169=1,INDEX(新属性投放!T$20:T$23,卡牌属性!M169-1),INDEX(新属性投放!T$25:T$28,卡牌属性!M169-1)))*SQRT(INDEX($I$5:$I$42,L169)),2)</f>
        <v>11207.65</v>
      </c>
      <c r="Y169" s="31" t="s">
        <v>189</v>
      </c>
      <c r="Z169" s="16">
        <f>ROUND(IF(Q169=1,INDEX(新属性投放!$D$14:$D$34,卡牌属性!R169),INDEX(新属性投放!$D$42:$D$62,卡牌属性!R169))*INDEX($G$5:$G$42,L169)/SQRT(INDEX($I$5:$I$42,L169)),2)</f>
        <v>93.06</v>
      </c>
      <c r="AA169" s="31" t="s">
        <v>190</v>
      </c>
      <c r="AB169" s="16">
        <f>ROUND(IF(Q169=1,INDEX(新属性投放!$E$14:$E$34,卡牌属性!R169),INDEX(新属性投放!$E$42:$E$62,卡牌属性!R169))*INDEX($G$5:$G$42,L169),2)</f>
        <v>46.53</v>
      </c>
      <c r="AC169" s="31" t="s">
        <v>191</v>
      </c>
      <c r="AD169" s="16">
        <f>ROUND(IF(Q169=1,INDEX(新属性投放!$F$14:$F$34,卡牌属性!R169),INDEX(新属性投放!$F$42:$F$62,卡牌属性!R169))*INDEX($G$5:$G$42,L169)*SQRT(INDEX($I$5:$I$42,L169)),2)</f>
        <v>279.18</v>
      </c>
      <c r="AF169" s="16">
        <f t="shared" si="67"/>
        <v>930</v>
      </c>
      <c r="AG169" s="16">
        <f t="shared" si="68"/>
        <v>465</v>
      </c>
      <c r="AH169" s="16">
        <f t="shared" si="69"/>
        <v>2791</v>
      </c>
      <c r="AJ169" s="16">
        <f t="shared" si="73"/>
        <v>6173</v>
      </c>
      <c r="AK169" s="16">
        <f t="shared" si="74"/>
        <v>3085</v>
      </c>
      <c r="AL169" s="16">
        <f t="shared" si="75"/>
        <v>18535</v>
      </c>
    </row>
    <row r="170" spans="11:38" ht="16.5" x14ac:dyDescent="0.2">
      <c r="K170" s="15">
        <v>167</v>
      </c>
      <c r="L170" s="15">
        <f t="shared" si="61"/>
        <v>8</v>
      </c>
      <c r="M170" s="15">
        <f t="shared" si="62"/>
        <v>2</v>
      </c>
      <c r="N170" s="16">
        <f t="shared" si="63"/>
        <v>1101008</v>
      </c>
      <c r="O170" s="16" t="str">
        <f t="shared" si="64"/>
        <v>黑尔·坎普20突</v>
      </c>
      <c r="P170" s="31" t="s">
        <v>482</v>
      </c>
      <c r="Q170" s="16">
        <f t="shared" si="65"/>
        <v>1</v>
      </c>
      <c r="R170" s="16">
        <f t="shared" si="66"/>
        <v>20</v>
      </c>
      <c r="S170" s="16" t="s">
        <v>51</v>
      </c>
      <c r="T170" s="16">
        <f>ROUND(((IF(Q170=1,INDEX(新属性投放!$J$14:$J$34,卡牌属性!R170),INDEX(新属性投放!$J$42:$J$62,卡牌属性!R170)))*INDEX($G$5:$G$42,L170)+IF(Q170=1,INDEX(新属性投放!R$20:R$23,卡牌属性!M170-1),INDEX(新属性投放!R$25:R$28,卡牌属性!M170-1)))/SQRT(INDEX($I$5:$I$42,L170)),2)</f>
        <v>4303.8500000000004</v>
      </c>
      <c r="U170" s="31" t="s">
        <v>190</v>
      </c>
      <c r="V170" s="16">
        <f>ROUND((IF(Q170=1,INDEX(新属性投放!$K$14:$K$34,卡牌属性!R170),INDEX(新属性投放!$K$42:$K$62,卡牌属性!R170))+IF(Q170=1,INDEX(新属性投放!S$20:S$23,卡牌属性!M170-1),INDEX(新属性投放!S$25:S$28,卡牌属性!M170-1)))*INDEX($G$5:$G$42,L170),2)</f>
        <v>2137.9299999999998</v>
      </c>
      <c r="W170" s="31" t="s">
        <v>191</v>
      </c>
      <c r="X170" s="16">
        <f>ROUND((IF(Q170=1,INDEX(新属性投放!$L$14:$L$34,卡牌属性!R170),INDEX(新属性投放!$L$42:$L$62,卡牌属性!R170))*INDEX($G$5:$G$42,L170)+IF(Q170=1,INDEX(新属性投放!T$20:T$23,卡牌属性!M170-1),INDEX(新属性投放!T$25:T$28,卡牌属性!M170-1)))*SQRT(INDEX($I$5:$I$42,L170)),2)</f>
        <v>12951.55</v>
      </c>
      <c r="Y170" s="31" t="s">
        <v>189</v>
      </c>
      <c r="Z170" s="16">
        <f>ROUND(IF(Q170=1,INDEX(新属性投放!$D$14:$D$34,卡牌属性!R170),INDEX(新属性投放!$D$42:$D$62,卡牌属性!R170))*INDEX($G$5:$G$42,L170)/SQRT(INDEX($I$5:$I$42,L170)),2)</f>
        <v>107.6</v>
      </c>
      <c r="AA170" s="31" t="s">
        <v>190</v>
      </c>
      <c r="AB170" s="16">
        <f>ROUND(IF(Q170=1,INDEX(新属性投放!$E$14:$E$34,卡牌属性!R170),INDEX(新属性投放!$E$42:$E$62,卡牌属性!R170))*INDEX($G$5:$G$42,L170),2)</f>
        <v>53.8</v>
      </c>
      <c r="AC170" s="31" t="s">
        <v>191</v>
      </c>
      <c r="AD170" s="16">
        <f>ROUND(IF(Q170=1,INDEX(新属性投放!$F$14:$F$34,卡牌属性!R170),INDEX(新属性投放!$F$42:$F$62,卡牌属性!R170))*INDEX($G$5:$G$42,L170)*SQRT(INDEX($I$5:$I$42,L170)),2)</f>
        <v>322.8</v>
      </c>
      <c r="AF170" s="16">
        <f t="shared" si="67"/>
        <v>1076</v>
      </c>
      <c r="AG170" s="16">
        <f t="shared" si="68"/>
        <v>538</v>
      </c>
      <c r="AH170" s="16">
        <f t="shared" si="69"/>
        <v>3228</v>
      </c>
      <c r="AJ170" s="16">
        <f t="shared" si="73"/>
        <v>7249</v>
      </c>
      <c r="AK170" s="16">
        <f t="shared" si="74"/>
        <v>3623</v>
      </c>
      <c r="AL170" s="16">
        <f t="shared" si="75"/>
        <v>21763</v>
      </c>
    </row>
    <row r="171" spans="11:38" ht="16.5" x14ac:dyDescent="0.2">
      <c r="K171" s="15">
        <v>168</v>
      </c>
      <c r="L171" s="15">
        <f t="shared" si="61"/>
        <v>8</v>
      </c>
      <c r="M171" s="15">
        <f t="shared" si="62"/>
        <v>2</v>
      </c>
      <c r="N171" s="16">
        <f t="shared" si="63"/>
        <v>1101008</v>
      </c>
      <c r="O171" s="16" t="str">
        <f t="shared" si="64"/>
        <v>黑尔·坎普21突</v>
      </c>
      <c r="P171" s="31" t="s">
        <v>482</v>
      </c>
      <c r="Q171" s="16">
        <f t="shared" si="65"/>
        <v>1</v>
      </c>
      <c r="R171" s="16">
        <f t="shared" si="66"/>
        <v>21</v>
      </c>
      <c r="S171" s="16" t="s">
        <v>51</v>
      </c>
      <c r="T171" s="16">
        <f>ROUND(((IF(Q171=1,INDEX(新属性投放!$J$14:$J$34,卡牌属性!R171),INDEX(新属性投放!$J$42:$J$62,卡牌属性!R171)))*INDEX($G$5:$G$42,L171)+IF(Q171=1,INDEX(新属性投放!R$20:R$23,卡牌属性!M171-1),INDEX(新属性投放!R$25:R$28,卡牌属性!M171-1)))/SQRT(INDEX($I$5:$I$42,L171)),2)</f>
        <v>4976.8500000000004</v>
      </c>
      <c r="U171" s="31" t="s">
        <v>190</v>
      </c>
      <c r="V171" s="16">
        <f>ROUND((IF(Q171=1,INDEX(新属性投放!$K$14:$K$34,卡牌属性!R171),INDEX(新属性投放!$K$42:$K$62,卡牌属性!R171))+IF(Q171=1,INDEX(新属性投放!S$20:S$23,卡牌属性!M171-1),INDEX(新属性投放!S$25:S$28,卡牌属性!M171-1)))*INDEX($G$5:$G$42,L171),2)</f>
        <v>2473.9299999999998</v>
      </c>
      <c r="W171" s="31" t="s">
        <v>191</v>
      </c>
      <c r="X171" s="16">
        <f>ROUND((IF(Q171=1,INDEX(新属性投放!$L$14:$L$34,卡牌属性!R171),INDEX(新属性投放!$L$42:$L$62,卡牌属性!R171))*INDEX($G$5:$G$42,L171)+IF(Q171=1,INDEX(新属性投放!T$20:T$23,卡牌属性!M171-1),INDEX(新属性投放!T$25:T$28,卡牌属性!M171-1)))*SQRT(INDEX($I$5:$I$42,L171)),2)</f>
        <v>14970.55</v>
      </c>
      <c r="Y171" s="31" t="s">
        <v>189</v>
      </c>
      <c r="Z171" s="16">
        <f>ROUND(IF(Q171=1,INDEX(新属性投放!$D$14:$D$34,卡牌属性!R171),INDEX(新属性投放!$D$42:$D$62,卡牌属性!R171))*INDEX($G$5:$G$42,L171)/SQRT(INDEX($I$5:$I$42,L171)),2)</f>
        <v>124.42</v>
      </c>
      <c r="AA171" s="31" t="s">
        <v>190</v>
      </c>
      <c r="AB171" s="16">
        <f>ROUND(IF(Q171=1,INDEX(新属性投放!$E$14:$E$34,卡牌属性!R171),INDEX(新属性投放!$E$42:$E$62,卡牌属性!R171))*INDEX($G$5:$G$42,L171),2)</f>
        <v>62.21</v>
      </c>
      <c r="AC171" s="31" t="s">
        <v>191</v>
      </c>
      <c r="AD171" s="16">
        <f>ROUND(IF(Q171=1,INDEX(新属性投放!$F$14:$F$34,卡牌属性!R171),INDEX(新属性投放!$F$42:$F$62,卡牌属性!R171))*INDEX($G$5:$G$42,L171)*SQRT(INDEX($I$5:$I$42,L171)),2)</f>
        <v>373.26</v>
      </c>
      <c r="AF171" s="16">
        <f t="shared" si="67"/>
        <v>1244</v>
      </c>
      <c r="AG171" s="16">
        <f t="shared" si="68"/>
        <v>622</v>
      </c>
      <c r="AH171" s="16">
        <f t="shared" si="69"/>
        <v>3732</v>
      </c>
      <c r="AJ171" s="16">
        <f t="shared" si="73"/>
        <v>8493</v>
      </c>
      <c r="AK171" s="16">
        <f t="shared" si="74"/>
        <v>4245</v>
      </c>
      <c r="AL171" s="16">
        <f t="shared" si="75"/>
        <v>25495</v>
      </c>
    </row>
    <row r="172" spans="11:38" ht="16.5" x14ac:dyDescent="0.2">
      <c r="K172" s="15">
        <v>169</v>
      </c>
      <c r="L172" s="15">
        <f t="shared" si="61"/>
        <v>9</v>
      </c>
      <c r="M172" s="15">
        <f t="shared" si="62"/>
        <v>3</v>
      </c>
      <c r="N172" s="16">
        <f t="shared" si="63"/>
        <v>1101009</v>
      </c>
      <c r="O172" s="16" t="str">
        <f t="shared" si="64"/>
        <v>北落师门1突</v>
      </c>
      <c r="P172" s="31" t="s">
        <v>482</v>
      </c>
      <c r="Q172" s="16">
        <f t="shared" si="65"/>
        <v>1</v>
      </c>
      <c r="R172" s="16">
        <f t="shared" si="66"/>
        <v>1</v>
      </c>
      <c r="S172" s="16" t="s">
        <v>51</v>
      </c>
      <c r="T172" s="16">
        <f>ROUND(((IF(Q172=1,INDEX(新属性投放!$J$14:$J$34,卡牌属性!R172),INDEX(新属性投放!$J$42:$J$62,卡牌属性!R172)))*INDEX($G$5:$G$42,L172)+IF(Q172=1,INDEX(新属性投放!R$20:R$23,卡牌属性!M172-1),INDEX(新属性投放!R$25:R$28,卡牌属性!M172-1)))/SQRT(INDEX($I$5:$I$42,L172)),2)</f>
        <v>33</v>
      </c>
      <c r="U172" s="31" t="s">
        <v>190</v>
      </c>
      <c r="V172" s="16">
        <f>ROUND((IF(Q172=1,INDEX(新属性投放!$K$14:$K$34,卡牌属性!R172),INDEX(新属性投放!$K$42:$K$62,卡牌属性!R172))+IF(Q172=1,INDEX(新属性投放!S$20:S$23,卡牌属性!M172-1),INDEX(新属性投放!S$25:S$28,卡牌属性!M172-1)))*INDEX($G$5:$G$42,L172),2)</f>
        <v>0</v>
      </c>
      <c r="W172" s="31" t="s">
        <v>191</v>
      </c>
      <c r="X172" s="16">
        <f>ROUND((IF(Q172=1,INDEX(新属性投放!$L$14:$L$34,卡牌属性!R172),INDEX(新属性投放!$L$42:$L$62,卡牌属性!R172))*INDEX($G$5:$G$42,L172)+IF(Q172=1,INDEX(新属性投放!T$20:T$23,卡牌属性!M172-1),INDEX(新属性投放!T$25:T$28,卡牌属性!M172-1)))*SQRT(INDEX($I$5:$I$42,L172)),2)</f>
        <v>165</v>
      </c>
      <c r="Y172" s="31" t="s">
        <v>189</v>
      </c>
      <c r="Z172" s="16">
        <f>ROUND(IF(Q172=1,INDEX(新属性投放!$D$14:$D$34,卡牌属性!R172),INDEX(新属性投放!$D$42:$D$62,卡牌属性!R172))*INDEX($G$5:$G$42,L172)/SQRT(INDEX($I$5:$I$42,L172)),2)</f>
        <v>3.45</v>
      </c>
      <c r="AA172" s="31" t="s">
        <v>190</v>
      </c>
      <c r="AB172" s="16">
        <f>ROUND(IF(Q172=1,INDEX(新属性投放!$E$14:$E$34,卡牌属性!R172),INDEX(新属性投放!$E$42:$E$62,卡牌属性!R172))*INDEX($G$5:$G$42,L172),2)</f>
        <v>1.73</v>
      </c>
      <c r="AC172" s="31" t="s">
        <v>191</v>
      </c>
      <c r="AD172" s="16">
        <f>ROUND(IF(Q172=1,INDEX(新属性投放!$F$14:$F$34,卡牌属性!R172),INDEX(新属性投放!$F$42:$F$62,卡牌属性!R172))*INDEX($G$5:$G$42,L172)*SQRT(INDEX($I$5:$I$42,L172)),2)</f>
        <v>10.35</v>
      </c>
      <c r="AF172" s="16">
        <f t="shared" si="67"/>
        <v>34</v>
      </c>
      <c r="AG172" s="16">
        <f t="shared" si="68"/>
        <v>17</v>
      </c>
      <c r="AH172" s="16">
        <f t="shared" si="69"/>
        <v>103</v>
      </c>
      <c r="AJ172" s="16">
        <f t="shared" ref="AJ172" si="76">AF172</f>
        <v>34</v>
      </c>
      <c r="AK172" s="16">
        <f t="shared" ref="AK172" si="77">AG172</f>
        <v>17</v>
      </c>
      <c r="AL172" s="16">
        <f t="shared" ref="AL172" si="78">AH172</f>
        <v>103</v>
      </c>
    </row>
    <row r="173" spans="11:38" ht="16.5" x14ac:dyDescent="0.2">
      <c r="K173" s="15">
        <v>170</v>
      </c>
      <c r="L173" s="15">
        <f t="shared" si="61"/>
        <v>9</v>
      </c>
      <c r="M173" s="15">
        <f t="shared" si="62"/>
        <v>3</v>
      </c>
      <c r="N173" s="16">
        <f t="shared" si="63"/>
        <v>1101009</v>
      </c>
      <c r="O173" s="16" t="str">
        <f t="shared" si="64"/>
        <v>北落师门2突</v>
      </c>
      <c r="P173" s="31" t="s">
        <v>482</v>
      </c>
      <c r="Q173" s="16">
        <f t="shared" si="65"/>
        <v>1</v>
      </c>
      <c r="R173" s="16">
        <f t="shared" si="66"/>
        <v>2</v>
      </c>
      <c r="S173" s="16" t="s">
        <v>51</v>
      </c>
      <c r="T173" s="16">
        <f>ROUND(((IF(Q173=1,INDEX(新属性投放!$J$14:$J$34,卡牌属性!R173),INDEX(新属性投放!$J$42:$J$62,卡牌属性!R173)))*INDEX($G$5:$G$42,L173)+IF(Q173=1,INDEX(新属性投放!R$20:R$23,卡牌属性!M173-1),INDEX(新属性投放!R$25:R$28,卡牌属性!M173-1)))/SQRT(INDEX($I$5:$I$42,L173)),2)</f>
        <v>75.55</v>
      </c>
      <c r="U173" s="31" t="s">
        <v>190</v>
      </c>
      <c r="V173" s="16">
        <f>ROUND((IF(Q173=1,INDEX(新属性投放!$K$14:$K$34,卡牌属性!R173),INDEX(新属性投放!$K$42:$K$62,卡牌属性!R173))+IF(Q173=1,INDEX(新属性投放!S$20:S$23,卡牌属性!M173-1),INDEX(新属性投放!S$25:S$28,卡牌属性!M173-1)))*INDEX($G$5:$G$42,L173),2)</f>
        <v>15.53</v>
      </c>
      <c r="W173" s="31" t="s">
        <v>191</v>
      </c>
      <c r="X173" s="16">
        <f>ROUND((IF(Q173=1,INDEX(新属性投放!$L$14:$L$34,卡牌属性!R173),INDEX(新属性投放!$L$42:$L$62,卡牌属性!R173))*INDEX($G$5:$G$42,L173)+IF(Q173=1,INDEX(新属性投放!T$20:T$23,卡牌属性!M173-1),INDEX(新属性投放!T$25:T$28,卡牌属性!M173-1)))*SQRT(INDEX($I$5:$I$42,L173)),2)</f>
        <v>292.64999999999998</v>
      </c>
      <c r="Y173" s="31" t="s">
        <v>189</v>
      </c>
      <c r="Z173" s="16">
        <f>ROUND(IF(Q173=1,INDEX(新属性投放!$D$14:$D$34,卡牌属性!R173),INDEX(新属性投放!$D$42:$D$62,卡牌属性!R173))*INDEX($G$5:$G$42,L173)/SQRT(INDEX($I$5:$I$42,L173)),2)</f>
        <v>3.68</v>
      </c>
      <c r="AA173" s="31" t="s">
        <v>190</v>
      </c>
      <c r="AB173" s="16">
        <f>ROUND(IF(Q173=1,INDEX(新属性投放!$E$14:$E$34,卡牌属性!R173),INDEX(新属性投放!$E$42:$E$62,卡牌属性!R173))*INDEX($G$5:$G$42,L173),2)</f>
        <v>1.84</v>
      </c>
      <c r="AC173" s="31" t="s">
        <v>191</v>
      </c>
      <c r="AD173" s="16">
        <f>ROUND(IF(Q173=1,INDEX(新属性投放!$F$14:$F$34,卡牌属性!R173),INDEX(新属性投放!$F$42:$F$62,卡牌属性!R173))*INDEX($G$5:$G$42,L173)*SQRT(INDEX($I$5:$I$42,L173)),2)</f>
        <v>11.04</v>
      </c>
      <c r="AF173" s="16">
        <f t="shared" si="67"/>
        <v>36</v>
      </c>
      <c r="AG173" s="16">
        <f t="shared" si="68"/>
        <v>18</v>
      </c>
      <c r="AH173" s="16">
        <f t="shared" si="69"/>
        <v>110</v>
      </c>
      <c r="AJ173" s="16">
        <f t="shared" ref="AJ173:AJ192" si="79">AJ172+AF173</f>
        <v>70</v>
      </c>
      <c r="AK173" s="16">
        <f t="shared" ref="AK173:AK192" si="80">AK172+AG173</f>
        <v>35</v>
      </c>
      <c r="AL173" s="16">
        <f t="shared" ref="AL173:AL192" si="81">AL172+AH173</f>
        <v>213</v>
      </c>
    </row>
    <row r="174" spans="11:38" ht="16.5" x14ac:dyDescent="0.2">
      <c r="K174" s="15">
        <v>171</v>
      </c>
      <c r="L174" s="15">
        <f t="shared" si="61"/>
        <v>9</v>
      </c>
      <c r="M174" s="15">
        <f t="shared" si="62"/>
        <v>3</v>
      </c>
      <c r="N174" s="16">
        <f t="shared" si="63"/>
        <v>1101009</v>
      </c>
      <c r="O174" s="16" t="str">
        <f t="shared" si="64"/>
        <v>北落师门3突</v>
      </c>
      <c r="P174" s="31" t="s">
        <v>482</v>
      </c>
      <c r="Q174" s="16">
        <f t="shared" si="65"/>
        <v>1</v>
      </c>
      <c r="R174" s="16">
        <f t="shared" si="66"/>
        <v>3</v>
      </c>
      <c r="S174" s="16" t="s">
        <v>51</v>
      </c>
      <c r="T174" s="16">
        <f>ROUND(((IF(Q174=1,INDEX(新属性投放!$J$14:$J$34,卡牌属性!R174),INDEX(新属性投放!$J$42:$J$62,卡牌属性!R174)))*INDEX($G$5:$G$42,L174)+IF(Q174=1,INDEX(新属性投放!R$20:R$23,卡牌属性!M174-1),INDEX(新属性投放!R$25:R$28,卡牌属性!M174-1)))/SQRT(INDEX($I$5:$I$42,L174)),2)</f>
        <v>121.55</v>
      </c>
      <c r="U174" s="31" t="s">
        <v>190</v>
      </c>
      <c r="V174" s="16">
        <f>ROUND((IF(Q174=1,INDEX(新属性投放!$K$14:$K$34,卡牌属性!R174),INDEX(新属性投放!$K$42:$K$62,卡牌属性!R174))+IF(Q174=1,INDEX(新属性投放!S$20:S$23,卡牌属性!M174-1),INDEX(新属性投放!S$25:S$28,卡牌属性!M174-1)))*INDEX($G$5:$G$42,L174),2)</f>
        <v>38.53</v>
      </c>
      <c r="W174" s="31" t="s">
        <v>191</v>
      </c>
      <c r="X174" s="16">
        <f>ROUND((IF(Q174=1,INDEX(新属性投放!$L$14:$L$34,卡牌属性!R174),INDEX(新属性投放!$L$42:$L$62,卡牌属性!R174))*INDEX($G$5:$G$42,L174)+IF(Q174=1,INDEX(新属性投放!T$20:T$23,卡牌属性!M174-1),INDEX(新属性投放!T$25:T$28,卡牌属性!M174-1)))*SQRT(INDEX($I$5:$I$42,L174)),2)</f>
        <v>430.65</v>
      </c>
      <c r="Y174" s="31" t="s">
        <v>189</v>
      </c>
      <c r="Z174" s="16">
        <f>ROUND(IF(Q174=1,INDEX(新属性投放!$D$14:$D$34,卡牌属性!R174),INDEX(新属性投放!$D$42:$D$62,卡牌属性!R174))*INDEX($G$5:$G$42,L174)/SQRT(INDEX($I$5:$I$42,L174)),2)</f>
        <v>6.74</v>
      </c>
      <c r="AA174" s="31" t="s">
        <v>190</v>
      </c>
      <c r="AB174" s="16">
        <f>ROUND(IF(Q174=1,INDEX(新属性投放!$E$14:$E$34,卡牌属性!R174),INDEX(新属性投放!$E$42:$E$62,卡牌属性!R174))*INDEX($G$5:$G$42,L174),2)</f>
        <v>3.37</v>
      </c>
      <c r="AC174" s="31" t="s">
        <v>191</v>
      </c>
      <c r="AD174" s="16">
        <f>ROUND(IF(Q174=1,INDEX(新属性投放!$F$14:$F$34,卡牌属性!R174),INDEX(新属性投放!$F$42:$F$62,卡牌属性!R174))*INDEX($G$5:$G$42,L174)*SQRT(INDEX($I$5:$I$42,L174)),2)</f>
        <v>20.22</v>
      </c>
      <c r="AF174" s="16">
        <f t="shared" si="67"/>
        <v>67</v>
      </c>
      <c r="AG174" s="16">
        <f t="shared" si="68"/>
        <v>33</v>
      </c>
      <c r="AH174" s="16">
        <f t="shared" si="69"/>
        <v>202</v>
      </c>
      <c r="AJ174" s="16">
        <f t="shared" si="79"/>
        <v>137</v>
      </c>
      <c r="AK174" s="16">
        <f t="shared" si="80"/>
        <v>68</v>
      </c>
      <c r="AL174" s="16">
        <f t="shared" si="81"/>
        <v>415</v>
      </c>
    </row>
    <row r="175" spans="11:38" ht="16.5" x14ac:dyDescent="0.2">
      <c r="K175" s="15">
        <v>172</v>
      </c>
      <c r="L175" s="15">
        <f t="shared" si="61"/>
        <v>9</v>
      </c>
      <c r="M175" s="15">
        <f t="shared" si="62"/>
        <v>3</v>
      </c>
      <c r="N175" s="16">
        <f t="shared" si="63"/>
        <v>1101009</v>
      </c>
      <c r="O175" s="16" t="str">
        <f t="shared" si="64"/>
        <v>北落师门4突</v>
      </c>
      <c r="P175" s="31" t="s">
        <v>482</v>
      </c>
      <c r="Q175" s="16">
        <f t="shared" si="65"/>
        <v>1</v>
      </c>
      <c r="R175" s="16">
        <f t="shared" si="66"/>
        <v>4</v>
      </c>
      <c r="S175" s="16" t="s">
        <v>51</v>
      </c>
      <c r="T175" s="16">
        <f>ROUND(((IF(Q175=1,INDEX(新属性投放!$J$14:$J$34,卡牌属性!R175),INDEX(新属性投放!$J$42:$J$62,卡牌属性!R175)))*INDEX($G$5:$G$42,L175)+IF(Q175=1,INDEX(新属性投放!R$20:R$23,卡牌属性!M175-1),INDEX(新属性投放!R$25:R$28,卡牌属性!M175-1)))/SQRT(INDEX($I$5:$I$42,L175)),2)</f>
        <v>198.14</v>
      </c>
      <c r="U175" s="31" t="s">
        <v>190</v>
      </c>
      <c r="V175" s="16">
        <f>ROUND((IF(Q175=1,INDEX(新属性投放!$K$14:$K$34,卡牌属性!R175),INDEX(新属性投放!$K$42:$K$62,卡牌属性!R175))+IF(Q175=1,INDEX(新属性投放!S$20:S$23,卡牌属性!M175-1),INDEX(新属性投放!S$25:S$28,卡牌属性!M175-1)))*INDEX($G$5:$G$42,L175),2)</f>
        <v>76.819999999999993</v>
      </c>
      <c r="W175" s="31" t="s">
        <v>191</v>
      </c>
      <c r="X175" s="16">
        <f>ROUND((IF(Q175=1,INDEX(新属性投放!$L$14:$L$34,卡牌属性!R175),INDEX(新属性投放!$L$42:$L$62,卡牌属性!R175))*INDEX($G$5:$G$42,L175)+IF(Q175=1,INDEX(新属性投放!T$20:T$23,卡牌属性!M175-1),INDEX(新属性投放!T$25:T$28,卡牌属性!M175-1)))*SQRT(INDEX($I$5:$I$42,L175)),2)</f>
        <v>660.42</v>
      </c>
      <c r="Y175" s="31" t="s">
        <v>189</v>
      </c>
      <c r="Z175" s="16">
        <f>ROUND(IF(Q175=1,INDEX(新属性投放!$D$14:$D$34,卡牌属性!R175),INDEX(新属性投放!$D$42:$D$62,卡牌属性!R175))*INDEX($G$5:$G$42,L175)/SQRT(INDEX($I$5:$I$42,L175)),2)</f>
        <v>7.75</v>
      </c>
      <c r="AA175" s="31" t="s">
        <v>190</v>
      </c>
      <c r="AB175" s="16">
        <f>ROUND(IF(Q175=1,INDEX(新属性投放!$E$14:$E$34,卡牌属性!R175),INDEX(新属性投放!$E$42:$E$62,卡牌属性!R175))*INDEX($G$5:$G$42,L175),2)</f>
        <v>3.88</v>
      </c>
      <c r="AC175" s="31" t="s">
        <v>191</v>
      </c>
      <c r="AD175" s="16">
        <f>ROUND(IF(Q175=1,INDEX(新属性投放!$F$14:$F$34,卡牌属性!R175),INDEX(新属性投放!$F$42:$F$62,卡牌属性!R175))*INDEX($G$5:$G$42,L175)*SQRT(INDEX($I$5:$I$42,L175)),2)</f>
        <v>23.25</v>
      </c>
      <c r="AF175" s="16">
        <f t="shared" si="67"/>
        <v>77</v>
      </c>
      <c r="AG175" s="16">
        <f t="shared" si="68"/>
        <v>38</v>
      </c>
      <c r="AH175" s="16">
        <f t="shared" si="69"/>
        <v>232</v>
      </c>
      <c r="AJ175" s="16">
        <f t="shared" si="79"/>
        <v>214</v>
      </c>
      <c r="AK175" s="16">
        <f t="shared" si="80"/>
        <v>106</v>
      </c>
      <c r="AL175" s="16">
        <f t="shared" si="81"/>
        <v>647</v>
      </c>
    </row>
    <row r="176" spans="11:38" ht="16.5" x14ac:dyDescent="0.2">
      <c r="K176" s="15">
        <v>173</v>
      </c>
      <c r="L176" s="15">
        <f t="shared" si="61"/>
        <v>9</v>
      </c>
      <c r="M176" s="15">
        <f t="shared" si="62"/>
        <v>3</v>
      </c>
      <c r="N176" s="16">
        <f t="shared" si="63"/>
        <v>1101009</v>
      </c>
      <c r="O176" s="16" t="str">
        <f t="shared" si="64"/>
        <v>北落师门5突</v>
      </c>
      <c r="P176" s="31" t="s">
        <v>482</v>
      </c>
      <c r="Q176" s="16">
        <f t="shared" si="65"/>
        <v>1</v>
      </c>
      <c r="R176" s="16">
        <f t="shared" si="66"/>
        <v>5</v>
      </c>
      <c r="S176" s="16" t="s">
        <v>51</v>
      </c>
      <c r="T176" s="16">
        <f>ROUND(((IF(Q176=1,INDEX(新属性投放!$J$14:$J$34,卡牌属性!R176),INDEX(新属性投放!$J$42:$J$62,卡牌属性!R176)))*INDEX($G$5:$G$42,L176)+IF(Q176=1,INDEX(新属性投放!R$20:R$23,卡牌属性!M176-1),INDEX(新属性投放!R$25:R$28,卡牌属性!M176-1)))/SQRT(INDEX($I$5:$I$42,L176)),2)</f>
        <v>295.2</v>
      </c>
      <c r="U176" s="31" t="s">
        <v>190</v>
      </c>
      <c r="V176" s="16">
        <f>ROUND((IF(Q176=1,INDEX(新属性投放!$K$14:$K$34,卡牌属性!R176),INDEX(新属性投放!$K$42:$K$62,卡牌属性!R176))+IF(Q176=1,INDEX(新属性投放!S$20:S$23,卡牌属性!M176-1),INDEX(新属性投放!S$25:S$28,卡牌属性!M176-1)))*INDEX($G$5:$G$42,L176),2)</f>
        <v>124.78</v>
      </c>
      <c r="W176" s="31" t="s">
        <v>191</v>
      </c>
      <c r="X176" s="16">
        <f>ROUND((IF(Q176=1,INDEX(新属性投放!$L$14:$L$34,卡牌属性!R176),INDEX(新属性投放!$L$42:$L$62,卡牌属性!R176))*INDEX($G$5:$G$42,L176)+IF(Q176=1,INDEX(新属性投放!T$20:T$23,卡牌属性!M176-1),INDEX(新属性投放!T$25:T$28,卡牌属性!M176-1)))*SQRT(INDEX($I$5:$I$42,L176)),2)</f>
        <v>951.6</v>
      </c>
      <c r="Y176" s="31" t="s">
        <v>189</v>
      </c>
      <c r="Z176" s="16">
        <f>ROUND(IF(Q176=1,INDEX(新属性投放!$D$14:$D$34,卡牌属性!R176),INDEX(新属性投放!$D$42:$D$62,卡牌属性!R176))*INDEX($G$5:$G$42,L176)/SQRT(INDEX($I$5:$I$42,L176)),2)</f>
        <v>9.69</v>
      </c>
      <c r="AA176" s="31" t="s">
        <v>190</v>
      </c>
      <c r="AB176" s="16">
        <f>ROUND(IF(Q176=1,INDEX(新属性投放!$E$14:$E$34,卡牌属性!R176),INDEX(新属性投放!$E$42:$E$62,卡牌属性!R176))*INDEX($G$5:$G$42,L176),2)</f>
        <v>4.8499999999999996</v>
      </c>
      <c r="AC176" s="31" t="s">
        <v>191</v>
      </c>
      <c r="AD176" s="16">
        <f>ROUND(IF(Q176=1,INDEX(新属性投放!$F$14:$F$34,卡牌属性!R176),INDEX(新属性投放!$F$42:$F$62,卡牌属性!R176))*INDEX($G$5:$G$42,L176)*SQRT(INDEX($I$5:$I$42,L176)),2)</f>
        <v>29.08</v>
      </c>
      <c r="AF176" s="16">
        <f t="shared" si="67"/>
        <v>96</v>
      </c>
      <c r="AG176" s="16">
        <f t="shared" si="68"/>
        <v>48</v>
      </c>
      <c r="AH176" s="16">
        <f t="shared" si="69"/>
        <v>290</v>
      </c>
      <c r="AJ176" s="16">
        <f t="shared" si="79"/>
        <v>310</v>
      </c>
      <c r="AK176" s="16">
        <f t="shared" si="80"/>
        <v>154</v>
      </c>
      <c r="AL176" s="16">
        <f t="shared" si="81"/>
        <v>937</v>
      </c>
    </row>
    <row r="177" spans="11:38" ht="16.5" x14ac:dyDescent="0.2">
      <c r="K177" s="15">
        <v>174</v>
      </c>
      <c r="L177" s="15">
        <f t="shared" si="61"/>
        <v>9</v>
      </c>
      <c r="M177" s="15">
        <f t="shared" si="62"/>
        <v>3</v>
      </c>
      <c r="N177" s="16">
        <f t="shared" si="63"/>
        <v>1101009</v>
      </c>
      <c r="O177" s="16" t="str">
        <f t="shared" si="64"/>
        <v>北落师门6突</v>
      </c>
      <c r="P177" s="31" t="s">
        <v>482</v>
      </c>
      <c r="Q177" s="16">
        <f t="shared" si="65"/>
        <v>1</v>
      </c>
      <c r="R177" s="16">
        <f t="shared" si="66"/>
        <v>6</v>
      </c>
      <c r="S177" s="16" t="s">
        <v>51</v>
      </c>
      <c r="T177" s="16">
        <f>ROUND(((IF(Q177=1,INDEX(新属性投放!$J$14:$J$34,卡牌属性!R177),INDEX(新属性投放!$J$42:$J$62,卡牌属性!R177)))*INDEX($G$5:$G$42,L177)+IF(Q177=1,INDEX(新属性投放!R$20:R$23,卡牌属性!M177-1),INDEX(新属性投放!R$25:R$28,卡牌属性!M177-1)))/SQRT(INDEX($I$5:$I$42,L177)),2)</f>
        <v>416.3</v>
      </c>
      <c r="U177" s="31" t="s">
        <v>190</v>
      </c>
      <c r="V177" s="16">
        <f>ROUND((IF(Q177=1,INDEX(新属性投放!$K$14:$K$34,卡牌属性!R177),INDEX(新属性投放!$K$42:$K$62,卡牌属性!R177))+IF(Q177=1,INDEX(新属性投放!S$20:S$23,卡牌属性!M177-1),INDEX(新属性投放!S$25:S$28,卡牌属性!M177-1)))*INDEX($G$5:$G$42,L177),2)</f>
        <v>185.9</v>
      </c>
      <c r="W177" s="31" t="s">
        <v>191</v>
      </c>
      <c r="X177" s="16">
        <f>ROUND((IF(Q177=1,INDEX(新属性投放!$L$14:$L$34,卡牌属性!R177),INDEX(新属性投放!$L$42:$L$62,卡牌属性!R177))*INDEX($G$5:$G$42,L177)+IF(Q177=1,INDEX(新属性投放!T$20:T$23,卡牌属性!M177-1),INDEX(新属性投放!T$25:T$28,卡牌属性!M177-1)))*SQRT(INDEX($I$5:$I$42,L177)),2)</f>
        <v>1314.89</v>
      </c>
      <c r="Y177" s="31" t="s">
        <v>189</v>
      </c>
      <c r="Z177" s="16">
        <f>ROUND(IF(Q177=1,INDEX(新属性投放!$D$14:$D$34,卡牌属性!R177),INDEX(新属性投放!$D$42:$D$62,卡牌属性!R177))*INDEX($G$5:$G$42,L177)/SQRT(INDEX($I$5:$I$42,L177)),2)</f>
        <v>12.57</v>
      </c>
      <c r="AA177" s="31" t="s">
        <v>190</v>
      </c>
      <c r="AB177" s="16">
        <f>ROUND(IF(Q177=1,INDEX(新属性投放!$E$14:$E$34,卡牌属性!R177),INDEX(新属性投放!$E$42:$E$62,卡牌属性!R177))*INDEX($G$5:$G$42,L177),2)</f>
        <v>6.28</v>
      </c>
      <c r="AC177" s="31" t="s">
        <v>191</v>
      </c>
      <c r="AD177" s="16">
        <f>ROUND(IF(Q177=1,INDEX(新属性投放!$F$14:$F$34,卡牌属性!R177),INDEX(新属性投放!$F$42:$F$62,卡牌属性!R177))*INDEX($G$5:$G$42,L177)*SQRT(INDEX($I$5:$I$42,L177)),2)</f>
        <v>37.71</v>
      </c>
      <c r="AF177" s="16">
        <f t="shared" si="67"/>
        <v>125</v>
      </c>
      <c r="AG177" s="16">
        <f t="shared" si="68"/>
        <v>62</v>
      </c>
      <c r="AH177" s="16">
        <f t="shared" si="69"/>
        <v>377</v>
      </c>
      <c r="AJ177" s="16">
        <f t="shared" si="79"/>
        <v>435</v>
      </c>
      <c r="AK177" s="16">
        <f t="shared" si="80"/>
        <v>216</v>
      </c>
      <c r="AL177" s="16">
        <f t="shared" si="81"/>
        <v>1314</v>
      </c>
    </row>
    <row r="178" spans="11:38" ht="16.5" x14ac:dyDescent="0.2">
      <c r="K178" s="15">
        <v>175</v>
      </c>
      <c r="L178" s="15">
        <f t="shared" si="61"/>
        <v>9</v>
      </c>
      <c r="M178" s="15">
        <f t="shared" si="62"/>
        <v>3</v>
      </c>
      <c r="N178" s="16">
        <f t="shared" si="63"/>
        <v>1101009</v>
      </c>
      <c r="O178" s="16" t="str">
        <f t="shared" si="64"/>
        <v>北落师门7突</v>
      </c>
      <c r="P178" s="31" t="s">
        <v>482</v>
      </c>
      <c r="Q178" s="16">
        <f t="shared" si="65"/>
        <v>1</v>
      </c>
      <c r="R178" s="16">
        <f t="shared" si="66"/>
        <v>7</v>
      </c>
      <c r="S178" s="16" t="s">
        <v>51</v>
      </c>
      <c r="T178" s="16">
        <f>ROUND(((IF(Q178=1,INDEX(新属性投放!$J$14:$J$34,卡牌属性!R178),INDEX(新属性投放!$J$42:$J$62,卡牌属性!R178)))*INDEX($G$5:$G$42,L178)+IF(Q178=1,INDEX(新属性投放!R$20:R$23,卡牌属性!M178-1),INDEX(新属性投放!R$25:R$28,卡牌属性!M178-1)))/SQRT(INDEX($I$5:$I$42,L178)),2)</f>
        <v>573.04</v>
      </c>
      <c r="U178" s="31" t="s">
        <v>190</v>
      </c>
      <c r="V178" s="16">
        <f>ROUND((IF(Q178=1,INDEX(新属性投放!$K$14:$K$34,卡牌属性!R178),INDEX(新属性投放!$K$42:$K$62,卡牌属性!R178))+IF(Q178=1,INDEX(新属性投放!S$20:S$23,卡牌属性!M178-1),INDEX(新属性投放!S$25:S$28,卡牌属性!M178-1)))*INDEX($G$5:$G$42,L178),2)</f>
        <v>264.85000000000002</v>
      </c>
      <c r="W178" s="31" t="s">
        <v>191</v>
      </c>
      <c r="X178" s="16">
        <f>ROUND((IF(Q178=1,INDEX(新属性投放!$L$14:$L$34,卡牌属性!R178),INDEX(新属性投放!$L$42:$L$62,卡牌属性!R178))*INDEX($G$5:$G$42,L178)+IF(Q178=1,INDEX(新属性投放!T$20:T$23,卡牌属性!M178-1),INDEX(新属性投放!T$25:T$28,卡牌属性!M178-1)))*SQRT(INDEX($I$5:$I$42,L178)),2)</f>
        <v>1785.12</v>
      </c>
      <c r="Y178" s="31" t="s">
        <v>189</v>
      </c>
      <c r="Z178" s="16">
        <f>ROUND(IF(Q178=1,INDEX(新属性投放!$D$14:$D$34,卡牌属性!R178),INDEX(新属性投放!$D$42:$D$62,卡牌属性!R178))*INDEX($G$5:$G$42,L178)/SQRT(INDEX($I$5:$I$42,L178)),2)</f>
        <v>15.48</v>
      </c>
      <c r="AA178" s="31" t="s">
        <v>190</v>
      </c>
      <c r="AB178" s="16">
        <f>ROUND(IF(Q178=1,INDEX(新属性投放!$E$14:$E$34,卡牌属性!R178),INDEX(新属性投放!$E$42:$E$62,卡牌属性!R178))*INDEX($G$5:$G$42,L178),2)</f>
        <v>7.74</v>
      </c>
      <c r="AC178" s="31" t="s">
        <v>191</v>
      </c>
      <c r="AD178" s="16">
        <f>ROUND(IF(Q178=1,INDEX(新属性投放!$F$14:$F$34,卡牌属性!R178),INDEX(新属性投放!$F$42:$F$62,卡牌属性!R178))*INDEX($G$5:$G$42,L178)*SQRT(INDEX($I$5:$I$42,L178)),2)</f>
        <v>46.44</v>
      </c>
      <c r="AF178" s="16">
        <f t="shared" si="67"/>
        <v>154</v>
      </c>
      <c r="AG178" s="16">
        <f t="shared" si="68"/>
        <v>77</v>
      </c>
      <c r="AH178" s="16">
        <f t="shared" si="69"/>
        <v>464</v>
      </c>
      <c r="AJ178" s="16">
        <f t="shared" si="79"/>
        <v>589</v>
      </c>
      <c r="AK178" s="16">
        <f t="shared" si="80"/>
        <v>293</v>
      </c>
      <c r="AL178" s="16">
        <f t="shared" si="81"/>
        <v>1778</v>
      </c>
    </row>
    <row r="179" spans="11:38" ht="16.5" x14ac:dyDescent="0.2">
      <c r="K179" s="15">
        <v>176</v>
      </c>
      <c r="L179" s="15">
        <f t="shared" si="61"/>
        <v>9</v>
      </c>
      <c r="M179" s="15">
        <f t="shared" si="62"/>
        <v>3</v>
      </c>
      <c r="N179" s="16">
        <f t="shared" si="63"/>
        <v>1101009</v>
      </c>
      <c r="O179" s="16" t="str">
        <f t="shared" si="64"/>
        <v>北落师门8突</v>
      </c>
      <c r="P179" s="31" t="s">
        <v>482</v>
      </c>
      <c r="Q179" s="16">
        <f t="shared" si="65"/>
        <v>1</v>
      </c>
      <c r="R179" s="16">
        <f t="shared" si="66"/>
        <v>8</v>
      </c>
      <c r="S179" s="16" t="s">
        <v>51</v>
      </c>
      <c r="T179" s="16">
        <f>ROUND(((IF(Q179=1,INDEX(新属性投放!$J$14:$J$34,卡牌属性!R179),INDEX(新属性投放!$J$42:$J$62,卡牌属性!R179)))*INDEX($G$5:$G$42,L179)+IF(Q179=1,INDEX(新属性投放!R$20:R$23,卡牌属性!M179-1),INDEX(新属性投放!R$25:R$28,卡牌属性!M179-1)))/SQRT(INDEX($I$5:$I$42,L179)),2)</f>
        <v>766.93</v>
      </c>
      <c r="U179" s="31" t="s">
        <v>190</v>
      </c>
      <c r="V179" s="16">
        <f>ROUND((IF(Q179=1,INDEX(新属性投放!$K$14:$K$34,卡牌属性!R179),INDEX(新属性投放!$K$42:$K$62,卡牌属性!R179))+IF(Q179=1,INDEX(新属性投放!S$20:S$23,卡牌属性!M179-1),INDEX(新属性投放!S$25:S$28,卡牌属性!M179-1)))*INDEX($G$5:$G$42,L179),2)</f>
        <v>361.79</v>
      </c>
      <c r="W179" s="31" t="s">
        <v>191</v>
      </c>
      <c r="X179" s="16">
        <f>ROUND((IF(Q179=1,INDEX(新属性投放!$L$14:$L$34,卡牌属性!R179),INDEX(新属性投放!$L$42:$L$62,卡牌属性!R179))*INDEX($G$5:$G$42,L179)+IF(Q179=1,INDEX(新属性投放!T$20:T$23,卡牌属性!M179-1),INDEX(新属性投放!T$25:T$28,卡牌属性!M179-1)))*SQRT(INDEX($I$5:$I$42,L179)),2)</f>
        <v>2366.79</v>
      </c>
      <c r="Y179" s="31" t="s">
        <v>189</v>
      </c>
      <c r="Z179" s="16">
        <f>ROUND(IF(Q179=1,INDEX(新属性投放!$D$14:$D$34,卡牌属性!R179),INDEX(新属性投放!$D$42:$D$62,卡牌属性!R179))*INDEX($G$5:$G$42,L179)/SQRT(INDEX($I$5:$I$42,L179)),2)</f>
        <v>19.350000000000001</v>
      </c>
      <c r="AA179" s="31" t="s">
        <v>190</v>
      </c>
      <c r="AB179" s="16">
        <f>ROUND(IF(Q179=1,INDEX(新属性投放!$E$14:$E$34,卡牌属性!R179),INDEX(新属性投放!$E$42:$E$62,卡牌属性!R179))*INDEX($G$5:$G$42,L179),2)</f>
        <v>9.68</v>
      </c>
      <c r="AC179" s="31" t="s">
        <v>191</v>
      </c>
      <c r="AD179" s="16">
        <f>ROUND(IF(Q179=1,INDEX(新属性投放!$F$14:$F$34,卡牌属性!R179),INDEX(新属性投放!$F$42:$F$62,卡牌属性!R179))*INDEX($G$5:$G$42,L179)*SQRT(INDEX($I$5:$I$42,L179)),2)</f>
        <v>58.06</v>
      </c>
      <c r="AF179" s="16">
        <f t="shared" si="67"/>
        <v>193</v>
      </c>
      <c r="AG179" s="16">
        <f t="shared" si="68"/>
        <v>96</v>
      </c>
      <c r="AH179" s="16">
        <f t="shared" si="69"/>
        <v>580</v>
      </c>
      <c r="AJ179" s="16">
        <f t="shared" si="79"/>
        <v>782</v>
      </c>
      <c r="AK179" s="16">
        <f t="shared" si="80"/>
        <v>389</v>
      </c>
      <c r="AL179" s="16">
        <f t="shared" si="81"/>
        <v>2358</v>
      </c>
    </row>
    <row r="180" spans="11:38" ht="16.5" x14ac:dyDescent="0.2">
      <c r="K180" s="15">
        <v>177</v>
      </c>
      <c r="L180" s="15">
        <f t="shared" si="61"/>
        <v>9</v>
      </c>
      <c r="M180" s="15">
        <f t="shared" si="62"/>
        <v>3</v>
      </c>
      <c r="N180" s="16">
        <f t="shared" si="63"/>
        <v>1101009</v>
      </c>
      <c r="O180" s="16" t="str">
        <f t="shared" si="64"/>
        <v>北落师门9突</v>
      </c>
      <c r="P180" s="31" t="s">
        <v>482</v>
      </c>
      <c r="Q180" s="16">
        <f t="shared" si="65"/>
        <v>1</v>
      </c>
      <c r="R180" s="16">
        <f t="shared" si="66"/>
        <v>9</v>
      </c>
      <c r="S180" s="16" t="s">
        <v>51</v>
      </c>
      <c r="T180" s="16">
        <f>ROUND(((IF(Q180=1,INDEX(新属性投放!$J$14:$J$34,卡牌属性!R180),INDEX(新属性投放!$J$42:$J$62,卡牌属性!R180)))*INDEX($G$5:$G$42,L180)+IF(Q180=1,INDEX(新属性投放!R$20:R$23,卡牌属性!M180-1),INDEX(新属性投放!R$25:R$28,卡牌属性!M180-1)))/SQRT(INDEX($I$5:$I$42,L180)),2)</f>
        <v>1008.78</v>
      </c>
      <c r="U180" s="31" t="s">
        <v>190</v>
      </c>
      <c r="V180" s="16">
        <f>ROUND((IF(Q180=1,INDEX(新属性投放!$K$14:$K$34,卡牌属性!R180),INDEX(新属性投放!$K$42:$K$62,卡牌属性!R180))+IF(Q180=1,INDEX(新属性投放!S$20:S$23,卡牌属性!M180-1),INDEX(新属性投放!S$25:S$28,卡牌属性!M180-1)))*INDEX($G$5:$G$42,L180),2)</f>
        <v>482.71</v>
      </c>
      <c r="W180" s="31" t="s">
        <v>191</v>
      </c>
      <c r="X180" s="16">
        <f>ROUND((IF(Q180=1,INDEX(新属性投放!$L$14:$L$34,卡牌属性!R180),INDEX(新属性投放!$L$42:$L$62,卡牌属性!R180))*INDEX($G$5:$G$42,L180)+IF(Q180=1,INDEX(新属性投放!T$20:T$23,卡牌属性!M180-1),INDEX(新属性投放!T$25:T$28,卡牌属性!M180-1)))*SQRT(INDEX($I$5:$I$42,L180)),2)</f>
        <v>3092.33</v>
      </c>
      <c r="Y180" s="31" t="s">
        <v>189</v>
      </c>
      <c r="Z180" s="16">
        <f>ROUND(IF(Q180=1,INDEX(新属性投放!$D$14:$D$34,卡牌属性!R180),INDEX(新属性投放!$D$42:$D$62,卡牌属性!R180))*INDEX($G$5:$G$42,L180)/SQRT(INDEX($I$5:$I$42,L180)),2)</f>
        <v>25.17</v>
      </c>
      <c r="AA180" s="31" t="s">
        <v>190</v>
      </c>
      <c r="AB180" s="16">
        <f>ROUND(IF(Q180=1,INDEX(新属性投放!$E$14:$E$34,卡牌属性!R180),INDEX(新属性投放!$E$42:$E$62,卡牌属性!R180))*INDEX($G$5:$G$42,L180),2)</f>
        <v>12.59</v>
      </c>
      <c r="AC180" s="31" t="s">
        <v>191</v>
      </c>
      <c r="AD180" s="16">
        <f>ROUND(IF(Q180=1,INDEX(新属性投放!$F$14:$F$34,卡牌属性!R180),INDEX(新属性投放!$F$42:$F$62,卡牌属性!R180))*INDEX($G$5:$G$42,L180)*SQRT(INDEX($I$5:$I$42,L180)),2)</f>
        <v>75.52</v>
      </c>
      <c r="AF180" s="16">
        <f t="shared" si="67"/>
        <v>251</v>
      </c>
      <c r="AG180" s="16">
        <f t="shared" si="68"/>
        <v>125</v>
      </c>
      <c r="AH180" s="16">
        <f t="shared" si="69"/>
        <v>755</v>
      </c>
      <c r="AJ180" s="16">
        <f t="shared" si="79"/>
        <v>1033</v>
      </c>
      <c r="AK180" s="16">
        <f t="shared" si="80"/>
        <v>514</v>
      </c>
      <c r="AL180" s="16">
        <f t="shared" si="81"/>
        <v>3113</v>
      </c>
    </row>
    <row r="181" spans="11:38" ht="16.5" x14ac:dyDescent="0.2">
      <c r="K181" s="15">
        <v>178</v>
      </c>
      <c r="L181" s="15">
        <f t="shared" si="61"/>
        <v>9</v>
      </c>
      <c r="M181" s="15">
        <f t="shared" si="62"/>
        <v>3</v>
      </c>
      <c r="N181" s="16">
        <f t="shared" si="63"/>
        <v>1101009</v>
      </c>
      <c r="O181" s="16" t="str">
        <f t="shared" si="64"/>
        <v>北落师门10突</v>
      </c>
      <c r="P181" s="31" t="s">
        <v>482</v>
      </c>
      <c r="Q181" s="16">
        <f t="shared" si="65"/>
        <v>1</v>
      </c>
      <c r="R181" s="16">
        <f t="shared" si="66"/>
        <v>10</v>
      </c>
      <c r="S181" s="16" t="s">
        <v>51</v>
      </c>
      <c r="T181" s="16">
        <f>ROUND(((IF(Q181=1,INDEX(新属性投放!$J$14:$J$34,卡牌属性!R181),INDEX(新属性投放!$J$42:$J$62,卡牌属性!R181)))*INDEX($G$5:$G$42,L181)+IF(Q181=1,INDEX(新属性投放!R$20:R$23,卡牌属性!M181-1),INDEX(新属性投放!R$25:R$28,卡牌属性!M181-1)))/SQRT(INDEX($I$5:$I$42,L181)),2)</f>
        <v>1165.69</v>
      </c>
      <c r="U181" s="31" t="s">
        <v>190</v>
      </c>
      <c r="V181" s="16">
        <f>ROUND((IF(Q181=1,INDEX(新属性投放!$K$14:$K$34,卡牌属性!R181),INDEX(新属性投放!$K$42:$K$62,卡牌属性!R181))+IF(Q181=1,INDEX(新属性投放!S$20:S$23,卡牌属性!M181-1),INDEX(新属性投放!S$25:S$28,卡牌属性!M181-1)))*INDEX($G$5:$G$42,L181),2)</f>
        <v>561.75</v>
      </c>
      <c r="W181" s="31" t="s">
        <v>191</v>
      </c>
      <c r="X181" s="16">
        <f>ROUND((IF(Q181=1,INDEX(新属性投放!$L$14:$L$34,卡牌属性!R181),INDEX(新属性投放!$L$42:$L$62,卡牌属性!R181))*INDEX($G$5:$G$42,L181)+IF(Q181=1,INDEX(新属性投放!T$20:T$23,卡牌属性!M181-1),INDEX(新属性投放!T$25:T$28,卡牌属性!M181-1)))*SQRT(INDEX($I$5:$I$42,L181)),2)</f>
        <v>3563.08</v>
      </c>
      <c r="Y181" s="31" t="s">
        <v>189</v>
      </c>
      <c r="Z181" s="16">
        <f>ROUND(IF(Q181=1,INDEX(新属性投放!$D$14:$D$34,卡牌属性!R181),INDEX(新属性投放!$D$42:$D$62,卡牌属性!R181))*INDEX($G$5:$G$42,L181)/SQRT(INDEX($I$5:$I$42,L181)),2)</f>
        <v>29.03</v>
      </c>
      <c r="AA181" s="31" t="s">
        <v>190</v>
      </c>
      <c r="AB181" s="16">
        <f>ROUND(IF(Q181=1,INDEX(新属性投放!$E$14:$E$34,卡牌属性!R181),INDEX(新属性投放!$E$42:$E$62,卡牌属性!R181))*INDEX($G$5:$G$42,L181),2)</f>
        <v>14.51</v>
      </c>
      <c r="AC181" s="31" t="s">
        <v>191</v>
      </c>
      <c r="AD181" s="16">
        <f>ROUND(IF(Q181=1,INDEX(新属性投放!$F$14:$F$34,卡牌属性!R181),INDEX(新属性投放!$F$42:$F$62,卡牌属性!R181))*INDEX($G$5:$G$42,L181)*SQRT(INDEX($I$5:$I$42,L181)),2)</f>
        <v>87.08</v>
      </c>
      <c r="AF181" s="16">
        <f t="shared" si="67"/>
        <v>290</v>
      </c>
      <c r="AG181" s="16">
        <f t="shared" si="68"/>
        <v>145</v>
      </c>
      <c r="AH181" s="16">
        <f t="shared" si="69"/>
        <v>870</v>
      </c>
      <c r="AJ181" s="16">
        <f t="shared" si="79"/>
        <v>1323</v>
      </c>
      <c r="AK181" s="16">
        <f t="shared" si="80"/>
        <v>659</v>
      </c>
      <c r="AL181" s="16">
        <f t="shared" si="81"/>
        <v>3983</v>
      </c>
    </row>
    <row r="182" spans="11:38" ht="16.5" x14ac:dyDescent="0.2">
      <c r="K182" s="15">
        <v>179</v>
      </c>
      <c r="L182" s="15">
        <f t="shared" si="61"/>
        <v>9</v>
      </c>
      <c r="M182" s="15">
        <f t="shared" si="62"/>
        <v>3</v>
      </c>
      <c r="N182" s="16">
        <f t="shared" si="63"/>
        <v>1101009</v>
      </c>
      <c r="O182" s="16" t="str">
        <f t="shared" si="64"/>
        <v>北落师门11突</v>
      </c>
      <c r="P182" s="31" t="s">
        <v>482</v>
      </c>
      <c r="Q182" s="16">
        <f t="shared" si="65"/>
        <v>1</v>
      </c>
      <c r="R182" s="16">
        <f t="shared" si="66"/>
        <v>11</v>
      </c>
      <c r="S182" s="16" t="s">
        <v>51</v>
      </c>
      <c r="T182" s="16">
        <f>ROUND(((IF(Q182=1,INDEX(新属性投放!$J$14:$J$34,卡牌属性!R182),INDEX(新属性投放!$J$42:$J$62,卡牌属性!R182)))*INDEX($G$5:$G$42,L182)+IF(Q182=1,INDEX(新属性投放!R$20:R$23,卡牌属性!M182-1),INDEX(新属性投放!R$25:R$28,卡牌属性!M182-1)))/SQRT(INDEX($I$5:$I$42,L182)),2)</f>
        <v>1347.62</v>
      </c>
      <c r="U182" s="31" t="s">
        <v>190</v>
      </c>
      <c r="V182" s="16">
        <f>ROUND((IF(Q182=1,INDEX(新属性投放!$K$14:$K$34,卡牌属性!R182),INDEX(新属性投放!$K$42:$K$62,卡牌属性!R182))+IF(Q182=1,INDEX(新属性投放!S$20:S$23,卡牌属性!M182-1),INDEX(新属性投放!S$25:S$28,卡牌属性!M182-1)))*INDEX($G$5:$G$42,L182),2)</f>
        <v>652.71</v>
      </c>
      <c r="W182" s="31" t="s">
        <v>191</v>
      </c>
      <c r="X182" s="16">
        <f>ROUND((IF(Q182=1,INDEX(新属性投放!$L$14:$L$34,卡牌属性!R182),INDEX(新属性投放!$L$42:$L$62,卡牌属性!R182))*INDEX($G$5:$G$42,L182)+IF(Q182=1,INDEX(新属性投放!T$20:T$23,卡牌属性!M182-1),INDEX(新属性投放!T$25:T$28,卡牌属性!M182-1)))*SQRT(INDEX($I$5:$I$42,L182)),2)</f>
        <v>4108.87</v>
      </c>
      <c r="Y182" s="31" t="s">
        <v>189</v>
      </c>
      <c r="Z182" s="16">
        <f>ROUND(IF(Q182=1,INDEX(新属性投放!$D$14:$D$34,卡牌属性!R182),INDEX(新属性投放!$D$42:$D$62,卡牌属性!R182))*INDEX($G$5:$G$42,L182)/SQRT(INDEX($I$5:$I$42,L182)),2)</f>
        <v>33.869999999999997</v>
      </c>
      <c r="AA182" s="31" t="s">
        <v>190</v>
      </c>
      <c r="AB182" s="16">
        <f>ROUND(IF(Q182=1,INDEX(新属性投放!$E$14:$E$34,卡牌属性!R182),INDEX(新属性投放!$E$42:$E$62,卡牌属性!R182))*INDEX($G$5:$G$42,L182),2)</f>
        <v>16.93</v>
      </c>
      <c r="AC182" s="31" t="s">
        <v>191</v>
      </c>
      <c r="AD182" s="16">
        <f>ROUND(IF(Q182=1,INDEX(新属性投放!$F$14:$F$34,卡牌属性!R182),INDEX(新属性投放!$F$42:$F$62,卡牌属性!R182))*INDEX($G$5:$G$42,L182)*SQRT(INDEX($I$5:$I$42,L182)),2)</f>
        <v>101.6</v>
      </c>
      <c r="AF182" s="16">
        <f t="shared" si="67"/>
        <v>338</v>
      </c>
      <c r="AG182" s="16">
        <f t="shared" si="68"/>
        <v>169</v>
      </c>
      <c r="AH182" s="16">
        <f t="shared" si="69"/>
        <v>1016</v>
      </c>
      <c r="AJ182" s="16">
        <f t="shared" si="79"/>
        <v>1661</v>
      </c>
      <c r="AK182" s="16">
        <f t="shared" si="80"/>
        <v>828</v>
      </c>
      <c r="AL182" s="16">
        <f t="shared" si="81"/>
        <v>4999</v>
      </c>
    </row>
    <row r="183" spans="11:38" ht="16.5" x14ac:dyDescent="0.2">
      <c r="K183" s="15">
        <v>180</v>
      </c>
      <c r="L183" s="15">
        <f t="shared" si="61"/>
        <v>9</v>
      </c>
      <c r="M183" s="15">
        <f t="shared" si="62"/>
        <v>3</v>
      </c>
      <c r="N183" s="16">
        <f t="shared" si="63"/>
        <v>1101009</v>
      </c>
      <c r="O183" s="16" t="str">
        <f t="shared" si="64"/>
        <v>北落师门12突</v>
      </c>
      <c r="P183" s="31" t="s">
        <v>482</v>
      </c>
      <c r="Q183" s="16">
        <f t="shared" si="65"/>
        <v>1</v>
      </c>
      <c r="R183" s="16">
        <f t="shared" si="66"/>
        <v>12</v>
      </c>
      <c r="S183" s="16" t="s">
        <v>51</v>
      </c>
      <c r="T183" s="16">
        <f>ROUND(((IF(Q183=1,INDEX(新属性投放!$J$14:$J$34,卡牌属性!R183),INDEX(新属性投放!$J$42:$J$62,卡牌属性!R183)))*INDEX($G$5:$G$42,L183)+IF(Q183=1,INDEX(新属性投放!R$20:R$23,卡牌属性!M183-1),INDEX(新属性投放!R$25:R$28,卡牌属性!M183-1)))/SQRT(INDEX($I$5:$I$42,L183)),2)</f>
        <v>1559.51</v>
      </c>
      <c r="U183" s="31" t="s">
        <v>190</v>
      </c>
      <c r="V183" s="16">
        <f>ROUND((IF(Q183=1,INDEX(新属性投放!$K$14:$K$34,卡牌属性!R183),INDEX(新属性投放!$K$42:$K$62,卡牌属性!R183))+IF(Q183=1,INDEX(新属性投放!S$20:S$23,卡牌属性!M183-1),INDEX(新属性投放!S$25:S$28,卡牌属性!M183-1)))*INDEX($G$5:$G$42,L183),2)</f>
        <v>758.08</v>
      </c>
      <c r="W183" s="31" t="s">
        <v>191</v>
      </c>
      <c r="X183" s="16">
        <f>ROUND((IF(Q183=1,INDEX(新属性投放!$L$14:$L$34,卡牌属性!R183),INDEX(新属性投放!$L$42:$L$62,卡牌属性!R183))*INDEX($G$5:$G$42,L183)+IF(Q183=1,INDEX(新属性投放!T$20:T$23,卡牌属性!M183-1),INDEX(新属性投放!T$25:T$28,卡牌属性!M183-1)))*SQRT(INDEX($I$5:$I$42,L183)),2)</f>
        <v>4744.53</v>
      </c>
      <c r="Y183" s="31" t="s">
        <v>189</v>
      </c>
      <c r="Z183" s="16">
        <f>ROUND(IF(Q183=1,INDEX(新属性投放!$D$14:$D$34,卡牌属性!R183),INDEX(新属性投放!$D$42:$D$62,卡牌属性!R183))*INDEX($G$5:$G$42,L183)/SQRT(INDEX($I$5:$I$42,L183)),2)</f>
        <v>38.74</v>
      </c>
      <c r="AA183" s="31" t="s">
        <v>190</v>
      </c>
      <c r="AB183" s="16">
        <f>ROUND(IF(Q183=1,INDEX(新属性投放!$E$14:$E$34,卡牌属性!R183),INDEX(新属性投放!$E$42:$E$62,卡牌属性!R183))*INDEX($G$5:$G$42,L183),2)</f>
        <v>19.37</v>
      </c>
      <c r="AC183" s="31" t="s">
        <v>191</v>
      </c>
      <c r="AD183" s="16">
        <f>ROUND(IF(Q183=1,INDEX(新属性投放!$F$14:$F$34,卡牌属性!R183),INDEX(新属性投放!$F$42:$F$62,卡牌属性!R183))*INDEX($G$5:$G$42,L183)*SQRT(INDEX($I$5:$I$42,L183)),2)</f>
        <v>116.23</v>
      </c>
      <c r="AF183" s="16">
        <f t="shared" si="67"/>
        <v>387</v>
      </c>
      <c r="AG183" s="16">
        <f t="shared" si="68"/>
        <v>193</v>
      </c>
      <c r="AH183" s="16">
        <f t="shared" si="69"/>
        <v>1162</v>
      </c>
      <c r="AJ183" s="16">
        <f t="shared" si="79"/>
        <v>2048</v>
      </c>
      <c r="AK183" s="16">
        <f t="shared" si="80"/>
        <v>1021</v>
      </c>
      <c r="AL183" s="16">
        <f t="shared" si="81"/>
        <v>6161</v>
      </c>
    </row>
    <row r="184" spans="11:38" ht="16.5" x14ac:dyDescent="0.2">
      <c r="K184" s="15">
        <v>181</v>
      </c>
      <c r="L184" s="15">
        <f t="shared" si="61"/>
        <v>9</v>
      </c>
      <c r="M184" s="15">
        <f t="shared" si="62"/>
        <v>3</v>
      </c>
      <c r="N184" s="16">
        <f t="shared" si="63"/>
        <v>1101009</v>
      </c>
      <c r="O184" s="16" t="str">
        <f t="shared" si="64"/>
        <v>北落师门13突</v>
      </c>
      <c r="P184" s="31" t="s">
        <v>482</v>
      </c>
      <c r="Q184" s="16">
        <f t="shared" si="65"/>
        <v>1</v>
      </c>
      <c r="R184" s="16">
        <f t="shared" si="66"/>
        <v>13</v>
      </c>
      <c r="S184" s="16" t="s">
        <v>51</v>
      </c>
      <c r="T184" s="16">
        <f>ROUND(((IF(Q184=1,INDEX(新属性投放!$J$14:$J$34,卡牌属性!R184),INDEX(新属性投放!$J$42:$J$62,卡牌属性!R184)))*INDEX($G$5:$G$42,L184)+IF(Q184=1,INDEX(新属性投放!R$20:R$23,卡牌属性!M184-1),INDEX(新属性投放!R$25:R$28,卡牌属性!M184-1)))/SQRT(INDEX($I$5:$I$42,L184)),2)</f>
        <v>1801.53</v>
      </c>
      <c r="U184" s="31" t="s">
        <v>190</v>
      </c>
      <c r="V184" s="16">
        <f>ROUND((IF(Q184=1,INDEX(新属性投放!$K$14:$K$34,卡牌属性!R184),INDEX(新属性投放!$K$42:$K$62,卡牌属性!R184))+IF(Q184=1,INDEX(新属性投放!S$20:S$23,卡牌属性!M184-1),INDEX(新属性投放!S$25:S$28,卡牌属性!M184-1)))*INDEX($G$5:$G$42,L184),2)</f>
        <v>879.09</v>
      </c>
      <c r="W184" s="31" t="s">
        <v>191</v>
      </c>
      <c r="X184" s="16">
        <f>ROUND((IF(Q184=1,INDEX(新属性投放!$L$14:$L$34,卡牌属性!R184),INDEX(新属性投放!$L$42:$L$62,卡牌属性!R184))*INDEX($G$5:$G$42,L184)+IF(Q184=1,INDEX(新属性投放!T$20:T$23,卡牌属性!M184-1),INDEX(新属性投放!T$25:T$28,卡牌属性!M184-1)))*SQRT(INDEX($I$5:$I$42,L184)),2)</f>
        <v>5470.58</v>
      </c>
      <c r="Y184" s="31" t="s">
        <v>189</v>
      </c>
      <c r="Z184" s="16">
        <f>ROUND(IF(Q184=1,INDEX(新属性投放!$D$14:$D$34,卡牌属性!R184),INDEX(新属性投放!$D$42:$D$62,卡牌属性!R184))*INDEX($G$5:$G$42,L184)/SQRT(INDEX($I$5:$I$42,L184)),2)</f>
        <v>44.79</v>
      </c>
      <c r="AA184" s="31" t="s">
        <v>190</v>
      </c>
      <c r="AB184" s="16">
        <f>ROUND(IF(Q184=1,INDEX(新属性投放!$E$14:$E$34,卡牌属性!R184),INDEX(新属性投放!$E$42:$E$62,卡牌属性!R184))*INDEX($G$5:$G$42,L184),2)</f>
        <v>22.4</v>
      </c>
      <c r="AC184" s="31" t="s">
        <v>191</v>
      </c>
      <c r="AD184" s="16">
        <f>ROUND(IF(Q184=1,INDEX(新属性投放!$F$14:$F$34,卡牌属性!R184),INDEX(新属性投放!$F$42:$F$62,卡牌属性!R184))*INDEX($G$5:$G$42,L184)*SQRT(INDEX($I$5:$I$42,L184)),2)</f>
        <v>134.38</v>
      </c>
      <c r="AF184" s="16">
        <f t="shared" si="67"/>
        <v>447</v>
      </c>
      <c r="AG184" s="16">
        <f t="shared" si="68"/>
        <v>224</v>
      </c>
      <c r="AH184" s="16">
        <f t="shared" si="69"/>
        <v>1343</v>
      </c>
      <c r="AJ184" s="16">
        <f t="shared" si="79"/>
        <v>2495</v>
      </c>
      <c r="AK184" s="16">
        <f t="shared" si="80"/>
        <v>1245</v>
      </c>
      <c r="AL184" s="16">
        <f t="shared" si="81"/>
        <v>7504</v>
      </c>
    </row>
    <row r="185" spans="11:38" ht="16.5" x14ac:dyDescent="0.2">
      <c r="K185" s="15">
        <v>182</v>
      </c>
      <c r="L185" s="15">
        <f t="shared" si="61"/>
        <v>9</v>
      </c>
      <c r="M185" s="15">
        <f t="shared" si="62"/>
        <v>3</v>
      </c>
      <c r="N185" s="16">
        <f t="shared" si="63"/>
        <v>1101009</v>
      </c>
      <c r="O185" s="16" t="str">
        <f t="shared" si="64"/>
        <v>北落师门14突</v>
      </c>
      <c r="P185" s="31" t="s">
        <v>482</v>
      </c>
      <c r="Q185" s="16">
        <f t="shared" si="65"/>
        <v>1</v>
      </c>
      <c r="R185" s="16">
        <f t="shared" si="66"/>
        <v>14</v>
      </c>
      <c r="S185" s="16" t="s">
        <v>51</v>
      </c>
      <c r="T185" s="16">
        <f>ROUND(((IF(Q185=1,INDEX(新属性投放!$J$14:$J$34,卡牌属性!R185),INDEX(新属性投放!$J$42:$J$62,卡牌属性!R185)))*INDEX($G$5:$G$42,L185)+IF(Q185=1,INDEX(新属性投放!R$20:R$23,卡牌属性!M185-1),INDEX(新属性投放!R$25:R$28,卡牌属性!M185-1)))/SQRT(INDEX($I$5:$I$42,L185)),2)</f>
        <v>2081.84</v>
      </c>
      <c r="U185" s="31" t="s">
        <v>190</v>
      </c>
      <c r="V185" s="16">
        <f>ROUND((IF(Q185=1,INDEX(新属性投放!$K$14:$K$34,卡牌属性!R185),INDEX(新属性投放!$K$42:$K$62,卡牌属性!R185))+IF(Q185=1,INDEX(新属性投放!S$20:S$23,卡牌属性!M185-1),INDEX(新属性投放!S$25:S$28,卡牌属性!M185-1)))*INDEX($G$5:$G$42,L185),2)</f>
        <v>1018.67</v>
      </c>
      <c r="W185" s="31" t="s">
        <v>191</v>
      </c>
      <c r="X185" s="16">
        <f>ROUND((IF(Q185=1,INDEX(新属性投放!$L$14:$L$34,卡牌属性!R185),INDEX(新属性投放!$L$42:$L$62,卡牌属性!R185))*INDEX($G$5:$G$42,L185)+IF(Q185=1,INDEX(新属性投放!T$20:T$23,卡牌属性!M185-1),INDEX(新属性投放!T$25:T$28,卡牌属性!M185-1)))*SQRT(INDEX($I$5:$I$42,L185)),2)</f>
        <v>6311.52</v>
      </c>
      <c r="Y185" s="31" t="s">
        <v>189</v>
      </c>
      <c r="Z185" s="16">
        <f>ROUND(IF(Q185=1,INDEX(新属性投放!$D$14:$D$34,卡牌属性!R185),INDEX(新属性投放!$D$42:$D$62,卡牌属性!R185))*INDEX($G$5:$G$42,L185)/SQRT(INDEX($I$5:$I$42,L185)),2)</f>
        <v>51.8</v>
      </c>
      <c r="AA185" s="31" t="s">
        <v>190</v>
      </c>
      <c r="AB185" s="16">
        <f>ROUND(IF(Q185=1,INDEX(新属性投放!$E$14:$E$34,卡牌属性!R185),INDEX(新属性投放!$E$42:$E$62,卡牌属性!R185))*INDEX($G$5:$G$42,L185),2)</f>
        <v>25.9</v>
      </c>
      <c r="AC185" s="31" t="s">
        <v>191</v>
      </c>
      <c r="AD185" s="16">
        <f>ROUND(IF(Q185=1,INDEX(新属性投放!$F$14:$F$34,卡牌属性!R185),INDEX(新属性投放!$F$42:$F$62,卡牌属性!R185))*INDEX($G$5:$G$42,L185)*SQRT(INDEX($I$5:$I$42,L185)),2)</f>
        <v>155.38999999999999</v>
      </c>
      <c r="AF185" s="16">
        <f t="shared" si="67"/>
        <v>518</v>
      </c>
      <c r="AG185" s="16">
        <f t="shared" si="68"/>
        <v>259</v>
      </c>
      <c r="AH185" s="16">
        <f t="shared" si="69"/>
        <v>1553</v>
      </c>
      <c r="AJ185" s="16">
        <f t="shared" si="79"/>
        <v>3013</v>
      </c>
      <c r="AK185" s="16">
        <f t="shared" si="80"/>
        <v>1504</v>
      </c>
      <c r="AL185" s="16">
        <f t="shared" si="81"/>
        <v>9057</v>
      </c>
    </row>
    <row r="186" spans="11:38" ht="16.5" x14ac:dyDescent="0.2">
      <c r="K186" s="15">
        <v>183</v>
      </c>
      <c r="L186" s="15">
        <f t="shared" si="61"/>
        <v>9</v>
      </c>
      <c r="M186" s="15">
        <f t="shared" si="62"/>
        <v>3</v>
      </c>
      <c r="N186" s="16">
        <f t="shared" si="63"/>
        <v>1101009</v>
      </c>
      <c r="O186" s="16" t="str">
        <f t="shared" si="64"/>
        <v>北落师门15突</v>
      </c>
      <c r="P186" s="31" t="s">
        <v>482</v>
      </c>
      <c r="Q186" s="16">
        <f t="shared" si="65"/>
        <v>1</v>
      </c>
      <c r="R186" s="16">
        <f t="shared" si="66"/>
        <v>15</v>
      </c>
      <c r="S186" s="16" t="s">
        <v>51</v>
      </c>
      <c r="T186" s="16">
        <f>ROUND(((IF(Q186=1,INDEX(新属性投放!$J$14:$J$34,卡牌属性!R186),INDEX(新属性投放!$J$42:$J$62,卡牌属性!R186)))*INDEX($G$5:$G$42,L186)+IF(Q186=1,INDEX(新属性投放!R$20:R$23,卡牌属性!M186-1),INDEX(新属性投放!R$25:R$28,卡牌属性!M186-1)))/SQRT(INDEX($I$5:$I$42,L186)),2)</f>
        <v>2405.2199999999998</v>
      </c>
      <c r="U186" s="31" t="s">
        <v>190</v>
      </c>
      <c r="V186" s="16">
        <f>ROUND((IF(Q186=1,INDEX(新属性投放!$K$14:$K$34,卡牌属性!R186),INDEX(新属性投放!$K$42:$K$62,卡牌属性!R186))+IF(Q186=1,INDEX(新属性投放!S$20:S$23,卡牌属性!M186-1),INDEX(新属性投放!S$25:S$28,卡牌属性!M186-1)))*INDEX($G$5:$G$42,L186),2)</f>
        <v>1180.3599999999999</v>
      </c>
      <c r="W186" s="31" t="s">
        <v>191</v>
      </c>
      <c r="X186" s="16">
        <f>ROUND((IF(Q186=1,INDEX(新属性投放!$L$14:$L$34,卡牌属性!R186),INDEX(新属性投放!$L$42:$L$62,卡牌属性!R186))*INDEX($G$5:$G$42,L186)+IF(Q186=1,INDEX(新属性投放!T$20:T$23,卡牌属性!M186-1),INDEX(新属性投放!T$25:T$28,卡牌属性!M186-1)))*SQRT(INDEX($I$5:$I$42,L186)),2)</f>
        <v>7281.66</v>
      </c>
      <c r="Y186" s="31" t="s">
        <v>189</v>
      </c>
      <c r="Z186" s="16">
        <f>ROUND(IF(Q186=1,INDEX(新属性投放!$D$14:$D$34,卡牌属性!R186),INDEX(新属性投放!$D$42:$D$62,卡牌属性!R186))*INDEX($G$5:$G$42,L186)/SQRT(INDEX($I$5:$I$42,L186)),2)</f>
        <v>59.88</v>
      </c>
      <c r="AA186" s="31" t="s">
        <v>190</v>
      </c>
      <c r="AB186" s="16">
        <f>ROUND(IF(Q186=1,INDEX(新属性投放!$E$14:$E$34,卡牌属性!R186),INDEX(新属性投放!$E$42:$E$62,卡牌属性!R186))*INDEX($G$5:$G$42,L186),2)</f>
        <v>29.94</v>
      </c>
      <c r="AC186" s="31" t="s">
        <v>191</v>
      </c>
      <c r="AD186" s="16">
        <f>ROUND(IF(Q186=1,INDEX(新属性投放!$F$14:$F$34,卡牌属性!R186),INDEX(新属性投放!$F$42:$F$62,卡牌属性!R186))*INDEX($G$5:$G$42,L186)*SQRT(INDEX($I$5:$I$42,L186)),2)</f>
        <v>179.64</v>
      </c>
      <c r="AF186" s="16">
        <f t="shared" si="67"/>
        <v>598</v>
      </c>
      <c r="AG186" s="16">
        <f t="shared" si="68"/>
        <v>299</v>
      </c>
      <c r="AH186" s="16">
        <f t="shared" si="69"/>
        <v>1796</v>
      </c>
      <c r="AJ186" s="16">
        <f t="shared" si="79"/>
        <v>3611</v>
      </c>
      <c r="AK186" s="16">
        <f t="shared" si="80"/>
        <v>1803</v>
      </c>
      <c r="AL186" s="16">
        <f t="shared" si="81"/>
        <v>10853</v>
      </c>
    </row>
    <row r="187" spans="11:38" ht="16.5" x14ac:dyDescent="0.2">
      <c r="K187" s="15">
        <v>184</v>
      </c>
      <c r="L187" s="15">
        <f t="shared" si="61"/>
        <v>9</v>
      </c>
      <c r="M187" s="15">
        <f t="shared" si="62"/>
        <v>3</v>
      </c>
      <c r="N187" s="16">
        <f t="shared" si="63"/>
        <v>1101009</v>
      </c>
      <c r="O187" s="16" t="str">
        <f t="shared" si="64"/>
        <v>北落师门16突</v>
      </c>
      <c r="P187" s="31" t="s">
        <v>482</v>
      </c>
      <c r="Q187" s="16">
        <f t="shared" si="65"/>
        <v>1</v>
      </c>
      <c r="R187" s="16">
        <f t="shared" si="66"/>
        <v>16</v>
      </c>
      <c r="S187" s="16" t="s">
        <v>51</v>
      </c>
      <c r="T187" s="16">
        <f>ROUND(((IF(Q187=1,INDEX(新属性投放!$J$14:$J$34,卡牌属性!R187),INDEX(新属性投放!$J$42:$J$62,卡牌属性!R187)))*INDEX($G$5:$G$42,L187)+IF(Q187=1,INDEX(新属性投放!R$20:R$23,卡牌属性!M187-1),INDEX(新属性投放!R$25:R$28,卡牌属性!M187-1)))/SQRT(INDEX($I$5:$I$42,L187)),2)</f>
        <v>2779.37</v>
      </c>
      <c r="U187" s="31" t="s">
        <v>190</v>
      </c>
      <c r="V187" s="16">
        <f>ROUND((IF(Q187=1,INDEX(新属性投放!$K$14:$K$34,卡牌属性!R187),INDEX(新属性投放!$K$42:$K$62,卡牌属性!R187))+IF(Q187=1,INDEX(新属性投放!S$20:S$23,卡牌属性!M187-1),INDEX(新属性投放!S$25:S$28,卡牌属性!M187-1)))*INDEX($G$5:$G$42,L187),2)</f>
        <v>1368.01</v>
      </c>
      <c r="W187" s="31" t="s">
        <v>191</v>
      </c>
      <c r="X187" s="16">
        <f>ROUND((IF(Q187=1,INDEX(新属性投放!$L$14:$L$34,卡牌属性!R187),INDEX(新属性投放!$L$42:$L$62,卡牌属性!R187))*INDEX($G$5:$G$42,L187)+IF(Q187=1,INDEX(新属性投放!T$20:T$23,卡牌属性!M187-1),INDEX(新属性投放!T$25:T$28,卡牌属性!M187-1)))*SQRT(INDEX($I$5:$I$42,L187)),2)</f>
        <v>8404.1200000000008</v>
      </c>
      <c r="Y187" s="31" t="s">
        <v>189</v>
      </c>
      <c r="Z187" s="16">
        <f>ROUND(IF(Q187=1,INDEX(新属性投放!$D$14:$D$34,卡牌属性!R187),INDEX(新属性投放!$D$42:$D$62,卡牌属性!R187))*INDEX($G$5:$G$42,L187)/SQRT(INDEX($I$5:$I$42,L187)),2)</f>
        <v>69.23</v>
      </c>
      <c r="AA187" s="31" t="s">
        <v>190</v>
      </c>
      <c r="AB187" s="16">
        <f>ROUND(IF(Q187=1,INDEX(新属性投放!$E$14:$E$34,卡牌属性!R187),INDEX(新属性投放!$E$42:$E$62,卡牌属性!R187))*INDEX($G$5:$G$42,L187),2)</f>
        <v>34.619999999999997</v>
      </c>
      <c r="AC187" s="31" t="s">
        <v>191</v>
      </c>
      <c r="AD187" s="16">
        <f>ROUND(IF(Q187=1,INDEX(新属性投放!$F$14:$F$34,卡牌属性!R187),INDEX(新属性投放!$F$42:$F$62,卡牌属性!R187))*INDEX($G$5:$G$42,L187)*SQRT(INDEX($I$5:$I$42,L187)),2)</f>
        <v>207.69</v>
      </c>
      <c r="AF187" s="16">
        <f t="shared" si="67"/>
        <v>692</v>
      </c>
      <c r="AG187" s="16">
        <f t="shared" si="68"/>
        <v>346</v>
      </c>
      <c r="AH187" s="16">
        <f t="shared" si="69"/>
        <v>2076</v>
      </c>
      <c r="AJ187" s="16">
        <f t="shared" si="79"/>
        <v>4303</v>
      </c>
      <c r="AK187" s="16">
        <f t="shared" si="80"/>
        <v>2149</v>
      </c>
      <c r="AL187" s="16">
        <f t="shared" si="81"/>
        <v>12929</v>
      </c>
    </row>
    <row r="188" spans="11:38" ht="16.5" x14ac:dyDescent="0.2">
      <c r="K188" s="15">
        <v>185</v>
      </c>
      <c r="L188" s="15">
        <f t="shared" si="61"/>
        <v>9</v>
      </c>
      <c r="M188" s="15">
        <f t="shared" si="62"/>
        <v>3</v>
      </c>
      <c r="N188" s="16">
        <f t="shared" si="63"/>
        <v>1101009</v>
      </c>
      <c r="O188" s="16" t="str">
        <f t="shared" si="64"/>
        <v>北落师门17突</v>
      </c>
      <c r="P188" s="31" t="s">
        <v>482</v>
      </c>
      <c r="Q188" s="16">
        <f t="shared" si="65"/>
        <v>1</v>
      </c>
      <c r="R188" s="16">
        <f t="shared" si="66"/>
        <v>17</v>
      </c>
      <c r="S188" s="16" t="s">
        <v>51</v>
      </c>
      <c r="T188" s="16">
        <f>ROUND(((IF(Q188=1,INDEX(新属性投放!$J$14:$J$34,卡牌属性!R188),INDEX(新属性投放!$J$42:$J$62,卡牌属性!R188)))*INDEX($G$5:$G$42,L188)+IF(Q188=1,INDEX(新属性投放!R$20:R$23,卡牌属性!M188-1),INDEX(新属性投放!R$25:R$28,卡牌属性!M188-1)))/SQRT(INDEX($I$5:$I$42,L188)),2)</f>
        <v>3211.77</v>
      </c>
      <c r="U188" s="31" t="s">
        <v>190</v>
      </c>
      <c r="V188" s="16">
        <f>ROUND((IF(Q188=1,INDEX(新属性投放!$K$14:$K$34,卡牌属性!R188),INDEX(新属性投放!$K$42:$K$62,卡牌属性!R188))+IF(Q188=1,INDEX(新属性投放!S$20:S$23,卡牌属性!M188-1),INDEX(新属性投放!S$25:S$28,卡牌属性!M188-1)))*INDEX($G$5:$G$42,L188),2)</f>
        <v>1584.79</v>
      </c>
      <c r="W188" s="31" t="s">
        <v>191</v>
      </c>
      <c r="X188" s="16">
        <f>ROUND((IF(Q188=1,INDEX(新属性投放!$L$14:$L$34,卡牌属性!R188),INDEX(新属性投放!$L$42:$L$62,卡牌属性!R188))*INDEX($G$5:$G$42,L188)+IF(Q188=1,INDEX(新属性投放!T$20:T$23,卡牌属性!M188-1),INDEX(新属性投放!T$25:T$28,卡牌属性!M188-1)))*SQRT(INDEX($I$5:$I$42,L188)),2)</f>
        <v>9701.32</v>
      </c>
      <c r="Y188" s="31" t="s">
        <v>189</v>
      </c>
      <c r="Z188" s="16">
        <f>ROUND(IF(Q188=1,INDEX(新属性投放!$D$14:$D$34,卡牌属性!R188),INDEX(新属性投放!$D$42:$D$62,卡牌属性!R188))*INDEX($G$5:$G$42,L188)/SQRT(INDEX($I$5:$I$42,L188)),2)</f>
        <v>80.040000000000006</v>
      </c>
      <c r="AA188" s="31" t="s">
        <v>190</v>
      </c>
      <c r="AB188" s="16">
        <f>ROUND(IF(Q188=1,INDEX(新属性投放!$E$14:$E$34,卡牌属性!R188),INDEX(新属性投放!$E$42:$E$62,卡牌属性!R188))*INDEX($G$5:$G$42,L188),2)</f>
        <v>40.020000000000003</v>
      </c>
      <c r="AC188" s="31" t="s">
        <v>191</v>
      </c>
      <c r="AD188" s="16">
        <f>ROUND(IF(Q188=1,INDEX(新属性投放!$F$14:$F$34,卡牌属性!R188),INDEX(新属性投放!$F$42:$F$62,卡牌属性!R188))*INDEX($G$5:$G$42,L188)*SQRT(INDEX($I$5:$I$42,L188)),2)</f>
        <v>240.12</v>
      </c>
      <c r="AF188" s="16">
        <f t="shared" si="67"/>
        <v>800</v>
      </c>
      <c r="AG188" s="16">
        <f t="shared" si="68"/>
        <v>400</v>
      </c>
      <c r="AH188" s="16">
        <f t="shared" si="69"/>
        <v>2401</v>
      </c>
      <c r="AJ188" s="16">
        <f t="shared" si="79"/>
        <v>5103</v>
      </c>
      <c r="AK188" s="16">
        <f t="shared" si="80"/>
        <v>2549</v>
      </c>
      <c r="AL188" s="16">
        <f t="shared" si="81"/>
        <v>15330</v>
      </c>
    </row>
    <row r="189" spans="11:38" ht="16.5" x14ac:dyDescent="0.2">
      <c r="K189" s="15">
        <v>186</v>
      </c>
      <c r="L189" s="15">
        <f t="shared" si="61"/>
        <v>9</v>
      </c>
      <c r="M189" s="15">
        <f t="shared" si="62"/>
        <v>3</v>
      </c>
      <c r="N189" s="16">
        <f t="shared" si="63"/>
        <v>1101009</v>
      </c>
      <c r="O189" s="16" t="str">
        <f t="shared" si="64"/>
        <v>北落师门18突</v>
      </c>
      <c r="P189" s="31" t="s">
        <v>482</v>
      </c>
      <c r="Q189" s="16">
        <f t="shared" si="65"/>
        <v>1</v>
      </c>
      <c r="R189" s="16">
        <f t="shared" si="66"/>
        <v>18</v>
      </c>
      <c r="S189" s="16" t="s">
        <v>51</v>
      </c>
      <c r="T189" s="16">
        <f>ROUND(((IF(Q189=1,INDEX(新属性投放!$J$14:$J$34,卡牌属性!R189),INDEX(新属性投放!$J$42:$J$62,卡牌属性!R189)))*INDEX($G$5:$G$42,L189)+IF(Q189=1,INDEX(新属性投放!R$20:R$23,卡牌属性!M189-1),INDEX(新属性投放!R$25:R$28,卡牌属性!M189-1)))/SQRT(INDEX($I$5:$I$42,L189)),2)</f>
        <v>3712.02</v>
      </c>
      <c r="U189" s="31" t="s">
        <v>190</v>
      </c>
      <c r="V189" s="16">
        <f>ROUND((IF(Q189=1,INDEX(新属性投放!$K$14:$K$34,卡牌属性!R189),INDEX(新属性投放!$K$42:$K$62,卡牌属性!R189))+IF(Q189=1,INDEX(新属性投放!S$20:S$23,卡牌属性!M189-1),INDEX(新属性投放!S$25:S$28,卡牌属性!M189-1)))*INDEX($G$5:$G$42,L189),2)</f>
        <v>1835.49</v>
      </c>
      <c r="W189" s="31" t="s">
        <v>191</v>
      </c>
      <c r="X189" s="16">
        <f>ROUND((IF(Q189=1,INDEX(新属性投放!$L$14:$L$34,卡牌属性!R189),INDEX(新属性投放!$L$42:$L$62,卡牌属性!R189))*INDEX($G$5:$G$42,L189)+IF(Q189=1,INDEX(新属性投放!T$20:T$23,卡牌属性!M189-1),INDEX(新属性投放!T$25:T$28,卡牌属性!M189-1)))*SQRT(INDEX($I$5:$I$42,L189)),2)</f>
        <v>11202.07</v>
      </c>
      <c r="Y189" s="31" t="s">
        <v>189</v>
      </c>
      <c r="Z189" s="16">
        <f>ROUND(IF(Q189=1,INDEX(新属性投放!$D$14:$D$34,卡牌属性!R189),INDEX(新属性投放!$D$42:$D$62,卡牌属性!R189))*INDEX($G$5:$G$42,L189)/SQRT(INDEX($I$5:$I$42,L189)),2)</f>
        <v>92.55</v>
      </c>
      <c r="AA189" s="31" t="s">
        <v>190</v>
      </c>
      <c r="AB189" s="16">
        <f>ROUND(IF(Q189=1,INDEX(新属性投放!$E$14:$E$34,卡牌属性!R189),INDEX(新属性投放!$E$42:$E$62,卡牌属性!R189))*INDEX($G$5:$G$42,L189),2)</f>
        <v>46.28</v>
      </c>
      <c r="AC189" s="31" t="s">
        <v>191</v>
      </c>
      <c r="AD189" s="16">
        <f>ROUND(IF(Q189=1,INDEX(新属性投放!$F$14:$F$34,卡牌属性!R189),INDEX(新属性投放!$F$42:$F$62,卡牌属性!R189))*INDEX($G$5:$G$42,L189)*SQRT(INDEX($I$5:$I$42,L189)),2)</f>
        <v>277.66000000000003</v>
      </c>
      <c r="AF189" s="16">
        <f t="shared" si="67"/>
        <v>925</v>
      </c>
      <c r="AG189" s="16">
        <f t="shared" si="68"/>
        <v>462</v>
      </c>
      <c r="AH189" s="16">
        <f t="shared" si="69"/>
        <v>2776</v>
      </c>
      <c r="AJ189" s="16">
        <f t="shared" si="79"/>
        <v>6028</v>
      </c>
      <c r="AK189" s="16">
        <f t="shared" si="80"/>
        <v>3011</v>
      </c>
      <c r="AL189" s="16">
        <f t="shared" si="81"/>
        <v>18106</v>
      </c>
    </row>
    <row r="190" spans="11:38" ht="16.5" x14ac:dyDescent="0.2">
      <c r="K190" s="15">
        <v>187</v>
      </c>
      <c r="L190" s="15">
        <f t="shared" si="61"/>
        <v>9</v>
      </c>
      <c r="M190" s="15">
        <f t="shared" si="62"/>
        <v>3</v>
      </c>
      <c r="N190" s="16">
        <f t="shared" si="63"/>
        <v>1101009</v>
      </c>
      <c r="O190" s="16" t="str">
        <f t="shared" si="64"/>
        <v>北落师门19突</v>
      </c>
      <c r="P190" s="31" t="s">
        <v>482</v>
      </c>
      <c r="Q190" s="16">
        <f t="shared" si="65"/>
        <v>1</v>
      </c>
      <c r="R190" s="16">
        <f t="shared" si="66"/>
        <v>19</v>
      </c>
      <c r="S190" s="16" t="s">
        <v>51</v>
      </c>
      <c r="T190" s="16">
        <f>ROUND(((IF(Q190=1,INDEX(新属性投放!$J$14:$J$34,卡牌属性!R190),INDEX(新属性投放!$J$42:$J$62,卡牌属性!R190)))*INDEX($G$5:$G$42,L190)+IF(Q190=1,INDEX(新属性投放!R$20:R$23,卡牌属性!M190-1),INDEX(新属性投放!R$25:R$28,卡牌属性!M190-1)))/SQRT(INDEX($I$5:$I$42,L190)),2)</f>
        <v>4290.93</v>
      </c>
      <c r="U190" s="31" t="s">
        <v>190</v>
      </c>
      <c r="V190" s="16">
        <f>ROUND((IF(Q190=1,INDEX(新属性投放!$K$14:$K$34,卡牌属性!R190),INDEX(新属性投放!$K$42:$K$62,卡牌属性!R190))+IF(Q190=1,INDEX(新属性投放!S$20:S$23,卡牌属性!M190-1),INDEX(新属性投放!S$25:S$28,卡牌属性!M190-1)))*INDEX($G$5:$G$42,L190),2)</f>
        <v>2124.37</v>
      </c>
      <c r="W190" s="31" t="s">
        <v>191</v>
      </c>
      <c r="X190" s="16">
        <f>ROUND((IF(Q190=1,INDEX(新属性投放!$L$14:$L$34,卡牌属性!R190),INDEX(新属性投放!$L$42:$L$62,卡牌属性!R190))*INDEX($G$5:$G$42,L190)+IF(Q190=1,INDEX(新属性投放!T$20:T$23,卡牌属性!M190-1),INDEX(新属性投放!T$25:T$28,卡牌属性!M190-1)))*SQRT(INDEX($I$5:$I$42,L190)),2)</f>
        <v>12938.8</v>
      </c>
      <c r="Y190" s="31" t="s">
        <v>189</v>
      </c>
      <c r="Z190" s="16">
        <f>ROUND(IF(Q190=1,INDEX(新属性投放!$D$14:$D$34,卡牌属性!R190),INDEX(新属性投放!$D$42:$D$62,卡牌属性!R190))*INDEX($G$5:$G$42,L190)/SQRT(INDEX($I$5:$I$42,L190)),2)</f>
        <v>107.02</v>
      </c>
      <c r="AA190" s="31" t="s">
        <v>190</v>
      </c>
      <c r="AB190" s="16">
        <f>ROUND(IF(Q190=1,INDEX(新属性投放!$E$14:$E$34,卡牌属性!R190),INDEX(新属性投放!$E$42:$E$62,卡牌属性!R190))*INDEX($G$5:$G$42,L190),2)</f>
        <v>53.51</v>
      </c>
      <c r="AC190" s="31" t="s">
        <v>191</v>
      </c>
      <c r="AD190" s="16">
        <f>ROUND(IF(Q190=1,INDEX(新属性投放!$F$14:$F$34,卡牌属性!R190),INDEX(新属性投放!$F$42:$F$62,卡牌属性!R190))*INDEX($G$5:$G$42,L190)*SQRT(INDEX($I$5:$I$42,L190)),2)</f>
        <v>321.06</v>
      </c>
      <c r="AF190" s="16">
        <f t="shared" si="67"/>
        <v>1070</v>
      </c>
      <c r="AG190" s="16">
        <f t="shared" si="68"/>
        <v>535</v>
      </c>
      <c r="AH190" s="16">
        <f t="shared" si="69"/>
        <v>3210</v>
      </c>
      <c r="AJ190" s="16">
        <f t="shared" si="79"/>
        <v>7098</v>
      </c>
      <c r="AK190" s="16">
        <f t="shared" si="80"/>
        <v>3546</v>
      </c>
      <c r="AL190" s="16">
        <f t="shared" si="81"/>
        <v>21316</v>
      </c>
    </row>
    <row r="191" spans="11:38" ht="16.5" x14ac:dyDescent="0.2">
      <c r="K191" s="15">
        <v>188</v>
      </c>
      <c r="L191" s="15">
        <f t="shared" si="61"/>
        <v>9</v>
      </c>
      <c r="M191" s="15">
        <f t="shared" si="62"/>
        <v>3</v>
      </c>
      <c r="N191" s="16">
        <f t="shared" si="63"/>
        <v>1101009</v>
      </c>
      <c r="O191" s="16" t="str">
        <f t="shared" si="64"/>
        <v>北落师门20突</v>
      </c>
      <c r="P191" s="31" t="s">
        <v>482</v>
      </c>
      <c r="Q191" s="16">
        <f t="shared" si="65"/>
        <v>1</v>
      </c>
      <c r="R191" s="16">
        <f t="shared" si="66"/>
        <v>20</v>
      </c>
      <c r="S191" s="16" t="s">
        <v>51</v>
      </c>
      <c r="T191" s="16">
        <f>ROUND(((IF(Q191=1,INDEX(新属性投放!$J$14:$J$34,卡牌属性!R191),INDEX(新属性投放!$J$42:$J$62,卡牌属性!R191)))*INDEX($G$5:$G$42,L191)+IF(Q191=1,INDEX(新属性投放!R$20:R$23,卡牌属性!M191-1),INDEX(新属性投放!R$25:R$28,卡牌属性!M191-1)))/SQRT(INDEX($I$5:$I$42,L191)),2)</f>
        <v>4959.43</v>
      </c>
      <c r="U191" s="31" t="s">
        <v>190</v>
      </c>
      <c r="V191" s="16">
        <f>ROUND((IF(Q191=1,INDEX(新属性投放!$K$14:$K$34,卡牌属性!R191),INDEX(新属性投放!$K$42:$K$62,卡牌属性!R191))+IF(Q191=1,INDEX(新属性投放!S$20:S$23,卡牌属性!M191-1),INDEX(新属性投放!S$25:S$28,卡牌属性!M191-1)))*INDEX($G$5:$G$42,L191),2)</f>
        <v>2458.61</v>
      </c>
      <c r="W191" s="31" t="s">
        <v>191</v>
      </c>
      <c r="X191" s="16">
        <f>ROUND((IF(Q191=1,INDEX(新属性投放!$L$14:$L$34,卡牌属性!R191),INDEX(新属性投放!$L$42:$L$62,卡牌属性!R191))*INDEX($G$5:$G$42,L191)+IF(Q191=1,INDEX(新属性投放!T$20:T$23,卡牌属性!M191-1),INDEX(新属性投放!T$25:T$28,卡牌属性!M191-1)))*SQRT(INDEX($I$5:$I$42,L191)),2)</f>
        <v>14944.28</v>
      </c>
      <c r="Y191" s="31" t="s">
        <v>189</v>
      </c>
      <c r="Z191" s="16">
        <f>ROUND(IF(Q191=1,INDEX(新属性投放!$D$14:$D$34,卡牌属性!R191),INDEX(新属性投放!$D$42:$D$62,卡牌属性!R191))*INDEX($G$5:$G$42,L191)/SQRT(INDEX($I$5:$I$42,L191)),2)</f>
        <v>123.74</v>
      </c>
      <c r="AA191" s="31" t="s">
        <v>190</v>
      </c>
      <c r="AB191" s="16">
        <f>ROUND(IF(Q191=1,INDEX(新属性投放!$E$14:$E$34,卡牌属性!R191),INDEX(新属性投放!$E$42:$E$62,卡牌属性!R191))*INDEX($G$5:$G$42,L191),2)</f>
        <v>61.87</v>
      </c>
      <c r="AC191" s="31" t="s">
        <v>191</v>
      </c>
      <c r="AD191" s="16">
        <f>ROUND(IF(Q191=1,INDEX(新属性投放!$F$14:$F$34,卡牌属性!R191),INDEX(新属性投放!$F$42:$F$62,卡牌属性!R191))*INDEX($G$5:$G$42,L191)*SQRT(INDEX($I$5:$I$42,L191)),2)</f>
        <v>371.22</v>
      </c>
      <c r="AF191" s="16">
        <f t="shared" si="67"/>
        <v>1237</v>
      </c>
      <c r="AG191" s="16">
        <f t="shared" si="68"/>
        <v>618</v>
      </c>
      <c r="AH191" s="16">
        <f t="shared" si="69"/>
        <v>3712</v>
      </c>
      <c r="AJ191" s="16">
        <f t="shared" si="79"/>
        <v>8335</v>
      </c>
      <c r="AK191" s="16">
        <f t="shared" si="80"/>
        <v>4164</v>
      </c>
      <c r="AL191" s="16">
        <f t="shared" si="81"/>
        <v>25028</v>
      </c>
    </row>
    <row r="192" spans="11:38" ht="16.5" x14ac:dyDescent="0.2">
      <c r="K192" s="15">
        <v>189</v>
      </c>
      <c r="L192" s="15">
        <f t="shared" si="61"/>
        <v>9</v>
      </c>
      <c r="M192" s="15">
        <f t="shared" si="62"/>
        <v>3</v>
      </c>
      <c r="N192" s="16">
        <f t="shared" si="63"/>
        <v>1101009</v>
      </c>
      <c r="O192" s="16" t="str">
        <f t="shared" si="64"/>
        <v>北落师门21突</v>
      </c>
      <c r="P192" s="31" t="s">
        <v>482</v>
      </c>
      <c r="Q192" s="16">
        <f t="shared" si="65"/>
        <v>1</v>
      </c>
      <c r="R192" s="16">
        <f t="shared" si="66"/>
        <v>21</v>
      </c>
      <c r="S192" s="16" t="s">
        <v>51</v>
      </c>
      <c r="T192" s="16">
        <f>ROUND(((IF(Q192=1,INDEX(新属性投放!$J$14:$J$34,卡牌属性!R192),INDEX(新属性投放!$J$42:$J$62,卡牌属性!R192)))*INDEX($G$5:$G$42,L192)+IF(Q192=1,INDEX(新属性投放!R$20:R$23,卡牌属性!M192-1),INDEX(新属性投放!R$25:R$28,卡牌属性!M192-1)))/SQRT(INDEX($I$5:$I$42,L192)),2)</f>
        <v>5733.38</v>
      </c>
      <c r="U192" s="31" t="s">
        <v>190</v>
      </c>
      <c r="V192" s="16">
        <f>ROUND((IF(Q192=1,INDEX(新属性投放!$K$14:$K$34,卡牌属性!R192),INDEX(新属性投放!$K$42:$K$62,卡牌属性!R192))+IF(Q192=1,INDEX(新属性投放!S$20:S$23,卡牌属性!M192-1),INDEX(新属性投放!S$25:S$28,卡牌属性!M192-1)))*INDEX($G$5:$G$42,L192),2)</f>
        <v>2845.01</v>
      </c>
      <c r="W192" s="31" t="s">
        <v>191</v>
      </c>
      <c r="X192" s="16">
        <f>ROUND((IF(Q192=1,INDEX(新属性投放!$L$14:$L$34,卡牌属性!R192),INDEX(新属性投放!$L$42:$L$62,卡牌属性!R192))*INDEX($G$5:$G$42,L192)+IF(Q192=1,INDEX(新属性投放!T$20:T$23,卡牌属性!M192-1),INDEX(新属性投放!T$25:T$28,卡牌属性!M192-1)))*SQRT(INDEX($I$5:$I$42,L192)),2)</f>
        <v>17266.13</v>
      </c>
      <c r="Y192" s="31" t="s">
        <v>189</v>
      </c>
      <c r="Z192" s="16">
        <f>ROUND(IF(Q192=1,INDEX(新属性投放!$D$14:$D$34,卡牌属性!R192),INDEX(新属性投放!$D$42:$D$62,卡牌属性!R192))*INDEX($G$5:$G$42,L192)/SQRT(INDEX($I$5:$I$42,L192)),2)</f>
        <v>143.08000000000001</v>
      </c>
      <c r="AA192" s="31" t="s">
        <v>190</v>
      </c>
      <c r="AB192" s="16">
        <f>ROUND(IF(Q192=1,INDEX(新属性投放!$E$14:$E$34,卡牌属性!R192),INDEX(新属性投放!$E$42:$E$62,卡牌属性!R192))*INDEX($G$5:$G$42,L192),2)</f>
        <v>71.540000000000006</v>
      </c>
      <c r="AC192" s="31" t="s">
        <v>191</v>
      </c>
      <c r="AD192" s="16">
        <f>ROUND(IF(Q192=1,INDEX(新属性投放!$F$14:$F$34,卡牌属性!R192),INDEX(新属性投放!$F$42:$F$62,卡牌属性!R192))*INDEX($G$5:$G$42,L192)*SQRT(INDEX($I$5:$I$42,L192)),2)</f>
        <v>429.25</v>
      </c>
      <c r="AF192" s="16">
        <f t="shared" si="67"/>
        <v>1430</v>
      </c>
      <c r="AG192" s="16">
        <f t="shared" si="68"/>
        <v>715</v>
      </c>
      <c r="AH192" s="16">
        <f t="shared" si="69"/>
        <v>4292</v>
      </c>
      <c r="AJ192" s="16">
        <f t="shared" si="79"/>
        <v>9765</v>
      </c>
      <c r="AK192" s="16">
        <f t="shared" si="80"/>
        <v>4879</v>
      </c>
      <c r="AL192" s="16">
        <f t="shared" si="81"/>
        <v>29320</v>
      </c>
    </row>
    <row r="193" spans="11:38" ht="16.5" x14ac:dyDescent="0.2">
      <c r="K193" s="15">
        <v>190</v>
      </c>
      <c r="L193" s="15">
        <f t="shared" si="61"/>
        <v>10</v>
      </c>
      <c r="M193" s="15">
        <f t="shared" si="62"/>
        <v>4</v>
      </c>
      <c r="N193" s="16">
        <f t="shared" si="63"/>
        <v>1101010</v>
      </c>
      <c r="O193" s="16" t="str">
        <f t="shared" si="64"/>
        <v>盖文1突</v>
      </c>
      <c r="P193" s="31" t="s">
        <v>482</v>
      </c>
      <c r="Q193" s="16">
        <f t="shared" si="65"/>
        <v>1</v>
      </c>
      <c r="R193" s="16">
        <f t="shared" si="66"/>
        <v>1</v>
      </c>
      <c r="S193" s="16" t="s">
        <v>51</v>
      </c>
      <c r="T193" s="16">
        <f>ROUND(((IF(Q193=1,INDEX(新属性投放!$J$14:$J$34,卡牌属性!R193),INDEX(新属性投放!$J$42:$J$62,卡牌属性!R193)))*INDEX($G$5:$G$42,L193)+IF(Q193=1,INDEX(新属性投放!R$20:R$23,卡牌属性!M193-1),INDEX(新属性投放!R$25:R$28,卡牌属性!M193-1)))/SQRT(INDEX($I$5:$I$42,L193)),2)</f>
        <v>46</v>
      </c>
      <c r="U193" s="31" t="s">
        <v>190</v>
      </c>
      <c r="V193" s="16">
        <f>ROUND((IF(Q193=1,INDEX(新属性投放!$K$14:$K$34,卡牌属性!R193),INDEX(新属性投放!$K$42:$K$62,卡牌属性!R193))+IF(Q193=1,INDEX(新属性投放!S$20:S$23,卡牌属性!M193-1),INDEX(新属性投放!S$25:S$28,卡牌属性!M193-1)))*INDEX($G$5:$G$42,L193),2)</f>
        <v>0</v>
      </c>
      <c r="W193" s="31" t="s">
        <v>191</v>
      </c>
      <c r="X193" s="16">
        <f>ROUND((IF(Q193=1,INDEX(新属性投放!$L$14:$L$34,卡牌属性!R193),INDEX(新属性投放!$L$42:$L$62,卡牌属性!R193))*INDEX($G$5:$G$42,L193)+IF(Q193=1,INDEX(新属性投放!T$20:T$23,卡牌属性!M193-1),INDEX(新属性投放!T$25:T$28,卡牌属性!M193-1)))*SQRT(INDEX($I$5:$I$42,L193)),2)</f>
        <v>230</v>
      </c>
      <c r="Y193" s="31" t="s">
        <v>189</v>
      </c>
      <c r="Z193" s="16">
        <f>ROUND(IF(Q193=1,INDEX(新属性投放!$D$14:$D$34,卡牌属性!R193),INDEX(新属性投放!$D$42:$D$62,卡牌属性!R193))*INDEX($G$5:$G$42,L193)/SQRT(INDEX($I$5:$I$42,L193)),2)</f>
        <v>3.9</v>
      </c>
      <c r="AA193" s="31" t="s">
        <v>190</v>
      </c>
      <c r="AB193" s="16">
        <f>ROUND(IF(Q193=1,INDEX(新属性投放!$E$14:$E$34,卡牌属性!R193),INDEX(新属性投放!$E$42:$E$62,卡牌属性!R193))*INDEX($G$5:$G$42,L193),2)</f>
        <v>1.95</v>
      </c>
      <c r="AC193" s="31" t="s">
        <v>191</v>
      </c>
      <c r="AD193" s="16">
        <f>ROUND(IF(Q193=1,INDEX(新属性投放!$F$14:$F$34,卡牌属性!R193),INDEX(新属性投放!$F$42:$F$62,卡牌属性!R193))*INDEX($G$5:$G$42,L193)*SQRT(INDEX($I$5:$I$42,L193)),2)</f>
        <v>11.7</v>
      </c>
      <c r="AF193" s="16">
        <f t="shared" si="67"/>
        <v>39</v>
      </c>
      <c r="AG193" s="16">
        <f t="shared" si="68"/>
        <v>19</v>
      </c>
      <c r="AH193" s="16">
        <f t="shared" si="69"/>
        <v>117</v>
      </c>
      <c r="AJ193" s="16">
        <f t="shared" ref="AJ193" si="82">AF193</f>
        <v>39</v>
      </c>
      <c r="AK193" s="16">
        <f t="shared" ref="AK193" si="83">AG193</f>
        <v>19</v>
      </c>
      <c r="AL193" s="16">
        <f t="shared" ref="AL193" si="84">AH193</f>
        <v>117</v>
      </c>
    </row>
    <row r="194" spans="11:38" ht="16.5" x14ac:dyDescent="0.2">
      <c r="K194" s="15">
        <v>191</v>
      </c>
      <c r="L194" s="15">
        <f t="shared" si="61"/>
        <v>10</v>
      </c>
      <c r="M194" s="15">
        <f t="shared" si="62"/>
        <v>4</v>
      </c>
      <c r="N194" s="16">
        <f t="shared" si="63"/>
        <v>1101010</v>
      </c>
      <c r="O194" s="16" t="str">
        <f t="shared" si="64"/>
        <v>盖文2突</v>
      </c>
      <c r="P194" s="31" t="s">
        <v>482</v>
      </c>
      <c r="Q194" s="16">
        <f t="shared" si="65"/>
        <v>1</v>
      </c>
      <c r="R194" s="16">
        <f t="shared" si="66"/>
        <v>2</v>
      </c>
      <c r="S194" s="16" t="s">
        <v>51</v>
      </c>
      <c r="T194" s="16">
        <f>ROUND(((IF(Q194=1,INDEX(新属性投放!$J$14:$J$34,卡牌属性!R194),INDEX(新属性投放!$J$42:$J$62,卡牌属性!R194)))*INDEX($G$5:$G$42,L194)+IF(Q194=1,INDEX(新属性投放!R$20:R$23,卡牌属性!M194-1),INDEX(新属性投放!R$25:R$28,卡牌属性!M194-1)))/SQRT(INDEX($I$5:$I$42,L194)),2)</f>
        <v>94.1</v>
      </c>
      <c r="U194" s="31" t="s">
        <v>190</v>
      </c>
      <c r="V194" s="16">
        <f>ROUND((IF(Q194=1,INDEX(新属性投放!$K$14:$K$34,卡牌属性!R194),INDEX(新属性投放!$K$42:$K$62,卡牌属性!R194))+IF(Q194=1,INDEX(新属性投放!S$20:S$23,卡牌属性!M194-1),INDEX(新属性投放!S$25:S$28,卡牌属性!M194-1)))*INDEX($G$5:$G$42,L194),2)</f>
        <v>17.55</v>
      </c>
      <c r="W194" s="31" t="s">
        <v>191</v>
      </c>
      <c r="X194" s="16">
        <f>ROUND((IF(Q194=1,INDEX(新属性投放!$L$14:$L$34,卡牌属性!R194),INDEX(新属性投放!$L$42:$L$62,卡牌属性!R194))*INDEX($G$5:$G$42,L194)+IF(Q194=1,INDEX(新属性投放!T$20:T$23,卡牌属性!M194-1),INDEX(新属性投放!T$25:T$28,卡牌属性!M194-1)))*SQRT(INDEX($I$5:$I$42,L194)),2)</f>
        <v>374.3</v>
      </c>
      <c r="Y194" s="31" t="s">
        <v>189</v>
      </c>
      <c r="Z194" s="16">
        <f>ROUND(IF(Q194=1,INDEX(新属性投放!$D$14:$D$34,卡牌属性!R194),INDEX(新属性投放!$D$42:$D$62,卡牌属性!R194))*INDEX($G$5:$G$42,L194)/SQRT(INDEX($I$5:$I$42,L194)),2)</f>
        <v>4.16</v>
      </c>
      <c r="AA194" s="31" t="s">
        <v>190</v>
      </c>
      <c r="AB194" s="16">
        <f>ROUND(IF(Q194=1,INDEX(新属性投放!$E$14:$E$34,卡牌属性!R194),INDEX(新属性投放!$E$42:$E$62,卡牌属性!R194))*INDEX($G$5:$G$42,L194),2)</f>
        <v>2.08</v>
      </c>
      <c r="AC194" s="31" t="s">
        <v>191</v>
      </c>
      <c r="AD194" s="16">
        <f>ROUND(IF(Q194=1,INDEX(新属性投放!$F$14:$F$34,卡牌属性!R194),INDEX(新属性投放!$F$42:$F$62,卡牌属性!R194))*INDEX($G$5:$G$42,L194)*SQRT(INDEX($I$5:$I$42,L194)),2)</f>
        <v>12.48</v>
      </c>
      <c r="AF194" s="16">
        <f t="shared" si="67"/>
        <v>41</v>
      </c>
      <c r="AG194" s="16">
        <f t="shared" si="68"/>
        <v>20</v>
      </c>
      <c r="AH194" s="16">
        <f t="shared" si="69"/>
        <v>124</v>
      </c>
      <c r="AJ194" s="16">
        <f t="shared" ref="AJ194:AJ213" si="85">AJ193+AF194</f>
        <v>80</v>
      </c>
      <c r="AK194" s="16">
        <f t="shared" ref="AK194:AK213" si="86">AK193+AG194</f>
        <v>39</v>
      </c>
      <c r="AL194" s="16">
        <f t="shared" ref="AL194:AL213" si="87">AL193+AH194</f>
        <v>241</v>
      </c>
    </row>
    <row r="195" spans="11:38" ht="16.5" x14ac:dyDescent="0.2">
      <c r="K195" s="15">
        <v>192</v>
      </c>
      <c r="L195" s="15">
        <f t="shared" si="61"/>
        <v>10</v>
      </c>
      <c r="M195" s="15">
        <f t="shared" si="62"/>
        <v>4</v>
      </c>
      <c r="N195" s="16">
        <f t="shared" si="63"/>
        <v>1101010</v>
      </c>
      <c r="O195" s="16" t="str">
        <f t="shared" si="64"/>
        <v>盖文3突</v>
      </c>
      <c r="P195" s="31" t="s">
        <v>482</v>
      </c>
      <c r="Q195" s="16">
        <f t="shared" si="65"/>
        <v>1</v>
      </c>
      <c r="R195" s="16">
        <f t="shared" si="66"/>
        <v>3</v>
      </c>
      <c r="S195" s="16" t="s">
        <v>51</v>
      </c>
      <c r="T195" s="16">
        <f>ROUND(((IF(Q195=1,INDEX(新属性投放!$J$14:$J$34,卡牌属性!R195),INDEX(新属性投放!$J$42:$J$62,卡牌属性!R195)))*INDEX($G$5:$G$42,L195)+IF(Q195=1,INDEX(新属性投放!R$20:R$23,卡牌属性!M195-1),INDEX(新属性投放!R$25:R$28,卡牌属性!M195-1)))/SQRT(INDEX($I$5:$I$42,L195)),2)</f>
        <v>146.1</v>
      </c>
      <c r="U195" s="31" t="s">
        <v>190</v>
      </c>
      <c r="V195" s="16">
        <f>ROUND((IF(Q195=1,INDEX(新属性投放!$K$14:$K$34,卡牌属性!R195),INDEX(新属性投放!$K$42:$K$62,卡牌属性!R195))+IF(Q195=1,INDEX(新属性投放!S$20:S$23,卡牌属性!M195-1),INDEX(新属性投放!S$25:S$28,卡牌属性!M195-1)))*INDEX($G$5:$G$42,L195),2)</f>
        <v>43.55</v>
      </c>
      <c r="W195" s="31" t="s">
        <v>191</v>
      </c>
      <c r="X195" s="16">
        <f>ROUND((IF(Q195=1,INDEX(新属性投放!$L$14:$L$34,卡牌属性!R195),INDEX(新属性投放!$L$42:$L$62,卡牌属性!R195))*INDEX($G$5:$G$42,L195)+IF(Q195=1,INDEX(新属性投放!T$20:T$23,卡牌属性!M195-1),INDEX(新属性投放!T$25:T$28,卡牌属性!M195-1)))*SQRT(INDEX($I$5:$I$42,L195)),2)</f>
        <v>530.29999999999995</v>
      </c>
      <c r="Y195" s="31" t="s">
        <v>189</v>
      </c>
      <c r="Z195" s="16">
        <f>ROUND(IF(Q195=1,INDEX(新属性投放!$D$14:$D$34,卡牌属性!R195),INDEX(新属性投放!$D$42:$D$62,卡牌属性!R195))*INDEX($G$5:$G$42,L195)/SQRT(INDEX($I$5:$I$42,L195)),2)</f>
        <v>7.62</v>
      </c>
      <c r="AA195" s="31" t="s">
        <v>190</v>
      </c>
      <c r="AB195" s="16">
        <f>ROUND(IF(Q195=1,INDEX(新属性投放!$E$14:$E$34,卡牌属性!R195),INDEX(新属性投放!$E$42:$E$62,卡牌属性!R195))*INDEX($G$5:$G$42,L195),2)</f>
        <v>3.81</v>
      </c>
      <c r="AC195" s="31" t="s">
        <v>191</v>
      </c>
      <c r="AD195" s="16">
        <f>ROUND(IF(Q195=1,INDEX(新属性投放!$F$14:$F$34,卡牌属性!R195),INDEX(新属性投放!$F$42:$F$62,卡牌属性!R195))*INDEX($G$5:$G$42,L195)*SQRT(INDEX($I$5:$I$42,L195)),2)</f>
        <v>22.85</v>
      </c>
      <c r="AF195" s="16">
        <f t="shared" si="67"/>
        <v>76</v>
      </c>
      <c r="AG195" s="16">
        <f t="shared" si="68"/>
        <v>38</v>
      </c>
      <c r="AH195" s="16">
        <f t="shared" si="69"/>
        <v>228</v>
      </c>
      <c r="AJ195" s="16">
        <f t="shared" si="85"/>
        <v>156</v>
      </c>
      <c r="AK195" s="16">
        <f t="shared" si="86"/>
        <v>77</v>
      </c>
      <c r="AL195" s="16">
        <f t="shared" si="87"/>
        <v>469</v>
      </c>
    </row>
    <row r="196" spans="11:38" ht="16.5" x14ac:dyDescent="0.2">
      <c r="K196" s="15">
        <v>193</v>
      </c>
      <c r="L196" s="15">
        <f t="shared" si="61"/>
        <v>10</v>
      </c>
      <c r="M196" s="15">
        <f t="shared" si="62"/>
        <v>4</v>
      </c>
      <c r="N196" s="16">
        <f t="shared" si="63"/>
        <v>1101010</v>
      </c>
      <c r="O196" s="16" t="str">
        <f t="shared" si="64"/>
        <v>盖文4突</v>
      </c>
      <c r="P196" s="31" t="s">
        <v>482</v>
      </c>
      <c r="Q196" s="16">
        <f t="shared" si="65"/>
        <v>1</v>
      </c>
      <c r="R196" s="16">
        <f t="shared" si="66"/>
        <v>4</v>
      </c>
      <c r="S196" s="16" t="s">
        <v>51</v>
      </c>
      <c r="T196" s="16">
        <f>ROUND(((IF(Q196=1,INDEX(新属性投放!$J$14:$J$34,卡牌属性!R196),INDEX(新属性投放!$J$42:$J$62,卡牌属性!R196)))*INDEX($G$5:$G$42,L196)+IF(Q196=1,INDEX(新属性投放!R$20:R$23,卡牌属性!M196-1),INDEX(新属性投放!R$25:R$28,卡牌属性!M196-1)))/SQRT(INDEX($I$5:$I$42,L196)),2)</f>
        <v>232.68</v>
      </c>
      <c r="U196" s="31" t="s">
        <v>190</v>
      </c>
      <c r="V196" s="16">
        <f>ROUND((IF(Q196=1,INDEX(新属性投放!$K$14:$K$34,卡牌属性!R196),INDEX(新属性投放!$K$42:$K$62,卡牌属性!R196))+IF(Q196=1,INDEX(新属性投放!S$20:S$23,卡牌属性!M196-1),INDEX(新属性投放!S$25:S$28,卡牌属性!M196-1)))*INDEX($G$5:$G$42,L196),2)</f>
        <v>86.84</v>
      </c>
      <c r="W196" s="31" t="s">
        <v>191</v>
      </c>
      <c r="X196" s="16">
        <f>ROUND((IF(Q196=1,INDEX(新属性投放!$L$14:$L$34,卡牌属性!R196),INDEX(新属性投放!$L$42:$L$62,卡牌属性!R196))*INDEX($G$5:$G$42,L196)+IF(Q196=1,INDEX(新属性投放!T$20:T$23,卡牌属性!M196-1),INDEX(新属性投放!T$25:T$28,卡牌属性!M196-1)))*SQRT(INDEX($I$5:$I$42,L196)),2)</f>
        <v>790.04</v>
      </c>
      <c r="Y196" s="31" t="s">
        <v>189</v>
      </c>
      <c r="Z196" s="16">
        <f>ROUND(IF(Q196=1,INDEX(新属性投放!$D$14:$D$34,卡牌属性!R196),INDEX(新属性投放!$D$42:$D$62,卡牌属性!R196))*INDEX($G$5:$G$42,L196)/SQRT(INDEX($I$5:$I$42,L196)),2)</f>
        <v>8.76</v>
      </c>
      <c r="AA196" s="31" t="s">
        <v>190</v>
      </c>
      <c r="AB196" s="16">
        <f>ROUND(IF(Q196=1,INDEX(新属性投放!$E$14:$E$34,卡牌属性!R196),INDEX(新属性投放!$E$42:$E$62,卡牌属性!R196))*INDEX($G$5:$G$42,L196),2)</f>
        <v>4.38</v>
      </c>
      <c r="AC196" s="31" t="s">
        <v>191</v>
      </c>
      <c r="AD196" s="16">
        <f>ROUND(IF(Q196=1,INDEX(新属性投放!$F$14:$F$34,卡牌属性!R196),INDEX(新属性投放!$F$42:$F$62,卡牌属性!R196))*INDEX($G$5:$G$42,L196)*SQRT(INDEX($I$5:$I$42,L196)),2)</f>
        <v>26.29</v>
      </c>
      <c r="AF196" s="16">
        <f t="shared" si="67"/>
        <v>87</v>
      </c>
      <c r="AG196" s="16">
        <f t="shared" si="68"/>
        <v>43</v>
      </c>
      <c r="AH196" s="16">
        <f t="shared" si="69"/>
        <v>262</v>
      </c>
      <c r="AJ196" s="16">
        <f t="shared" si="85"/>
        <v>243</v>
      </c>
      <c r="AK196" s="16">
        <f t="shared" si="86"/>
        <v>120</v>
      </c>
      <c r="AL196" s="16">
        <f t="shared" si="87"/>
        <v>731</v>
      </c>
    </row>
    <row r="197" spans="11:38" ht="16.5" x14ac:dyDescent="0.2">
      <c r="K197" s="15">
        <v>194</v>
      </c>
      <c r="L197" s="15">
        <f t="shared" ref="L197:L260" si="88">MATCH(K197-1,$F$4:$F$41,1)</f>
        <v>10</v>
      </c>
      <c r="M197" s="15">
        <f t="shared" ref="M197:M260" si="89">INDEX($D$5:$D$42,L197)</f>
        <v>4</v>
      </c>
      <c r="N197" s="16">
        <f t="shared" ref="N197:N260" si="90">INDEX($A$4:$A$42,L197+1)</f>
        <v>1101010</v>
      </c>
      <c r="O197" s="16" t="str">
        <f t="shared" ref="O197:O260" si="91">INDEX($B$4:$B$42,MATCH(N197,$A$4:$A$42,0))&amp;R197&amp;"突"</f>
        <v>盖文5突</v>
      </c>
      <c r="P197" s="31" t="s">
        <v>482</v>
      </c>
      <c r="Q197" s="16">
        <f t="shared" ref="Q197:Q260" si="92">INDEX($C$4:$C$42,L197+1)</f>
        <v>1</v>
      </c>
      <c r="R197" s="16">
        <f t="shared" ref="R197:R260" si="93">K197-INDEX($F$4:$F$42,L197)</f>
        <v>5</v>
      </c>
      <c r="S197" s="16" t="s">
        <v>51</v>
      </c>
      <c r="T197" s="16">
        <f>ROUND(((IF(Q197=1,INDEX(新属性投放!$J$14:$J$34,卡牌属性!R197),INDEX(新属性投放!$J$42:$J$62,卡牌属性!R197)))*INDEX($G$5:$G$42,L197)+IF(Q197=1,INDEX(新属性投放!R$20:R$23,卡牌属性!M197-1),INDEX(新属性投放!R$25:R$28,卡牌属性!M197-1)))/SQRT(INDEX($I$5:$I$42,L197)),2)</f>
        <v>342.4</v>
      </c>
      <c r="U197" s="31" t="s">
        <v>190</v>
      </c>
      <c r="V197" s="16">
        <f>ROUND((IF(Q197=1,INDEX(新属性投放!$K$14:$K$34,卡牌属性!R197),INDEX(新属性投放!$K$42:$K$62,卡牌属性!R197))+IF(Q197=1,INDEX(新属性投放!S$20:S$23,卡牌属性!M197-1),INDEX(新属性投放!S$25:S$28,卡牌属性!M197-1)))*INDEX($G$5:$G$42,L197),2)</f>
        <v>141.05000000000001</v>
      </c>
      <c r="W197" s="31" t="s">
        <v>191</v>
      </c>
      <c r="X197" s="16">
        <f>ROUND((IF(Q197=1,INDEX(新属性投放!$L$14:$L$34,卡牌属性!R197),INDEX(新属性投放!$L$42:$L$62,卡牌属性!R197))*INDEX($G$5:$G$42,L197)+IF(Q197=1,INDEX(新属性投放!T$20:T$23,卡牌属性!M197-1),INDEX(新属性投放!T$25:T$28,卡牌属性!M197-1)))*SQRT(INDEX($I$5:$I$42,L197)),2)</f>
        <v>1119.2</v>
      </c>
      <c r="Y197" s="31" t="s">
        <v>189</v>
      </c>
      <c r="Z197" s="16">
        <f>ROUND(IF(Q197=1,INDEX(新属性投放!$D$14:$D$34,卡牌属性!R197),INDEX(新属性投放!$D$42:$D$62,卡牌属性!R197))*INDEX($G$5:$G$42,L197)/SQRT(INDEX($I$5:$I$42,L197)),2)</f>
        <v>10.96</v>
      </c>
      <c r="AA197" s="31" t="s">
        <v>190</v>
      </c>
      <c r="AB197" s="16">
        <f>ROUND(IF(Q197=1,INDEX(新属性投放!$E$14:$E$34,卡牌属性!R197),INDEX(新属性投放!$E$42:$E$62,卡牌属性!R197))*INDEX($G$5:$G$42,L197),2)</f>
        <v>5.48</v>
      </c>
      <c r="AC197" s="31" t="s">
        <v>191</v>
      </c>
      <c r="AD197" s="16">
        <f>ROUND(IF(Q197=1,INDEX(新属性投放!$F$14:$F$34,卡牌属性!R197),INDEX(新属性投放!$F$42:$F$62,卡牌属性!R197))*INDEX($G$5:$G$42,L197)*SQRT(INDEX($I$5:$I$42,L197)),2)</f>
        <v>32.880000000000003</v>
      </c>
      <c r="AF197" s="16">
        <f t="shared" ref="AF197:AF260" si="94">INT(Z197*AF$2*10)</f>
        <v>109</v>
      </c>
      <c r="AG197" s="16">
        <f t="shared" ref="AG197:AG260" si="95">INT(AB197*AF$2*10)</f>
        <v>54</v>
      </c>
      <c r="AH197" s="16">
        <f t="shared" ref="AH197:AH260" si="96">INT(AD197*AF$2*10)</f>
        <v>328</v>
      </c>
      <c r="AJ197" s="16">
        <f t="shared" si="85"/>
        <v>352</v>
      </c>
      <c r="AK197" s="16">
        <f t="shared" si="86"/>
        <v>174</v>
      </c>
      <c r="AL197" s="16">
        <f t="shared" si="87"/>
        <v>1059</v>
      </c>
    </row>
    <row r="198" spans="11:38" ht="16.5" x14ac:dyDescent="0.2">
      <c r="K198" s="15">
        <v>195</v>
      </c>
      <c r="L198" s="15">
        <f t="shared" si="88"/>
        <v>10</v>
      </c>
      <c r="M198" s="15">
        <f t="shared" si="89"/>
        <v>4</v>
      </c>
      <c r="N198" s="16">
        <f t="shared" si="90"/>
        <v>1101010</v>
      </c>
      <c r="O198" s="16" t="str">
        <f t="shared" si="91"/>
        <v>盖文6突</v>
      </c>
      <c r="P198" s="31" t="s">
        <v>482</v>
      </c>
      <c r="Q198" s="16">
        <f t="shared" si="92"/>
        <v>1</v>
      </c>
      <c r="R198" s="16">
        <f t="shared" si="93"/>
        <v>6</v>
      </c>
      <c r="S198" s="16" t="s">
        <v>51</v>
      </c>
      <c r="T198" s="16">
        <f>ROUND(((IF(Q198=1,INDEX(新属性投放!$J$14:$J$34,卡牌属性!R198),INDEX(新属性投放!$J$42:$J$62,卡牌属性!R198)))*INDEX($G$5:$G$42,L198)+IF(Q198=1,INDEX(新属性投放!R$20:R$23,卡牌属性!M198-1),INDEX(新属性投放!R$25:R$28,卡牌属性!M198-1)))/SQRT(INDEX($I$5:$I$42,L198)),2)</f>
        <v>479.29</v>
      </c>
      <c r="U198" s="31" t="s">
        <v>190</v>
      </c>
      <c r="V198" s="16">
        <f>ROUND((IF(Q198=1,INDEX(新属性投放!$K$14:$K$34,卡牌属性!R198),INDEX(新属性投放!$K$42:$K$62,卡牌属性!R198))+IF(Q198=1,INDEX(新属性投放!S$20:S$23,卡牌属性!M198-1),INDEX(新属性投放!S$25:S$28,卡牌属性!M198-1)))*INDEX($G$5:$G$42,L198),2)</f>
        <v>210.15</v>
      </c>
      <c r="W198" s="31" t="s">
        <v>191</v>
      </c>
      <c r="X198" s="16">
        <f>ROUND((IF(Q198=1,INDEX(新属性投放!$L$14:$L$34,卡牌属性!R198),INDEX(新属性投放!$L$42:$L$62,卡牌属性!R198))*INDEX($G$5:$G$42,L198)+IF(Q198=1,INDEX(新属性投放!T$20:T$23,卡牌属性!M198-1),INDEX(新属性投放!T$25:T$28,卡牌属性!M198-1)))*SQRT(INDEX($I$5:$I$42,L198)),2)</f>
        <v>1529.87</v>
      </c>
      <c r="Y198" s="31" t="s">
        <v>189</v>
      </c>
      <c r="Z198" s="16">
        <f>ROUND(IF(Q198=1,INDEX(新属性投放!$D$14:$D$34,卡牌属性!R198),INDEX(新属性投放!$D$42:$D$62,卡牌属性!R198))*INDEX($G$5:$G$42,L198)/SQRT(INDEX($I$5:$I$42,L198)),2)</f>
        <v>14.21</v>
      </c>
      <c r="AA198" s="31" t="s">
        <v>190</v>
      </c>
      <c r="AB198" s="16">
        <f>ROUND(IF(Q198=1,INDEX(新属性投放!$E$14:$E$34,卡牌属性!R198),INDEX(新属性投放!$E$42:$E$62,卡牌属性!R198))*INDEX($G$5:$G$42,L198),2)</f>
        <v>7.1</v>
      </c>
      <c r="AC198" s="31" t="s">
        <v>191</v>
      </c>
      <c r="AD198" s="16">
        <f>ROUND(IF(Q198=1,INDEX(新属性投放!$F$14:$F$34,卡牌属性!R198),INDEX(新属性投放!$F$42:$F$62,卡牌属性!R198))*INDEX($G$5:$G$42,L198)*SQRT(INDEX($I$5:$I$42,L198)),2)</f>
        <v>42.63</v>
      </c>
      <c r="AF198" s="16">
        <f t="shared" si="94"/>
        <v>142</v>
      </c>
      <c r="AG198" s="16">
        <f t="shared" si="95"/>
        <v>71</v>
      </c>
      <c r="AH198" s="16">
        <f t="shared" si="96"/>
        <v>426</v>
      </c>
      <c r="AJ198" s="16">
        <f t="shared" si="85"/>
        <v>494</v>
      </c>
      <c r="AK198" s="16">
        <f t="shared" si="86"/>
        <v>245</v>
      </c>
      <c r="AL198" s="16">
        <f t="shared" si="87"/>
        <v>1485</v>
      </c>
    </row>
    <row r="199" spans="11:38" ht="16.5" x14ac:dyDescent="0.2">
      <c r="K199" s="15">
        <v>196</v>
      </c>
      <c r="L199" s="15">
        <f t="shared" si="88"/>
        <v>10</v>
      </c>
      <c r="M199" s="15">
        <f t="shared" si="89"/>
        <v>4</v>
      </c>
      <c r="N199" s="16">
        <f t="shared" si="90"/>
        <v>1101010</v>
      </c>
      <c r="O199" s="16" t="str">
        <f t="shared" si="91"/>
        <v>盖文7突</v>
      </c>
      <c r="P199" s="31" t="s">
        <v>482</v>
      </c>
      <c r="Q199" s="16">
        <f t="shared" si="92"/>
        <v>1</v>
      </c>
      <c r="R199" s="16">
        <f t="shared" si="93"/>
        <v>7</v>
      </c>
      <c r="S199" s="16" t="s">
        <v>51</v>
      </c>
      <c r="T199" s="16">
        <f>ROUND(((IF(Q199=1,INDEX(新属性投放!$J$14:$J$34,卡牌属性!R199),INDEX(新属性投放!$J$42:$J$62,卡牌属性!R199)))*INDEX($G$5:$G$42,L199)+IF(Q199=1,INDEX(新属性投放!R$20:R$23,卡牌属性!M199-1),INDEX(新属性投放!R$25:R$28,卡牌属性!M199-1)))/SQRT(INDEX($I$5:$I$42,L199)),2)</f>
        <v>656.48</v>
      </c>
      <c r="U199" s="31" t="s">
        <v>190</v>
      </c>
      <c r="V199" s="16">
        <f>ROUND((IF(Q199=1,INDEX(新属性投放!$K$14:$K$34,卡牌属性!R199),INDEX(新属性投放!$K$42:$K$62,卡牌属性!R199))+IF(Q199=1,INDEX(新属性投放!S$20:S$23,卡牌属性!M199-1),INDEX(新属性投放!S$25:S$28,卡牌属性!M199-1)))*INDEX($G$5:$G$42,L199),2)</f>
        <v>299.39</v>
      </c>
      <c r="W199" s="31" t="s">
        <v>191</v>
      </c>
      <c r="X199" s="16">
        <f>ROUND((IF(Q199=1,INDEX(新属性投放!$L$14:$L$34,卡牌属性!R199),INDEX(新属性投放!$L$42:$L$62,卡牌属性!R199))*INDEX($G$5:$G$42,L199)+IF(Q199=1,INDEX(新属性投放!T$20:T$23,卡牌属性!M199-1),INDEX(新属性投放!T$25:T$28,卡牌属性!M199-1)))*SQRT(INDEX($I$5:$I$42,L199)),2)</f>
        <v>2061.44</v>
      </c>
      <c r="Y199" s="31" t="s">
        <v>189</v>
      </c>
      <c r="Z199" s="16">
        <f>ROUND(IF(Q199=1,INDEX(新属性投放!$D$14:$D$34,卡牌属性!R199),INDEX(新属性投放!$D$42:$D$62,卡牌属性!R199))*INDEX($G$5:$G$42,L199)/SQRT(INDEX($I$5:$I$42,L199)),2)</f>
        <v>17.5</v>
      </c>
      <c r="AA199" s="31" t="s">
        <v>190</v>
      </c>
      <c r="AB199" s="16">
        <f>ROUND(IF(Q199=1,INDEX(新属性投放!$E$14:$E$34,卡牌属性!R199),INDEX(新属性投放!$E$42:$E$62,卡牌属性!R199))*INDEX($G$5:$G$42,L199),2)</f>
        <v>8.75</v>
      </c>
      <c r="AC199" s="31" t="s">
        <v>191</v>
      </c>
      <c r="AD199" s="16">
        <f>ROUND(IF(Q199=1,INDEX(新属性投放!$F$14:$F$34,卡牌属性!R199),INDEX(新属性投放!$F$42:$F$62,卡牌属性!R199))*INDEX($G$5:$G$42,L199)*SQRT(INDEX($I$5:$I$42,L199)),2)</f>
        <v>52.49</v>
      </c>
      <c r="AF199" s="16">
        <f t="shared" si="94"/>
        <v>175</v>
      </c>
      <c r="AG199" s="16">
        <f t="shared" si="95"/>
        <v>87</v>
      </c>
      <c r="AH199" s="16">
        <f t="shared" si="96"/>
        <v>524</v>
      </c>
      <c r="AJ199" s="16">
        <f t="shared" si="85"/>
        <v>669</v>
      </c>
      <c r="AK199" s="16">
        <f t="shared" si="86"/>
        <v>332</v>
      </c>
      <c r="AL199" s="16">
        <f t="shared" si="87"/>
        <v>2009</v>
      </c>
    </row>
    <row r="200" spans="11:38" ht="16.5" x14ac:dyDescent="0.2">
      <c r="K200" s="15">
        <v>197</v>
      </c>
      <c r="L200" s="15">
        <f t="shared" si="88"/>
        <v>10</v>
      </c>
      <c r="M200" s="15">
        <f t="shared" si="89"/>
        <v>4</v>
      </c>
      <c r="N200" s="16">
        <f t="shared" si="90"/>
        <v>1101010</v>
      </c>
      <c r="O200" s="16" t="str">
        <f t="shared" si="91"/>
        <v>盖文8突</v>
      </c>
      <c r="P200" s="31" t="s">
        <v>482</v>
      </c>
      <c r="Q200" s="16">
        <f t="shared" si="92"/>
        <v>1</v>
      </c>
      <c r="R200" s="16">
        <f t="shared" si="93"/>
        <v>8</v>
      </c>
      <c r="S200" s="16" t="s">
        <v>51</v>
      </c>
      <c r="T200" s="16">
        <f>ROUND(((IF(Q200=1,INDEX(新属性投放!$J$14:$J$34,卡牌属性!R200),INDEX(新属性投放!$J$42:$J$62,卡牌属性!R200)))*INDEX($G$5:$G$42,L200)+IF(Q200=1,INDEX(新属性投放!R$20:R$23,卡牌属性!M200-1),INDEX(新属性投放!R$25:R$28,卡牌属性!M200-1)))/SQRT(INDEX($I$5:$I$42,L200)),2)</f>
        <v>875.66</v>
      </c>
      <c r="U200" s="31" t="s">
        <v>190</v>
      </c>
      <c r="V200" s="16">
        <f>ROUND((IF(Q200=1,INDEX(新属性投放!$K$14:$K$34,卡牌属性!R200),INDEX(新属性投放!$K$42:$K$62,卡牌属性!R200))+IF(Q200=1,INDEX(新属性投放!S$20:S$23,卡牌属性!M200-1),INDEX(新属性投放!S$25:S$28,卡牌属性!M200-1)))*INDEX($G$5:$G$42,L200),2)</f>
        <v>408.98</v>
      </c>
      <c r="W200" s="31" t="s">
        <v>191</v>
      </c>
      <c r="X200" s="16">
        <f>ROUND((IF(Q200=1,INDEX(新属性投放!$L$14:$L$34,卡牌属性!R200),INDEX(新属性投放!$L$42:$L$62,卡牌属性!R200))*INDEX($G$5:$G$42,L200)+IF(Q200=1,INDEX(新属性投放!T$20:T$23,卡牌属性!M200-1),INDEX(新属性投放!T$25:T$28,卡牌属性!M200-1)))*SQRT(INDEX($I$5:$I$42,L200)),2)</f>
        <v>2718.98</v>
      </c>
      <c r="Y200" s="31" t="s">
        <v>189</v>
      </c>
      <c r="Z200" s="16">
        <f>ROUND(IF(Q200=1,INDEX(新属性投放!$D$14:$D$34,卡牌属性!R200),INDEX(新属性投放!$D$42:$D$62,卡牌属性!R200))*INDEX($G$5:$G$42,L200)/SQRT(INDEX($I$5:$I$42,L200)),2)</f>
        <v>21.88</v>
      </c>
      <c r="AA200" s="31" t="s">
        <v>190</v>
      </c>
      <c r="AB200" s="16">
        <f>ROUND(IF(Q200=1,INDEX(新属性投放!$E$14:$E$34,卡牌属性!R200),INDEX(新属性投放!$E$42:$E$62,卡牌属性!R200))*INDEX($G$5:$G$42,L200),2)</f>
        <v>10.94</v>
      </c>
      <c r="AC200" s="31" t="s">
        <v>191</v>
      </c>
      <c r="AD200" s="16">
        <f>ROUND(IF(Q200=1,INDEX(新属性投放!$F$14:$F$34,卡牌属性!R200),INDEX(新属性投放!$F$42:$F$62,卡牌属性!R200))*INDEX($G$5:$G$42,L200)*SQRT(INDEX($I$5:$I$42,L200)),2)</f>
        <v>65.64</v>
      </c>
      <c r="AF200" s="16">
        <f t="shared" si="94"/>
        <v>218</v>
      </c>
      <c r="AG200" s="16">
        <f t="shared" si="95"/>
        <v>109</v>
      </c>
      <c r="AH200" s="16">
        <f t="shared" si="96"/>
        <v>656</v>
      </c>
      <c r="AJ200" s="16">
        <f t="shared" si="85"/>
        <v>887</v>
      </c>
      <c r="AK200" s="16">
        <f t="shared" si="86"/>
        <v>441</v>
      </c>
      <c r="AL200" s="16">
        <f t="shared" si="87"/>
        <v>2665</v>
      </c>
    </row>
    <row r="201" spans="11:38" ht="16.5" x14ac:dyDescent="0.2">
      <c r="K201" s="15">
        <v>198</v>
      </c>
      <c r="L201" s="15">
        <f t="shared" si="88"/>
        <v>10</v>
      </c>
      <c r="M201" s="15">
        <f t="shared" si="89"/>
        <v>4</v>
      </c>
      <c r="N201" s="16">
        <f t="shared" si="90"/>
        <v>1101010</v>
      </c>
      <c r="O201" s="16" t="str">
        <f t="shared" si="91"/>
        <v>盖文9突</v>
      </c>
      <c r="P201" s="31" t="s">
        <v>482</v>
      </c>
      <c r="Q201" s="16">
        <f t="shared" si="92"/>
        <v>1</v>
      </c>
      <c r="R201" s="16">
        <f t="shared" si="93"/>
        <v>9</v>
      </c>
      <c r="S201" s="16" t="s">
        <v>51</v>
      </c>
      <c r="T201" s="16">
        <f>ROUND(((IF(Q201=1,INDEX(新属性投放!$J$14:$J$34,卡牌属性!R201),INDEX(新属性投放!$J$42:$J$62,卡牌属性!R201)))*INDEX($G$5:$G$42,L201)+IF(Q201=1,INDEX(新属性投放!R$20:R$23,卡牌属性!M201-1),INDEX(新属性投放!R$25:R$28,卡牌属性!M201-1)))/SQRT(INDEX($I$5:$I$42,L201)),2)</f>
        <v>1149.05</v>
      </c>
      <c r="U201" s="31" t="s">
        <v>190</v>
      </c>
      <c r="V201" s="16">
        <f>ROUND((IF(Q201=1,INDEX(新属性投放!$K$14:$K$34,卡牌属性!R201),INDEX(新属性投放!$K$42:$K$62,卡牌属性!R201))+IF(Q201=1,INDEX(新属性投放!S$20:S$23,卡牌属性!M201-1),INDEX(新属性投放!S$25:S$28,卡牌属性!M201-1)))*INDEX($G$5:$G$42,L201),2)</f>
        <v>545.67999999999995</v>
      </c>
      <c r="W201" s="31" t="s">
        <v>191</v>
      </c>
      <c r="X201" s="16">
        <f>ROUND((IF(Q201=1,INDEX(新属性投放!$L$14:$L$34,卡牌属性!R201),INDEX(新属性投放!$L$42:$L$62,卡牌属性!R201))*INDEX($G$5:$G$42,L201)+IF(Q201=1,INDEX(新属性投放!T$20:T$23,卡牌属性!M201-1),INDEX(新属性投放!T$25:T$28,卡牌属性!M201-1)))*SQRT(INDEX($I$5:$I$42,L201)),2)</f>
        <v>3539.15</v>
      </c>
      <c r="Y201" s="31" t="s">
        <v>189</v>
      </c>
      <c r="Z201" s="16">
        <f>ROUND(IF(Q201=1,INDEX(新属性投放!$D$14:$D$34,卡牌属性!R201),INDEX(新属性投放!$D$42:$D$62,卡牌属性!R201))*INDEX($G$5:$G$42,L201)/SQRT(INDEX($I$5:$I$42,L201)),2)</f>
        <v>28.46</v>
      </c>
      <c r="AA201" s="31" t="s">
        <v>190</v>
      </c>
      <c r="AB201" s="16">
        <f>ROUND(IF(Q201=1,INDEX(新属性投放!$E$14:$E$34,卡牌属性!R201),INDEX(新属性投放!$E$42:$E$62,卡牌属性!R201))*INDEX($G$5:$G$42,L201),2)</f>
        <v>14.23</v>
      </c>
      <c r="AC201" s="31" t="s">
        <v>191</v>
      </c>
      <c r="AD201" s="16">
        <f>ROUND(IF(Q201=1,INDEX(新属性投放!$F$14:$F$34,卡牌属性!R201),INDEX(新属性投放!$F$42:$F$62,卡牌属性!R201))*INDEX($G$5:$G$42,L201)*SQRT(INDEX($I$5:$I$42,L201)),2)</f>
        <v>85.37</v>
      </c>
      <c r="AF201" s="16">
        <f t="shared" si="94"/>
        <v>284</v>
      </c>
      <c r="AG201" s="16">
        <f t="shared" si="95"/>
        <v>142</v>
      </c>
      <c r="AH201" s="16">
        <f t="shared" si="96"/>
        <v>853</v>
      </c>
      <c r="AJ201" s="16">
        <f t="shared" si="85"/>
        <v>1171</v>
      </c>
      <c r="AK201" s="16">
        <f t="shared" si="86"/>
        <v>583</v>
      </c>
      <c r="AL201" s="16">
        <f t="shared" si="87"/>
        <v>3518</v>
      </c>
    </row>
    <row r="202" spans="11:38" ht="16.5" x14ac:dyDescent="0.2">
      <c r="K202" s="15">
        <v>199</v>
      </c>
      <c r="L202" s="15">
        <f t="shared" si="88"/>
        <v>10</v>
      </c>
      <c r="M202" s="15">
        <f t="shared" si="89"/>
        <v>4</v>
      </c>
      <c r="N202" s="16">
        <f t="shared" si="90"/>
        <v>1101010</v>
      </c>
      <c r="O202" s="16" t="str">
        <f t="shared" si="91"/>
        <v>盖文10突</v>
      </c>
      <c r="P202" s="31" t="s">
        <v>482</v>
      </c>
      <c r="Q202" s="16">
        <f t="shared" si="92"/>
        <v>1</v>
      </c>
      <c r="R202" s="16">
        <f t="shared" si="93"/>
        <v>10</v>
      </c>
      <c r="S202" s="16" t="s">
        <v>51</v>
      </c>
      <c r="T202" s="16">
        <f>ROUND(((IF(Q202=1,INDEX(新属性投放!$J$14:$J$34,卡牌属性!R202),INDEX(新属性投放!$J$42:$J$62,卡牌属性!R202)))*INDEX($G$5:$G$42,L202)+IF(Q202=1,INDEX(新属性投放!R$20:R$23,卡牌属性!M202-1),INDEX(新属性投放!R$25:R$28,卡牌属性!M202-1)))/SQRT(INDEX($I$5:$I$42,L202)),2)</f>
        <v>1326.44</v>
      </c>
      <c r="U202" s="31" t="s">
        <v>190</v>
      </c>
      <c r="V202" s="16">
        <f>ROUND((IF(Q202=1,INDEX(新属性投放!$K$14:$K$34,卡牌属性!R202),INDEX(新属性投放!$K$42:$K$62,卡牌属性!R202))+IF(Q202=1,INDEX(新属性投放!S$20:S$23,卡牌属性!M202-1),INDEX(新属性投放!S$25:S$28,卡牌属性!M202-1)))*INDEX($G$5:$G$42,L202),2)</f>
        <v>635.02</v>
      </c>
      <c r="W202" s="31" t="s">
        <v>191</v>
      </c>
      <c r="X202" s="16">
        <f>ROUND((IF(Q202=1,INDEX(新属性投放!$L$14:$L$34,卡牌属性!R202),INDEX(新属性投放!$L$42:$L$62,卡牌属性!R202))*INDEX($G$5:$G$42,L202)+IF(Q202=1,INDEX(新属性投放!T$20:T$23,卡牌属性!M202-1),INDEX(新属性投放!T$25:T$28,卡牌属性!M202-1)))*SQRT(INDEX($I$5:$I$42,L202)),2)</f>
        <v>4071.31</v>
      </c>
      <c r="Y202" s="31" t="s">
        <v>189</v>
      </c>
      <c r="Z202" s="16">
        <f>ROUND(IF(Q202=1,INDEX(新属性投放!$D$14:$D$34,卡牌属性!R202),INDEX(新属性投放!$D$42:$D$62,卡牌属性!R202))*INDEX($G$5:$G$42,L202)/SQRT(INDEX($I$5:$I$42,L202)),2)</f>
        <v>32.81</v>
      </c>
      <c r="AA202" s="31" t="s">
        <v>190</v>
      </c>
      <c r="AB202" s="16">
        <f>ROUND(IF(Q202=1,INDEX(新属性投放!$E$14:$E$34,卡牌属性!R202),INDEX(新属性投放!$E$42:$E$62,卡牌属性!R202))*INDEX($G$5:$G$42,L202),2)</f>
        <v>16.41</v>
      </c>
      <c r="AC202" s="31" t="s">
        <v>191</v>
      </c>
      <c r="AD202" s="16">
        <f>ROUND(IF(Q202=1,INDEX(新属性投放!$F$14:$F$34,卡牌属性!R202),INDEX(新属性投放!$F$42:$F$62,卡牌属性!R202))*INDEX($G$5:$G$42,L202)*SQRT(INDEX($I$5:$I$42,L202)),2)</f>
        <v>98.44</v>
      </c>
      <c r="AF202" s="16">
        <f t="shared" si="94"/>
        <v>328</v>
      </c>
      <c r="AG202" s="16">
        <f t="shared" si="95"/>
        <v>164</v>
      </c>
      <c r="AH202" s="16">
        <f t="shared" si="96"/>
        <v>984</v>
      </c>
      <c r="AJ202" s="16">
        <f t="shared" si="85"/>
        <v>1499</v>
      </c>
      <c r="AK202" s="16">
        <f t="shared" si="86"/>
        <v>747</v>
      </c>
      <c r="AL202" s="16">
        <f t="shared" si="87"/>
        <v>4502</v>
      </c>
    </row>
    <row r="203" spans="11:38" ht="16.5" x14ac:dyDescent="0.2">
      <c r="K203" s="15">
        <v>200</v>
      </c>
      <c r="L203" s="15">
        <f t="shared" si="88"/>
        <v>10</v>
      </c>
      <c r="M203" s="15">
        <f t="shared" si="89"/>
        <v>4</v>
      </c>
      <c r="N203" s="16">
        <f t="shared" si="90"/>
        <v>1101010</v>
      </c>
      <c r="O203" s="16" t="str">
        <f t="shared" si="91"/>
        <v>盖文11突</v>
      </c>
      <c r="P203" s="31" t="s">
        <v>482</v>
      </c>
      <c r="Q203" s="16">
        <f t="shared" si="92"/>
        <v>1</v>
      </c>
      <c r="R203" s="16">
        <f t="shared" si="93"/>
        <v>11</v>
      </c>
      <c r="S203" s="16" t="s">
        <v>51</v>
      </c>
      <c r="T203" s="16">
        <f>ROUND(((IF(Q203=1,INDEX(新属性投放!$J$14:$J$34,卡牌属性!R203),INDEX(新属性投放!$J$42:$J$62,卡牌属性!R203)))*INDEX($G$5:$G$42,L203)+IF(Q203=1,INDEX(新属性投放!R$20:R$23,卡牌属性!M203-1),INDEX(新属性投放!R$25:R$28,卡牌属性!M203-1)))/SQRT(INDEX($I$5:$I$42,L203)),2)</f>
        <v>1532.1</v>
      </c>
      <c r="U203" s="31" t="s">
        <v>190</v>
      </c>
      <c r="V203" s="16">
        <f>ROUND((IF(Q203=1,INDEX(新属性投放!$K$14:$K$34,卡牌属性!R203),INDEX(新属性投放!$K$42:$K$62,卡牌属性!R203))+IF(Q203=1,INDEX(新属性投放!S$20:S$23,卡牌属性!M203-1),INDEX(新属性投放!S$25:S$28,卡牌属性!M203-1)))*INDEX($G$5:$G$42,L203),2)</f>
        <v>737.85</v>
      </c>
      <c r="W203" s="31" t="s">
        <v>191</v>
      </c>
      <c r="X203" s="16">
        <f>ROUND((IF(Q203=1,INDEX(新属性投放!$L$14:$L$34,卡牌属性!R203),INDEX(新属性投放!$L$42:$L$62,卡牌属性!R203))*INDEX($G$5:$G$42,L203)+IF(Q203=1,INDEX(新属性投放!T$20:T$23,卡牌属性!M203-1),INDEX(新属性投放!T$25:T$28,卡牌属性!M203-1)))*SQRT(INDEX($I$5:$I$42,L203)),2)</f>
        <v>4688.29</v>
      </c>
      <c r="Y203" s="31" t="s">
        <v>189</v>
      </c>
      <c r="Z203" s="16">
        <f>ROUND(IF(Q203=1,INDEX(新属性投放!$D$14:$D$34,卡牌属性!R203),INDEX(新属性投放!$D$42:$D$62,卡牌属性!R203))*INDEX($G$5:$G$42,L203)/SQRT(INDEX($I$5:$I$42,L203)),2)</f>
        <v>38.29</v>
      </c>
      <c r="AA203" s="31" t="s">
        <v>190</v>
      </c>
      <c r="AB203" s="16">
        <f>ROUND(IF(Q203=1,INDEX(新属性投放!$E$14:$E$34,卡牌属性!R203),INDEX(新属性投放!$E$42:$E$62,卡牌属性!R203))*INDEX($G$5:$G$42,L203),2)</f>
        <v>19.14</v>
      </c>
      <c r="AC203" s="31" t="s">
        <v>191</v>
      </c>
      <c r="AD203" s="16">
        <f>ROUND(IF(Q203=1,INDEX(新属性投放!$F$14:$F$34,卡牌属性!R203),INDEX(新属性投放!$F$42:$F$62,卡牌属性!R203))*INDEX($G$5:$G$42,L203)*SQRT(INDEX($I$5:$I$42,L203)),2)</f>
        <v>114.86</v>
      </c>
      <c r="AF203" s="16">
        <f t="shared" si="94"/>
        <v>382</v>
      </c>
      <c r="AG203" s="16">
        <f t="shared" si="95"/>
        <v>191</v>
      </c>
      <c r="AH203" s="16">
        <f t="shared" si="96"/>
        <v>1148</v>
      </c>
      <c r="AJ203" s="16">
        <f t="shared" si="85"/>
        <v>1881</v>
      </c>
      <c r="AK203" s="16">
        <f t="shared" si="86"/>
        <v>938</v>
      </c>
      <c r="AL203" s="16">
        <f t="shared" si="87"/>
        <v>5650</v>
      </c>
    </row>
    <row r="204" spans="11:38" ht="16.5" x14ac:dyDescent="0.2">
      <c r="K204" s="15">
        <v>201</v>
      </c>
      <c r="L204" s="15">
        <f t="shared" si="88"/>
        <v>10</v>
      </c>
      <c r="M204" s="15">
        <f t="shared" si="89"/>
        <v>4</v>
      </c>
      <c r="N204" s="16">
        <f t="shared" si="90"/>
        <v>1101010</v>
      </c>
      <c r="O204" s="16" t="str">
        <f t="shared" si="91"/>
        <v>盖文12突</v>
      </c>
      <c r="P204" s="31" t="s">
        <v>482</v>
      </c>
      <c r="Q204" s="16">
        <f t="shared" si="92"/>
        <v>1</v>
      </c>
      <c r="R204" s="16">
        <f t="shared" si="93"/>
        <v>12</v>
      </c>
      <c r="S204" s="16" t="s">
        <v>51</v>
      </c>
      <c r="T204" s="16">
        <f>ROUND(((IF(Q204=1,INDEX(新属性投放!$J$14:$J$34,卡牌属性!R204),INDEX(新属性投放!$J$42:$J$62,卡牌属性!R204)))*INDEX($G$5:$G$42,L204)+IF(Q204=1,INDEX(新属性投放!R$20:R$23,卡牌属性!M204-1),INDEX(新属性投放!R$25:R$28,卡牌属性!M204-1)))/SQRT(INDEX($I$5:$I$42,L204)),2)</f>
        <v>1771.62</v>
      </c>
      <c r="U204" s="31" t="s">
        <v>190</v>
      </c>
      <c r="V204" s="16">
        <f>ROUND((IF(Q204=1,INDEX(新属性投放!$K$14:$K$34,卡牌属性!R204),INDEX(新属性投放!$K$42:$K$62,卡牌属性!R204))+IF(Q204=1,INDEX(新属性投放!S$20:S$23,卡牌属性!M204-1),INDEX(新属性投放!S$25:S$28,卡牌属性!M204-1)))*INDEX($G$5:$G$42,L204),2)</f>
        <v>856.96</v>
      </c>
      <c r="W204" s="31" t="s">
        <v>191</v>
      </c>
      <c r="X204" s="16">
        <f>ROUND((IF(Q204=1,INDEX(新属性投放!$L$14:$L$34,卡牌属性!R204),INDEX(新属性投放!$L$42:$L$62,卡牌属性!R204))*INDEX($G$5:$G$42,L204)+IF(Q204=1,INDEX(新属性投放!T$20:T$23,卡牌属性!M204-1),INDEX(新属性投放!T$25:T$28,卡牌属性!M204-1)))*SQRT(INDEX($I$5:$I$42,L204)),2)</f>
        <v>5406.86</v>
      </c>
      <c r="Y204" s="31" t="s">
        <v>189</v>
      </c>
      <c r="Z204" s="16">
        <f>ROUND(IF(Q204=1,INDEX(新属性投放!$D$14:$D$34,卡牌属性!R204),INDEX(新属性投放!$D$42:$D$62,卡牌属性!R204))*INDEX($G$5:$G$42,L204)/SQRT(INDEX($I$5:$I$42,L204)),2)</f>
        <v>43.8</v>
      </c>
      <c r="AA204" s="31" t="s">
        <v>190</v>
      </c>
      <c r="AB204" s="16">
        <f>ROUND(IF(Q204=1,INDEX(新属性投放!$E$14:$E$34,卡牌属性!R204),INDEX(新属性投放!$E$42:$E$62,卡牌属性!R204))*INDEX($G$5:$G$42,L204),2)</f>
        <v>21.9</v>
      </c>
      <c r="AC204" s="31" t="s">
        <v>191</v>
      </c>
      <c r="AD204" s="16">
        <f>ROUND(IF(Q204=1,INDEX(新属性投放!$F$14:$F$34,卡牌属性!R204),INDEX(新属性投放!$F$42:$F$62,卡牌属性!R204))*INDEX($G$5:$G$42,L204)*SQRT(INDEX($I$5:$I$42,L204)),2)</f>
        <v>131.38999999999999</v>
      </c>
      <c r="AF204" s="16">
        <f t="shared" si="94"/>
        <v>438</v>
      </c>
      <c r="AG204" s="16">
        <f t="shared" si="95"/>
        <v>219</v>
      </c>
      <c r="AH204" s="16">
        <f t="shared" si="96"/>
        <v>1313</v>
      </c>
      <c r="AJ204" s="16">
        <f t="shared" si="85"/>
        <v>2319</v>
      </c>
      <c r="AK204" s="16">
        <f t="shared" si="86"/>
        <v>1157</v>
      </c>
      <c r="AL204" s="16">
        <f t="shared" si="87"/>
        <v>6963</v>
      </c>
    </row>
    <row r="205" spans="11:38" ht="16.5" x14ac:dyDescent="0.2">
      <c r="K205" s="15">
        <v>202</v>
      </c>
      <c r="L205" s="15">
        <f t="shared" si="88"/>
        <v>10</v>
      </c>
      <c r="M205" s="15">
        <f t="shared" si="89"/>
        <v>4</v>
      </c>
      <c r="N205" s="16">
        <f t="shared" si="90"/>
        <v>1101010</v>
      </c>
      <c r="O205" s="16" t="str">
        <f t="shared" si="91"/>
        <v>盖文13突</v>
      </c>
      <c r="P205" s="31" t="s">
        <v>482</v>
      </c>
      <c r="Q205" s="16">
        <f t="shared" si="92"/>
        <v>1</v>
      </c>
      <c r="R205" s="16">
        <f t="shared" si="93"/>
        <v>13</v>
      </c>
      <c r="S205" s="16" t="s">
        <v>51</v>
      </c>
      <c r="T205" s="16">
        <f>ROUND(((IF(Q205=1,INDEX(新属性投放!$J$14:$J$34,卡牌属性!R205),INDEX(新属性投放!$J$42:$J$62,卡牌属性!R205)))*INDEX($G$5:$G$42,L205)+IF(Q205=1,INDEX(新属性投放!R$20:R$23,卡牌属性!M205-1),INDEX(新属性投放!R$25:R$28,卡牌属性!M205-1)))/SQRT(INDEX($I$5:$I$42,L205)),2)</f>
        <v>2045.21</v>
      </c>
      <c r="U205" s="31" t="s">
        <v>190</v>
      </c>
      <c r="V205" s="16">
        <f>ROUND((IF(Q205=1,INDEX(新属性投放!$K$14:$K$34,卡牌属性!R205),INDEX(新属性投放!$K$42:$K$62,卡牌属性!R205))+IF(Q205=1,INDEX(新属性投放!S$20:S$23,卡牌属性!M205-1),INDEX(新属性投放!S$25:S$28,卡牌属性!M205-1)))*INDEX($G$5:$G$42,L205),2)</f>
        <v>993.75</v>
      </c>
      <c r="W205" s="31" t="s">
        <v>191</v>
      </c>
      <c r="X205" s="16">
        <f>ROUND((IF(Q205=1,INDEX(新属性投放!$L$14:$L$34,卡牌属性!R205),INDEX(新属性投放!$L$42:$L$62,卡牌属性!R205))*INDEX($G$5:$G$42,L205)+IF(Q205=1,INDEX(新属性投放!T$20:T$23,卡牌属性!M205-1),INDEX(新属性投放!T$25:T$28,卡牌属性!M205-1)))*SQRT(INDEX($I$5:$I$42,L205)),2)</f>
        <v>6227.62</v>
      </c>
      <c r="Y205" s="31" t="s">
        <v>189</v>
      </c>
      <c r="Z205" s="16">
        <f>ROUND(IF(Q205=1,INDEX(新属性投放!$D$14:$D$34,卡牌属性!R205),INDEX(新属性投放!$D$42:$D$62,卡牌属性!R205))*INDEX($G$5:$G$42,L205)/SQRT(INDEX($I$5:$I$42,L205)),2)</f>
        <v>50.64</v>
      </c>
      <c r="AA205" s="31" t="s">
        <v>190</v>
      </c>
      <c r="AB205" s="16">
        <f>ROUND(IF(Q205=1,INDEX(新属性投放!$E$14:$E$34,卡牌属性!R205),INDEX(新属性投放!$E$42:$E$62,卡牌属性!R205))*INDEX($G$5:$G$42,L205),2)</f>
        <v>25.32</v>
      </c>
      <c r="AC205" s="31" t="s">
        <v>191</v>
      </c>
      <c r="AD205" s="16">
        <f>ROUND(IF(Q205=1,INDEX(新属性投放!$F$14:$F$34,卡牌属性!R205),INDEX(新属性投放!$F$42:$F$62,卡牌属性!R205))*INDEX($G$5:$G$42,L205)*SQRT(INDEX($I$5:$I$42,L205)),2)</f>
        <v>151.91</v>
      </c>
      <c r="AF205" s="16">
        <f t="shared" si="94"/>
        <v>506</v>
      </c>
      <c r="AG205" s="16">
        <f t="shared" si="95"/>
        <v>253</v>
      </c>
      <c r="AH205" s="16">
        <f t="shared" si="96"/>
        <v>1519</v>
      </c>
      <c r="AJ205" s="16">
        <f t="shared" si="85"/>
        <v>2825</v>
      </c>
      <c r="AK205" s="16">
        <f t="shared" si="86"/>
        <v>1410</v>
      </c>
      <c r="AL205" s="16">
        <f t="shared" si="87"/>
        <v>8482</v>
      </c>
    </row>
    <row r="206" spans="11:38" ht="16.5" x14ac:dyDescent="0.2">
      <c r="K206" s="15">
        <v>203</v>
      </c>
      <c r="L206" s="15">
        <f t="shared" si="88"/>
        <v>10</v>
      </c>
      <c r="M206" s="15">
        <f t="shared" si="89"/>
        <v>4</v>
      </c>
      <c r="N206" s="16">
        <f t="shared" si="90"/>
        <v>1101010</v>
      </c>
      <c r="O206" s="16" t="str">
        <f t="shared" si="91"/>
        <v>盖文14突</v>
      </c>
      <c r="P206" s="31" t="s">
        <v>482</v>
      </c>
      <c r="Q206" s="16">
        <f t="shared" si="92"/>
        <v>1</v>
      </c>
      <c r="R206" s="16">
        <f t="shared" si="93"/>
        <v>14</v>
      </c>
      <c r="S206" s="16" t="s">
        <v>51</v>
      </c>
      <c r="T206" s="16">
        <f>ROUND(((IF(Q206=1,INDEX(新属性投放!$J$14:$J$34,卡牌属性!R206),INDEX(新属性投放!$J$42:$J$62,卡牌属性!R206)))*INDEX($G$5:$G$42,L206)+IF(Q206=1,INDEX(新属性投放!R$20:R$23,卡牌属性!M206-1),INDEX(新属性投放!R$25:R$28,卡牌属性!M206-1)))/SQRT(INDEX($I$5:$I$42,L206)),2)</f>
        <v>2362.08</v>
      </c>
      <c r="U206" s="31" t="s">
        <v>190</v>
      </c>
      <c r="V206" s="16">
        <f>ROUND((IF(Q206=1,INDEX(新属性投放!$K$14:$K$34,卡牌属性!R206),INDEX(新属性投放!$K$42:$K$62,卡牌属性!R206))+IF(Q206=1,INDEX(新属性投放!S$20:S$23,卡牌属性!M206-1),INDEX(新属性投放!S$25:S$28,卡牌属性!M206-1)))*INDEX($G$5:$G$42,L206),2)</f>
        <v>1151.54</v>
      </c>
      <c r="W206" s="31" t="s">
        <v>191</v>
      </c>
      <c r="X206" s="16">
        <f>ROUND((IF(Q206=1,INDEX(新属性投放!$L$14:$L$34,卡牌属性!R206),INDEX(新属性投放!$L$42:$L$62,卡牌属性!R206))*INDEX($G$5:$G$42,L206)+IF(Q206=1,INDEX(新属性投放!T$20:T$23,卡牌属性!M206-1),INDEX(新属性投放!T$25:T$28,卡牌属性!M206-1)))*SQRT(INDEX($I$5:$I$42,L206)),2)</f>
        <v>7178.24</v>
      </c>
      <c r="Y206" s="31" t="s">
        <v>189</v>
      </c>
      <c r="Z206" s="16">
        <f>ROUND(IF(Q206=1,INDEX(新属性投放!$D$14:$D$34,卡牌属性!R206),INDEX(新属性投放!$D$42:$D$62,卡牌属性!R206))*INDEX($G$5:$G$42,L206)/SQRT(INDEX($I$5:$I$42,L206)),2)</f>
        <v>58.55</v>
      </c>
      <c r="AA206" s="31" t="s">
        <v>190</v>
      </c>
      <c r="AB206" s="16">
        <f>ROUND(IF(Q206=1,INDEX(新属性投放!$E$14:$E$34,卡牌属性!R206),INDEX(新属性投放!$E$42:$E$62,卡牌属性!R206))*INDEX($G$5:$G$42,L206),2)</f>
        <v>29.28</v>
      </c>
      <c r="AC206" s="31" t="s">
        <v>191</v>
      </c>
      <c r="AD206" s="16">
        <f>ROUND(IF(Q206=1,INDEX(新属性投放!$F$14:$F$34,卡牌属性!R206),INDEX(新属性投放!$F$42:$F$62,卡牌属性!R206))*INDEX($G$5:$G$42,L206)*SQRT(INDEX($I$5:$I$42,L206)),2)</f>
        <v>175.66</v>
      </c>
      <c r="AF206" s="16">
        <f t="shared" si="94"/>
        <v>585</v>
      </c>
      <c r="AG206" s="16">
        <f t="shared" si="95"/>
        <v>292</v>
      </c>
      <c r="AH206" s="16">
        <f t="shared" si="96"/>
        <v>1756</v>
      </c>
      <c r="AJ206" s="16">
        <f t="shared" si="85"/>
        <v>3410</v>
      </c>
      <c r="AK206" s="16">
        <f t="shared" si="86"/>
        <v>1702</v>
      </c>
      <c r="AL206" s="16">
        <f t="shared" si="87"/>
        <v>10238</v>
      </c>
    </row>
    <row r="207" spans="11:38" ht="16.5" x14ac:dyDescent="0.2">
      <c r="K207" s="15">
        <v>204</v>
      </c>
      <c r="L207" s="15">
        <f t="shared" si="88"/>
        <v>10</v>
      </c>
      <c r="M207" s="15">
        <f t="shared" si="89"/>
        <v>4</v>
      </c>
      <c r="N207" s="16">
        <f t="shared" si="90"/>
        <v>1101010</v>
      </c>
      <c r="O207" s="16" t="str">
        <f t="shared" si="91"/>
        <v>盖文15突</v>
      </c>
      <c r="P207" s="31" t="s">
        <v>482</v>
      </c>
      <c r="Q207" s="16">
        <f t="shared" si="92"/>
        <v>1</v>
      </c>
      <c r="R207" s="16">
        <f t="shared" si="93"/>
        <v>15</v>
      </c>
      <c r="S207" s="16" t="s">
        <v>51</v>
      </c>
      <c r="T207" s="16">
        <f>ROUND(((IF(Q207=1,INDEX(新属性投放!$J$14:$J$34,卡牌属性!R207),INDEX(新属性投放!$J$42:$J$62,卡牌属性!R207)))*INDEX($G$5:$G$42,L207)+IF(Q207=1,INDEX(新属性投放!R$20:R$23,卡牌属性!M207-1),INDEX(新属性投放!R$25:R$28,卡牌属性!M207-1)))/SQRT(INDEX($I$5:$I$42,L207)),2)</f>
        <v>2727.64</v>
      </c>
      <c r="U207" s="31" t="s">
        <v>190</v>
      </c>
      <c r="V207" s="16">
        <f>ROUND((IF(Q207=1,INDEX(新属性投放!$K$14:$K$34,卡牌属性!R207),INDEX(新属性投放!$K$42:$K$62,卡牌属性!R207))+IF(Q207=1,INDEX(新属性投放!S$20:S$23,卡牌属性!M207-1),INDEX(新属性投放!S$25:S$28,卡牌属性!M207-1)))*INDEX($G$5:$G$42,L207),2)</f>
        <v>1334.32</v>
      </c>
      <c r="W207" s="31" t="s">
        <v>191</v>
      </c>
      <c r="X207" s="16">
        <f>ROUND((IF(Q207=1,INDEX(新属性投放!$L$14:$L$34,卡牌属性!R207),INDEX(新属性投放!$L$42:$L$62,卡牌属性!R207))*INDEX($G$5:$G$42,L207)+IF(Q207=1,INDEX(新属性投放!T$20:T$23,卡牌属性!M207-1),INDEX(新属性投放!T$25:T$28,卡牌属性!M207-1)))*SQRT(INDEX($I$5:$I$42,L207)),2)</f>
        <v>8274.92</v>
      </c>
      <c r="Y207" s="31" t="s">
        <v>189</v>
      </c>
      <c r="Z207" s="16">
        <f>ROUND(IF(Q207=1,INDEX(新属性投放!$D$14:$D$34,卡牌属性!R207),INDEX(新属性投放!$D$42:$D$62,卡牌属性!R207))*INDEX($G$5:$G$42,L207)/SQRT(INDEX($I$5:$I$42,L207)),2)</f>
        <v>67.69</v>
      </c>
      <c r="AA207" s="31" t="s">
        <v>190</v>
      </c>
      <c r="AB207" s="16">
        <f>ROUND(IF(Q207=1,INDEX(新属性投放!$E$14:$E$34,卡牌属性!R207),INDEX(新属性投放!$E$42:$E$62,卡牌属性!R207))*INDEX($G$5:$G$42,L207),2)</f>
        <v>33.85</v>
      </c>
      <c r="AC207" s="31" t="s">
        <v>191</v>
      </c>
      <c r="AD207" s="16">
        <f>ROUND(IF(Q207=1,INDEX(新属性投放!$F$14:$F$34,卡牌属性!R207),INDEX(新属性投放!$F$42:$F$62,卡牌属性!R207))*INDEX($G$5:$G$42,L207)*SQRT(INDEX($I$5:$I$42,L207)),2)</f>
        <v>203.07</v>
      </c>
      <c r="AF207" s="16">
        <f t="shared" si="94"/>
        <v>676</v>
      </c>
      <c r="AG207" s="16">
        <f t="shared" si="95"/>
        <v>338</v>
      </c>
      <c r="AH207" s="16">
        <f t="shared" si="96"/>
        <v>2030</v>
      </c>
      <c r="AJ207" s="16">
        <f t="shared" si="85"/>
        <v>4086</v>
      </c>
      <c r="AK207" s="16">
        <f t="shared" si="86"/>
        <v>2040</v>
      </c>
      <c r="AL207" s="16">
        <f t="shared" si="87"/>
        <v>12268</v>
      </c>
    </row>
    <row r="208" spans="11:38" ht="16.5" x14ac:dyDescent="0.2">
      <c r="K208" s="15">
        <v>205</v>
      </c>
      <c r="L208" s="15">
        <f t="shared" si="88"/>
        <v>10</v>
      </c>
      <c r="M208" s="15">
        <f t="shared" si="89"/>
        <v>4</v>
      </c>
      <c r="N208" s="16">
        <f t="shared" si="90"/>
        <v>1101010</v>
      </c>
      <c r="O208" s="16" t="str">
        <f t="shared" si="91"/>
        <v>盖文16突</v>
      </c>
      <c r="P208" s="31" t="s">
        <v>482</v>
      </c>
      <c r="Q208" s="16">
        <f t="shared" si="92"/>
        <v>1</v>
      </c>
      <c r="R208" s="16">
        <f t="shared" si="93"/>
        <v>16</v>
      </c>
      <c r="S208" s="16" t="s">
        <v>51</v>
      </c>
      <c r="T208" s="16">
        <f>ROUND(((IF(Q208=1,INDEX(新属性投放!$J$14:$J$34,卡牌属性!R208),INDEX(新属性投放!$J$42:$J$62,卡牌属性!R208)))*INDEX($G$5:$G$42,L208)+IF(Q208=1,INDEX(新属性投放!R$20:R$23,卡牌属性!M208-1),INDEX(新属性投放!R$25:R$28,卡牌属性!M208-1)))/SQRT(INDEX($I$5:$I$42,L208)),2)</f>
        <v>3150.6</v>
      </c>
      <c r="U208" s="31" t="s">
        <v>190</v>
      </c>
      <c r="V208" s="16">
        <f>ROUND((IF(Q208=1,INDEX(新属性投放!$K$14:$K$34,卡牌属性!R208),INDEX(新属性投放!$K$42:$K$62,卡牌属性!R208))+IF(Q208=1,INDEX(新属性投放!S$20:S$23,卡牌属性!M208-1),INDEX(新属性投放!S$25:S$28,卡牌属性!M208-1)))*INDEX($G$5:$G$42,L208),2)</f>
        <v>1546.45</v>
      </c>
      <c r="W208" s="31" t="s">
        <v>191</v>
      </c>
      <c r="X208" s="16">
        <f>ROUND((IF(Q208=1,INDEX(新属性投放!$L$14:$L$34,卡牌属性!R208),INDEX(新属性投放!$L$42:$L$62,卡牌属性!R208))*INDEX($G$5:$G$42,L208)+IF(Q208=1,INDEX(新属性投放!T$20:T$23,卡牌属性!M208-1),INDEX(新属性投放!T$25:T$28,卡牌属性!M208-1)))*SQRT(INDEX($I$5:$I$42,L208)),2)</f>
        <v>9543.7900000000009</v>
      </c>
      <c r="Y208" s="31" t="s">
        <v>189</v>
      </c>
      <c r="Z208" s="16">
        <f>ROUND(IF(Q208=1,INDEX(新属性投放!$D$14:$D$34,卡牌属性!R208),INDEX(新属性投放!$D$42:$D$62,卡牌属性!R208))*INDEX($G$5:$G$42,L208)/SQRT(INDEX($I$5:$I$42,L208)),2)</f>
        <v>78.260000000000005</v>
      </c>
      <c r="AA208" s="31" t="s">
        <v>190</v>
      </c>
      <c r="AB208" s="16">
        <f>ROUND(IF(Q208=1,INDEX(新属性投放!$E$14:$E$34,卡牌属性!R208),INDEX(新属性投放!$E$42:$E$62,卡牌属性!R208))*INDEX($G$5:$G$42,L208),2)</f>
        <v>39.130000000000003</v>
      </c>
      <c r="AC208" s="31" t="s">
        <v>191</v>
      </c>
      <c r="AD208" s="16">
        <f>ROUND(IF(Q208=1,INDEX(新属性投放!$F$14:$F$34,卡牌属性!R208),INDEX(新属性投放!$F$42:$F$62,卡牌属性!R208))*INDEX($G$5:$G$42,L208)*SQRT(INDEX($I$5:$I$42,L208)),2)</f>
        <v>234.78</v>
      </c>
      <c r="AF208" s="16">
        <f t="shared" si="94"/>
        <v>782</v>
      </c>
      <c r="AG208" s="16">
        <f t="shared" si="95"/>
        <v>391</v>
      </c>
      <c r="AH208" s="16">
        <f t="shared" si="96"/>
        <v>2347</v>
      </c>
      <c r="AJ208" s="16">
        <f t="shared" si="85"/>
        <v>4868</v>
      </c>
      <c r="AK208" s="16">
        <f t="shared" si="86"/>
        <v>2431</v>
      </c>
      <c r="AL208" s="16">
        <f t="shared" si="87"/>
        <v>14615</v>
      </c>
    </row>
    <row r="209" spans="11:38" ht="16.5" x14ac:dyDescent="0.2">
      <c r="K209" s="15">
        <v>206</v>
      </c>
      <c r="L209" s="15">
        <f t="shared" si="88"/>
        <v>10</v>
      </c>
      <c r="M209" s="15">
        <f t="shared" si="89"/>
        <v>4</v>
      </c>
      <c r="N209" s="16">
        <f t="shared" si="90"/>
        <v>1101010</v>
      </c>
      <c r="O209" s="16" t="str">
        <f t="shared" si="91"/>
        <v>盖文17突</v>
      </c>
      <c r="P209" s="31" t="s">
        <v>482</v>
      </c>
      <c r="Q209" s="16">
        <f t="shared" si="92"/>
        <v>1</v>
      </c>
      <c r="R209" s="16">
        <f t="shared" si="93"/>
        <v>17</v>
      </c>
      <c r="S209" s="16" t="s">
        <v>51</v>
      </c>
      <c r="T209" s="16">
        <f>ROUND(((IF(Q209=1,INDEX(新属性投放!$J$14:$J$34,卡牌属性!R209),INDEX(新属性投放!$J$42:$J$62,卡牌属性!R209)))*INDEX($G$5:$G$42,L209)+IF(Q209=1,INDEX(新属性投放!R$20:R$23,卡牌属性!M209-1),INDEX(新属性投放!R$25:R$28,卡牌属性!M209-1)))/SQRT(INDEX($I$5:$I$42,L209)),2)</f>
        <v>3639.4</v>
      </c>
      <c r="U209" s="31" t="s">
        <v>190</v>
      </c>
      <c r="V209" s="16">
        <f>ROUND((IF(Q209=1,INDEX(新属性投放!$K$14:$K$34,卡牌属性!R209),INDEX(新属性投放!$K$42:$K$62,卡牌属性!R209))+IF(Q209=1,INDEX(新属性投放!S$20:S$23,卡牌属性!M209-1),INDEX(新属性投放!S$25:S$28,卡牌属性!M209-1)))*INDEX($G$5:$G$42,L209),2)</f>
        <v>1791.5</v>
      </c>
      <c r="W209" s="31" t="s">
        <v>191</v>
      </c>
      <c r="X209" s="16">
        <f>ROUND((IF(Q209=1,INDEX(新属性投放!$L$14:$L$34,卡牌属性!R209),INDEX(新属性投放!$L$42:$L$62,卡牌属性!R209))*INDEX($G$5:$G$42,L209)+IF(Q209=1,INDEX(新属性投放!T$20:T$23,卡牌属性!M209-1),INDEX(新属性投放!T$25:T$28,卡牌属性!M209-1)))*SQRT(INDEX($I$5:$I$42,L209)),2)</f>
        <v>11010.19</v>
      </c>
      <c r="Y209" s="31" t="s">
        <v>189</v>
      </c>
      <c r="Z209" s="16">
        <f>ROUND(IF(Q209=1,INDEX(新属性投放!$D$14:$D$34,卡牌属性!R209),INDEX(新属性投放!$D$42:$D$62,卡牌属性!R209))*INDEX($G$5:$G$42,L209)/SQRT(INDEX($I$5:$I$42,L209)),2)</f>
        <v>90.48</v>
      </c>
      <c r="AA209" s="31" t="s">
        <v>190</v>
      </c>
      <c r="AB209" s="16">
        <f>ROUND(IF(Q209=1,INDEX(新属性投放!$E$14:$E$34,卡牌属性!R209),INDEX(新属性投放!$E$42:$E$62,卡牌属性!R209))*INDEX($G$5:$G$42,L209),2)</f>
        <v>45.24</v>
      </c>
      <c r="AC209" s="31" t="s">
        <v>191</v>
      </c>
      <c r="AD209" s="16">
        <f>ROUND(IF(Q209=1,INDEX(新属性投放!$F$14:$F$34,卡牌属性!R209),INDEX(新属性投放!$F$42:$F$62,卡牌属性!R209))*INDEX($G$5:$G$42,L209)*SQRT(INDEX($I$5:$I$42,L209)),2)</f>
        <v>271.44</v>
      </c>
      <c r="AF209" s="16">
        <f t="shared" si="94"/>
        <v>904</v>
      </c>
      <c r="AG209" s="16">
        <f t="shared" si="95"/>
        <v>452</v>
      </c>
      <c r="AH209" s="16">
        <f t="shared" si="96"/>
        <v>2714</v>
      </c>
      <c r="AJ209" s="16">
        <f t="shared" si="85"/>
        <v>5772</v>
      </c>
      <c r="AK209" s="16">
        <f t="shared" si="86"/>
        <v>2883</v>
      </c>
      <c r="AL209" s="16">
        <f t="shared" si="87"/>
        <v>17329</v>
      </c>
    </row>
    <row r="210" spans="11:38" ht="16.5" x14ac:dyDescent="0.2">
      <c r="K210" s="15">
        <v>207</v>
      </c>
      <c r="L210" s="15">
        <f t="shared" si="88"/>
        <v>10</v>
      </c>
      <c r="M210" s="15">
        <f t="shared" si="89"/>
        <v>4</v>
      </c>
      <c r="N210" s="16">
        <f t="shared" si="90"/>
        <v>1101010</v>
      </c>
      <c r="O210" s="16" t="str">
        <f t="shared" si="91"/>
        <v>盖文18突</v>
      </c>
      <c r="P210" s="31" t="s">
        <v>482</v>
      </c>
      <c r="Q210" s="16">
        <f t="shared" si="92"/>
        <v>1</v>
      </c>
      <c r="R210" s="16">
        <f t="shared" si="93"/>
        <v>18</v>
      </c>
      <c r="S210" s="16" t="s">
        <v>51</v>
      </c>
      <c r="T210" s="16">
        <f>ROUND(((IF(Q210=1,INDEX(新属性投放!$J$14:$J$34,卡牌属性!R210),INDEX(新属性投放!$J$42:$J$62,卡牌属性!R210)))*INDEX($G$5:$G$42,L210)+IF(Q210=1,INDEX(新属性投放!R$20:R$23,卡牌属性!M210-1),INDEX(新属性投放!R$25:R$28,卡牌属性!M210-1)))/SQRT(INDEX($I$5:$I$42,L210)),2)</f>
        <v>4204.8999999999996</v>
      </c>
      <c r="U210" s="31" t="s">
        <v>190</v>
      </c>
      <c r="V210" s="16">
        <f>ROUND((IF(Q210=1,INDEX(新属性投放!$K$14:$K$34,卡牌属性!R210),INDEX(新属性投放!$K$42:$K$62,卡牌属性!R210))+IF(Q210=1,INDEX(新属性投放!S$20:S$23,卡牌属性!M210-1),INDEX(新属性投放!S$25:S$28,卡牌属性!M210-1)))*INDEX($G$5:$G$42,L210),2)</f>
        <v>2074.9</v>
      </c>
      <c r="W210" s="31" t="s">
        <v>191</v>
      </c>
      <c r="X210" s="16">
        <f>ROUND((IF(Q210=1,INDEX(新属性投放!$L$14:$L$34,卡牌属性!R210),INDEX(新属性投放!$L$42:$L$62,卡牌属性!R210))*INDEX($G$5:$G$42,L210)+IF(Q210=1,INDEX(新属性投放!T$20:T$23,卡牌属性!M210-1),INDEX(新属性投放!T$25:T$28,卡牌属性!M210-1)))*SQRT(INDEX($I$5:$I$42,L210)),2)</f>
        <v>12706.69</v>
      </c>
      <c r="Y210" s="31" t="s">
        <v>189</v>
      </c>
      <c r="Z210" s="16">
        <f>ROUND(IF(Q210=1,INDEX(新属性投放!$D$14:$D$34,卡牌属性!R210),INDEX(新属性投放!$D$42:$D$62,卡牌属性!R210))*INDEX($G$5:$G$42,L210)/SQRT(INDEX($I$5:$I$42,L210)),2)</f>
        <v>104.62</v>
      </c>
      <c r="AA210" s="31" t="s">
        <v>190</v>
      </c>
      <c r="AB210" s="16">
        <f>ROUND(IF(Q210=1,INDEX(新属性投放!$E$14:$E$34,卡牌属性!R210),INDEX(新属性投放!$E$42:$E$62,卡牌属性!R210))*INDEX($G$5:$G$42,L210),2)</f>
        <v>52.31</v>
      </c>
      <c r="AC210" s="31" t="s">
        <v>191</v>
      </c>
      <c r="AD210" s="16">
        <f>ROUND(IF(Q210=1,INDEX(新属性投放!$F$14:$F$34,卡牌属性!R210),INDEX(新属性投放!$F$42:$F$62,卡牌属性!R210))*INDEX($G$5:$G$42,L210)*SQRT(INDEX($I$5:$I$42,L210)),2)</f>
        <v>313.87</v>
      </c>
      <c r="AF210" s="16">
        <f t="shared" si="94"/>
        <v>1046</v>
      </c>
      <c r="AG210" s="16">
        <f t="shared" si="95"/>
        <v>523</v>
      </c>
      <c r="AH210" s="16">
        <f t="shared" si="96"/>
        <v>3138</v>
      </c>
      <c r="AJ210" s="16">
        <f t="shared" si="85"/>
        <v>6818</v>
      </c>
      <c r="AK210" s="16">
        <f t="shared" si="86"/>
        <v>3406</v>
      </c>
      <c r="AL210" s="16">
        <f t="shared" si="87"/>
        <v>20467</v>
      </c>
    </row>
    <row r="211" spans="11:38" ht="16.5" x14ac:dyDescent="0.2">
      <c r="K211" s="15">
        <v>208</v>
      </c>
      <c r="L211" s="15">
        <f t="shared" si="88"/>
        <v>10</v>
      </c>
      <c r="M211" s="15">
        <f t="shared" si="89"/>
        <v>4</v>
      </c>
      <c r="N211" s="16">
        <f t="shared" si="90"/>
        <v>1101010</v>
      </c>
      <c r="O211" s="16" t="str">
        <f t="shared" si="91"/>
        <v>盖文19突</v>
      </c>
      <c r="P211" s="31" t="s">
        <v>482</v>
      </c>
      <c r="Q211" s="16">
        <f t="shared" si="92"/>
        <v>1</v>
      </c>
      <c r="R211" s="16">
        <f t="shared" si="93"/>
        <v>19</v>
      </c>
      <c r="S211" s="16" t="s">
        <v>51</v>
      </c>
      <c r="T211" s="16">
        <f>ROUND(((IF(Q211=1,INDEX(新属性投放!$J$14:$J$34,卡牌属性!R211),INDEX(新属性投放!$J$42:$J$62,卡牌属性!R211)))*INDEX($G$5:$G$42,L211)+IF(Q211=1,INDEX(新属性投放!R$20:R$23,卡牌属性!M211-1),INDEX(新属性投放!R$25:R$28,卡牌属性!M211-1)))/SQRT(INDEX($I$5:$I$42,L211)),2)</f>
        <v>4859.32</v>
      </c>
      <c r="U211" s="31" t="s">
        <v>190</v>
      </c>
      <c r="V211" s="16">
        <f>ROUND((IF(Q211=1,INDEX(新属性投放!$K$14:$K$34,卡牌属性!R211),INDEX(新属性投放!$K$42:$K$62,卡牌属性!R211))+IF(Q211=1,INDEX(新属性投放!S$20:S$23,卡牌属性!M211-1),INDEX(新属性投放!S$25:S$28,卡牌属性!M211-1)))*INDEX($G$5:$G$42,L211),2)</f>
        <v>2401.46</v>
      </c>
      <c r="W211" s="31" t="s">
        <v>191</v>
      </c>
      <c r="X211" s="16">
        <f>ROUND((IF(Q211=1,INDEX(新属性投放!$L$14:$L$34,卡牌属性!R211),INDEX(新属性投放!$L$42:$L$62,卡牌属性!R211))*INDEX($G$5:$G$42,L211)+IF(Q211=1,INDEX(新属性投放!T$20:T$23,卡牌属性!M211-1),INDEX(新属性投放!T$25:T$28,卡牌属性!M211-1)))*SQRT(INDEX($I$5:$I$42,L211)),2)</f>
        <v>14669.95</v>
      </c>
      <c r="Y211" s="31" t="s">
        <v>189</v>
      </c>
      <c r="Z211" s="16">
        <f>ROUND(IF(Q211=1,INDEX(新属性投放!$D$14:$D$34,卡牌属性!R211),INDEX(新属性投放!$D$42:$D$62,卡牌属性!R211))*INDEX($G$5:$G$42,L211)/SQRT(INDEX($I$5:$I$42,L211)),2)</f>
        <v>120.98</v>
      </c>
      <c r="AA211" s="31" t="s">
        <v>190</v>
      </c>
      <c r="AB211" s="16">
        <f>ROUND(IF(Q211=1,INDEX(新属性投放!$E$14:$E$34,卡牌属性!R211),INDEX(新属性投放!$E$42:$E$62,卡牌属性!R211))*INDEX($G$5:$G$42,L211),2)</f>
        <v>60.49</v>
      </c>
      <c r="AC211" s="31" t="s">
        <v>191</v>
      </c>
      <c r="AD211" s="16">
        <f>ROUND(IF(Q211=1,INDEX(新属性投放!$F$14:$F$34,卡牌属性!R211),INDEX(新属性投放!$F$42:$F$62,卡牌属性!R211))*INDEX($G$5:$G$42,L211)*SQRT(INDEX($I$5:$I$42,L211)),2)</f>
        <v>362.93</v>
      </c>
      <c r="AF211" s="16">
        <f t="shared" si="94"/>
        <v>1209</v>
      </c>
      <c r="AG211" s="16">
        <f t="shared" si="95"/>
        <v>604</v>
      </c>
      <c r="AH211" s="16">
        <f t="shared" si="96"/>
        <v>3629</v>
      </c>
      <c r="AJ211" s="16">
        <f t="shared" si="85"/>
        <v>8027</v>
      </c>
      <c r="AK211" s="16">
        <f t="shared" si="86"/>
        <v>4010</v>
      </c>
      <c r="AL211" s="16">
        <f t="shared" si="87"/>
        <v>24096</v>
      </c>
    </row>
    <row r="212" spans="11:38" ht="16.5" x14ac:dyDescent="0.2">
      <c r="K212" s="15">
        <v>209</v>
      </c>
      <c r="L212" s="15">
        <f t="shared" si="88"/>
        <v>10</v>
      </c>
      <c r="M212" s="15">
        <f t="shared" si="89"/>
        <v>4</v>
      </c>
      <c r="N212" s="16">
        <f t="shared" si="90"/>
        <v>1101010</v>
      </c>
      <c r="O212" s="16" t="str">
        <f t="shared" si="91"/>
        <v>盖文20突</v>
      </c>
      <c r="P212" s="31" t="s">
        <v>482</v>
      </c>
      <c r="Q212" s="16">
        <f t="shared" si="92"/>
        <v>1</v>
      </c>
      <c r="R212" s="16">
        <f t="shared" si="93"/>
        <v>20</v>
      </c>
      <c r="S212" s="16" t="s">
        <v>51</v>
      </c>
      <c r="T212" s="16">
        <f>ROUND(((IF(Q212=1,INDEX(新属性投放!$J$14:$J$34,卡牌属性!R212),INDEX(新属性投放!$J$42:$J$62,卡牌属性!R212)))*INDEX($G$5:$G$42,L212)+IF(Q212=1,INDEX(新属性投放!R$20:R$23,卡牌属性!M212-1),INDEX(新属性投放!R$25:R$28,卡牌属性!M212-1)))/SQRT(INDEX($I$5:$I$42,L212)),2)</f>
        <v>5615.01</v>
      </c>
      <c r="U212" s="31" t="s">
        <v>190</v>
      </c>
      <c r="V212" s="16">
        <f>ROUND((IF(Q212=1,INDEX(新属性投放!$K$14:$K$34,卡牌属性!R212),INDEX(新属性投放!$K$42:$K$62,卡牌属性!R212))+IF(Q212=1,INDEX(新属性投放!S$20:S$23,卡牌属性!M212-1),INDEX(新属性投放!S$25:S$28,卡牌属性!M212-1)))*INDEX($G$5:$G$42,L212),2)</f>
        <v>2779.3</v>
      </c>
      <c r="W212" s="31" t="s">
        <v>191</v>
      </c>
      <c r="X212" s="16">
        <f>ROUND((IF(Q212=1,INDEX(新属性投放!$L$14:$L$34,卡牌属性!R212),INDEX(新属性投放!$L$42:$L$62,卡牌属性!R212))*INDEX($G$5:$G$42,L212)+IF(Q212=1,INDEX(新属性投放!T$20:T$23,卡牌属性!M212-1),INDEX(新属性投放!T$25:T$28,卡牌属性!M212-1)))*SQRT(INDEX($I$5:$I$42,L212)),2)</f>
        <v>16937.02</v>
      </c>
      <c r="Y212" s="31" t="s">
        <v>189</v>
      </c>
      <c r="Z212" s="16">
        <f>ROUND(IF(Q212=1,INDEX(新属性投放!$D$14:$D$34,卡牌属性!R212),INDEX(新属性投放!$D$42:$D$62,卡牌属性!R212))*INDEX($G$5:$G$42,L212)/SQRT(INDEX($I$5:$I$42,L212)),2)</f>
        <v>139.88</v>
      </c>
      <c r="AA212" s="31" t="s">
        <v>190</v>
      </c>
      <c r="AB212" s="16">
        <f>ROUND(IF(Q212=1,INDEX(新属性投放!$E$14:$E$34,卡牌属性!R212),INDEX(新属性投放!$E$42:$E$62,卡牌属性!R212))*INDEX($G$5:$G$42,L212),2)</f>
        <v>69.94</v>
      </c>
      <c r="AC212" s="31" t="s">
        <v>191</v>
      </c>
      <c r="AD212" s="16">
        <f>ROUND(IF(Q212=1,INDEX(新属性投放!$F$14:$F$34,卡牌属性!R212),INDEX(新属性投放!$F$42:$F$62,卡牌属性!R212))*INDEX($G$5:$G$42,L212)*SQRT(INDEX($I$5:$I$42,L212)),2)</f>
        <v>419.64</v>
      </c>
      <c r="AF212" s="16">
        <f t="shared" si="94"/>
        <v>1398</v>
      </c>
      <c r="AG212" s="16">
        <f t="shared" si="95"/>
        <v>699</v>
      </c>
      <c r="AH212" s="16">
        <f t="shared" si="96"/>
        <v>4196</v>
      </c>
      <c r="AJ212" s="16">
        <f t="shared" si="85"/>
        <v>9425</v>
      </c>
      <c r="AK212" s="16">
        <f t="shared" si="86"/>
        <v>4709</v>
      </c>
      <c r="AL212" s="16">
        <f t="shared" si="87"/>
        <v>28292</v>
      </c>
    </row>
    <row r="213" spans="11:38" ht="16.5" x14ac:dyDescent="0.2">
      <c r="K213" s="15">
        <v>210</v>
      </c>
      <c r="L213" s="15">
        <f t="shared" si="88"/>
        <v>10</v>
      </c>
      <c r="M213" s="15">
        <f t="shared" si="89"/>
        <v>4</v>
      </c>
      <c r="N213" s="16">
        <f t="shared" si="90"/>
        <v>1101010</v>
      </c>
      <c r="O213" s="16" t="str">
        <f t="shared" si="91"/>
        <v>盖文21突</v>
      </c>
      <c r="P213" s="31" t="s">
        <v>482</v>
      </c>
      <c r="Q213" s="16">
        <f t="shared" si="92"/>
        <v>1</v>
      </c>
      <c r="R213" s="16">
        <f t="shared" si="93"/>
        <v>21</v>
      </c>
      <c r="S213" s="16" t="s">
        <v>51</v>
      </c>
      <c r="T213" s="16">
        <f>ROUND(((IF(Q213=1,INDEX(新属性投放!$J$14:$J$34,卡牌属性!R213),INDEX(新属性投放!$J$42:$J$62,卡牌属性!R213)))*INDEX($G$5:$G$42,L213)+IF(Q213=1,INDEX(新属性投放!R$20:R$23,卡牌属性!M213-1),INDEX(新属性投放!R$25:R$28,卡牌属性!M213-1)))/SQRT(INDEX($I$5:$I$42,L213)),2)</f>
        <v>6489.91</v>
      </c>
      <c r="U213" s="31" t="s">
        <v>190</v>
      </c>
      <c r="V213" s="16">
        <f>ROUND((IF(Q213=1,INDEX(新属性投放!$K$14:$K$34,卡牌属性!R213),INDEX(新属性投放!$K$42:$K$62,卡牌属性!R213))+IF(Q213=1,INDEX(新属性投放!S$20:S$23,卡牌属性!M213-1),INDEX(新属性投放!S$25:S$28,卡牌属性!M213-1)))*INDEX($G$5:$G$42,L213),2)</f>
        <v>3216.1</v>
      </c>
      <c r="W213" s="31" t="s">
        <v>191</v>
      </c>
      <c r="X213" s="16">
        <f>ROUND((IF(Q213=1,INDEX(新属性投放!$L$14:$L$34,卡牌属性!R213),INDEX(新属性投放!$L$42:$L$62,卡牌属性!R213))*INDEX($G$5:$G$42,L213)+IF(Q213=1,INDEX(新属性投放!T$20:T$23,卡牌属性!M213-1),INDEX(新属性投放!T$25:T$28,卡牌属性!M213-1)))*SQRT(INDEX($I$5:$I$42,L213)),2)</f>
        <v>19561.72</v>
      </c>
      <c r="Y213" s="31" t="s">
        <v>189</v>
      </c>
      <c r="Z213" s="16">
        <f>ROUND(IF(Q213=1,INDEX(新属性投放!$D$14:$D$34,卡牌属性!R213),INDEX(新属性投放!$D$42:$D$62,卡牌属性!R213))*INDEX($G$5:$G$42,L213)/SQRT(INDEX($I$5:$I$42,L213)),2)</f>
        <v>161.75</v>
      </c>
      <c r="AA213" s="31" t="s">
        <v>190</v>
      </c>
      <c r="AB213" s="16">
        <f>ROUND(IF(Q213=1,INDEX(新属性投放!$E$14:$E$34,卡牌属性!R213),INDEX(新属性投放!$E$42:$E$62,卡牌属性!R213))*INDEX($G$5:$G$42,L213),2)</f>
        <v>80.87</v>
      </c>
      <c r="AC213" s="31" t="s">
        <v>191</v>
      </c>
      <c r="AD213" s="16">
        <f>ROUND(IF(Q213=1,INDEX(新属性投放!$F$14:$F$34,卡牌属性!R213),INDEX(新属性投放!$F$42:$F$62,卡牌属性!R213))*INDEX($G$5:$G$42,L213)*SQRT(INDEX($I$5:$I$42,L213)),2)</f>
        <v>485.24</v>
      </c>
      <c r="AF213" s="16">
        <f t="shared" si="94"/>
        <v>1617</v>
      </c>
      <c r="AG213" s="16">
        <f t="shared" si="95"/>
        <v>808</v>
      </c>
      <c r="AH213" s="16">
        <f t="shared" si="96"/>
        <v>4852</v>
      </c>
      <c r="AJ213" s="16">
        <f t="shared" si="85"/>
        <v>11042</v>
      </c>
      <c r="AK213" s="16">
        <f t="shared" si="86"/>
        <v>5517</v>
      </c>
      <c r="AL213" s="16">
        <f t="shared" si="87"/>
        <v>33144</v>
      </c>
    </row>
    <row r="214" spans="11:38" ht="16.5" x14ac:dyDescent="0.2">
      <c r="K214" s="15">
        <v>211</v>
      </c>
      <c r="L214" s="15">
        <f t="shared" si="88"/>
        <v>11</v>
      </c>
      <c r="M214" s="15">
        <f t="shared" si="89"/>
        <v>3</v>
      </c>
      <c r="N214" s="16">
        <f t="shared" si="90"/>
        <v>1101011</v>
      </c>
      <c r="O214" s="16" t="str">
        <f t="shared" si="91"/>
        <v>阎风吒1突</v>
      </c>
      <c r="P214" s="31" t="s">
        <v>482</v>
      </c>
      <c r="Q214" s="16">
        <f t="shared" si="92"/>
        <v>1</v>
      </c>
      <c r="R214" s="16">
        <f t="shared" si="93"/>
        <v>1</v>
      </c>
      <c r="S214" s="16" t="s">
        <v>51</v>
      </c>
      <c r="T214" s="16">
        <f>ROUND(((IF(Q214=1,INDEX(新属性投放!$J$14:$J$34,卡牌属性!R214),INDEX(新属性投放!$J$42:$J$62,卡牌属性!R214)))*INDEX($G$5:$G$42,L214)+IF(Q214=1,INDEX(新属性投放!R$20:R$23,卡牌属性!M214-1),INDEX(新属性投放!R$25:R$28,卡牌属性!M214-1)))/SQRT(INDEX($I$5:$I$42,L214)),2)</f>
        <v>33</v>
      </c>
      <c r="U214" s="31" t="s">
        <v>190</v>
      </c>
      <c r="V214" s="16">
        <f>ROUND((IF(Q214=1,INDEX(新属性投放!$K$14:$K$34,卡牌属性!R214),INDEX(新属性投放!$K$42:$K$62,卡牌属性!R214))+IF(Q214=1,INDEX(新属性投放!S$20:S$23,卡牌属性!M214-1),INDEX(新属性投放!S$25:S$28,卡牌属性!M214-1)))*INDEX($G$5:$G$42,L214),2)</f>
        <v>0</v>
      </c>
      <c r="W214" s="31" t="s">
        <v>191</v>
      </c>
      <c r="X214" s="16">
        <f>ROUND((IF(Q214=1,INDEX(新属性投放!$L$14:$L$34,卡牌属性!R214),INDEX(新属性投放!$L$42:$L$62,卡牌属性!R214))*INDEX($G$5:$G$42,L214)+IF(Q214=1,INDEX(新属性投放!T$20:T$23,卡牌属性!M214-1),INDEX(新属性投放!T$25:T$28,卡牌属性!M214-1)))*SQRT(INDEX($I$5:$I$42,L214)),2)</f>
        <v>165</v>
      </c>
      <c r="Y214" s="31" t="s">
        <v>189</v>
      </c>
      <c r="Z214" s="16">
        <f>ROUND(IF(Q214=1,INDEX(新属性投放!$D$14:$D$34,卡牌属性!R214),INDEX(新属性投放!$D$42:$D$62,卡牌属性!R214))*INDEX($G$5:$G$42,L214)/SQRT(INDEX($I$5:$I$42,L214)),2)</f>
        <v>3.45</v>
      </c>
      <c r="AA214" s="31" t="s">
        <v>190</v>
      </c>
      <c r="AB214" s="16">
        <f>ROUND(IF(Q214=1,INDEX(新属性投放!$E$14:$E$34,卡牌属性!R214),INDEX(新属性投放!$E$42:$E$62,卡牌属性!R214))*INDEX($G$5:$G$42,L214),2)</f>
        <v>1.73</v>
      </c>
      <c r="AC214" s="31" t="s">
        <v>191</v>
      </c>
      <c r="AD214" s="16">
        <f>ROUND(IF(Q214=1,INDEX(新属性投放!$F$14:$F$34,卡牌属性!R214),INDEX(新属性投放!$F$42:$F$62,卡牌属性!R214))*INDEX($G$5:$G$42,L214)*SQRT(INDEX($I$5:$I$42,L214)),2)</f>
        <v>10.35</v>
      </c>
      <c r="AF214" s="16">
        <f t="shared" si="94"/>
        <v>34</v>
      </c>
      <c r="AG214" s="16">
        <f t="shared" si="95"/>
        <v>17</v>
      </c>
      <c r="AH214" s="16">
        <f t="shared" si="96"/>
        <v>103</v>
      </c>
      <c r="AJ214" s="16">
        <f t="shared" ref="AJ214" si="97">AF214</f>
        <v>34</v>
      </c>
      <c r="AK214" s="16">
        <f t="shared" ref="AK214" si="98">AG214</f>
        <v>17</v>
      </c>
      <c r="AL214" s="16">
        <f t="shared" ref="AL214" si="99">AH214</f>
        <v>103</v>
      </c>
    </row>
    <row r="215" spans="11:38" ht="16.5" x14ac:dyDescent="0.2">
      <c r="K215" s="15">
        <v>212</v>
      </c>
      <c r="L215" s="15">
        <f t="shared" si="88"/>
        <v>11</v>
      </c>
      <c r="M215" s="15">
        <f t="shared" si="89"/>
        <v>3</v>
      </c>
      <c r="N215" s="16">
        <f t="shared" si="90"/>
        <v>1101011</v>
      </c>
      <c r="O215" s="16" t="str">
        <f t="shared" si="91"/>
        <v>阎风吒2突</v>
      </c>
      <c r="P215" s="31" t="s">
        <v>482</v>
      </c>
      <c r="Q215" s="16">
        <f t="shared" si="92"/>
        <v>1</v>
      </c>
      <c r="R215" s="16">
        <f t="shared" si="93"/>
        <v>2</v>
      </c>
      <c r="S215" s="16" t="s">
        <v>51</v>
      </c>
      <c r="T215" s="16">
        <f>ROUND(((IF(Q215=1,INDEX(新属性投放!$J$14:$J$34,卡牌属性!R215),INDEX(新属性投放!$J$42:$J$62,卡牌属性!R215)))*INDEX($G$5:$G$42,L215)+IF(Q215=1,INDEX(新属性投放!R$20:R$23,卡牌属性!M215-1),INDEX(新属性投放!R$25:R$28,卡牌属性!M215-1)))/SQRT(INDEX($I$5:$I$42,L215)),2)</f>
        <v>75.55</v>
      </c>
      <c r="U215" s="31" t="s">
        <v>190</v>
      </c>
      <c r="V215" s="16">
        <f>ROUND((IF(Q215=1,INDEX(新属性投放!$K$14:$K$34,卡牌属性!R215),INDEX(新属性投放!$K$42:$K$62,卡牌属性!R215))+IF(Q215=1,INDEX(新属性投放!S$20:S$23,卡牌属性!M215-1),INDEX(新属性投放!S$25:S$28,卡牌属性!M215-1)))*INDEX($G$5:$G$42,L215),2)</f>
        <v>15.53</v>
      </c>
      <c r="W215" s="31" t="s">
        <v>191</v>
      </c>
      <c r="X215" s="16">
        <f>ROUND((IF(Q215=1,INDEX(新属性投放!$L$14:$L$34,卡牌属性!R215),INDEX(新属性投放!$L$42:$L$62,卡牌属性!R215))*INDEX($G$5:$G$42,L215)+IF(Q215=1,INDEX(新属性投放!T$20:T$23,卡牌属性!M215-1),INDEX(新属性投放!T$25:T$28,卡牌属性!M215-1)))*SQRT(INDEX($I$5:$I$42,L215)),2)</f>
        <v>292.64999999999998</v>
      </c>
      <c r="Y215" s="31" t="s">
        <v>189</v>
      </c>
      <c r="Z215" s="16">
        <f>ROUND(IF(Q215=1,INDEX(新属性投放!$D$14:$D$34,卡牌属性!R215),INDEX(新属性投放!$D$42:$D$62,卡牌属性!R215))*INDEX($G$5:$G$42,L215)/SQRT(INDEX($I$5:$I$42,L215)),2)</f>
        <v>3.68</v>
      </c>
      <c r="AA215" s="31" t="s">
        <v>190</v>
      </c>
      <c r="AB215" s="16">
        <f>ROUND(IF(Q215=1,INDEX(新属性投放!$E$14:$E$34,卡牌属性!R215),INDEX(新属性投放!$E$42:$E$62,卡牌属性!R215))*INDEX($G$5:$G$42,L215),2)</f>
        <v>1.84</v>
      </c>
      <c r="AC215" s="31" t="s">
        <v>191</v>
      </c>
      <c r="AD215" s="16">
        <f>ROUND(IF(Q215=1,INDEX(新属性投放!$F$14:$F$34,卡牌属性!R215),INDEX(新属性投放!$F$42:$F$62,卡牌属性!R215))*INDEX($G$5:$G$42,L215)*SQRT(INDEX($I$5:$I$42,L215)),2)</f>
        <v>11.04</v>
      </c>
      <c r="AF215" s="16">
        <f t="shared" si="94"/>
        <v>36</v>
      </c>
      <c r="AG215" s="16">
        <f t="shared" si="95"/>
        <v>18</v>
      </c>
      <c r="AH215" s="16">
        <f t="shared" si="96"/>
        <v>110</v>
      </c>
      <c r="AJ215" s="16">
        <f t="shared" ref="AJ215:AJ234" si="100">AJ214+AF215</f>
        <v>70</v>
      </c>
      <c r="AK215" s="16">
        <f t="shared" ref="AK215:AK234" si="101">AK214+AG215</f>
        <v>35</v>
      </c>
      <c r="AL215" s="16">
        <f t="shared" ref="AL215:AL234" si="102">AL214+AH215</f>
        <v>213</v>
      </c>
    </row>
    <row r="216" spans="11:38" ht="16.5" x14ac:dyDescent="0.2">
      <c r="K216" s="15">
        <v>213</v>
      </c>
      <c r="L216" s="15">
        <f t="shared" si="88"/>
        <v>11</v>
      </c>
      <c r="M216" s="15">
        <f t="shared" si="89"/>
        <v>3</v>
      </c>
      <c r="N216" s="16">
        <f t="shared" si="90"/>
        <v>1101011</v>
      </c>
      <c r="O216" s="16" t="str">
        <f t="shared" si="91"/>
        <v>阎风吒3突</v>
      </c>
      <c r="P216" s="31" t="s">
        <v>482</v>
      </c>
      <c r="Q216" s="16">
        <f t="shared" si="92"/>
        <v>1</v>
      </c>
      <c r="R216" s="16">
        <f t="shared" si="93"/>
        <v>3</v>
      </c>
      <c r="S216" s="16" t="s">
        <v>51</v>
      </c>
      <c r="T216" s="16">
        <f>ROUND(((IF(Q216=1,INDEX(新属性投放!$J$14:$J$34,卡牌属性!R216),INDEX(新属性投放!$J$42:$J$62,卡牌属性!R216)))*INDEX($G$5:$G$42,L216)+IF(Q216=1,INDEX(新属性投放!R$20:R$23,卡牌属性!M216-1),INDEX(新属性投放!R$25:R$28,卡牌属性!M216-1)))/SQRT(INDEX($I$5:$I$42,L216)),2)</f>
        <v>121.55</v>
      </c>
      <c r="U216" s="31" t="s">
        <v>190</v>
      </c>
      <c r="V216" s="16">
        <f>ROUND((IF(Q216=1,INDEX(新属性投放!$K$14:$K$34,卡牌属性!R216),INDEX(新属性投放!$K$42:$K$62,卡牌属性!R216))+IF(Q216=1,INDEX(新属性投放!S$20:S$23,卡牌属性!M216-1),INDEX(新属性投放!S$25:S$28,卡牌属性!M216-1)))*INDEX($G$5:$G$42,L216),2)</f>
        <v>38.53</v>
      </c>
      <c r="W216" s="31" t="s">
        <v>191</v>
      </c>
      <c r="X216" s="16">
        <f>ROUND((IF(Q216=1,INDEX(新属性投放!$L$14:$L$34,卡牌属性!R216),INDEX(新属性投放!$L$42:$L$62,卡牌属性!R216))*INDEX($G$5:$G$42,L216)+IF(Q216=1,INDEX(新属性投放!T$20:T$23,卡牌属性!M216-1),INDEX(新属性投放!T$25:T$28,卡牌属性!M216-1)))*SQRT(INDEX($I$5:$I$42,L216)),2)</f>
        <v>430.65</v>
      </c>
      <c r="Y216" s="31" t="s">
        <v>189</v>
      </c>
      <c r="Z216" s="16">
        <f>ROUND(IF(Q216=1,INDEX(新属性投放!$D$14:$D$34,卡牌属性!R216),INDEX(新属性投放!$D$42:$D$62,卡牌属性!R216))*INDEX($G$5:$G$42,L216)/SQRT(INDEX($I$5:$I$42,L216)),2)</f>
        <v>6.74</v>
      </c>
      <c r="AA216" s="31" t="s">
        <v>190</v>
      </c>
      <c r="AB216" s="16">
        <f>ROUND(IF(Q216=1,INDEX(新属性投放!$E$14:$E$34,卡牌属性!R216),INDEX(新属性投放!$E$42:$E$62,卡牌属性!R216))*INDEX($G$5:$G$42,L216),2)</f>
        <v>3.37</v>
      </c>
      <c r="AC216" s="31" t="s">
        <v>191</v>
      </c>
      <c r="AD216" s="16">
        <f>ROUND(IF(Q216=1,INDEX(新属性投放!$F$14:$F$34,卡牌属性!R216),INDEX(新属性投放!$F$42:$F$62,卡牌属性!R216))*INDEX($G$5:$G$42,L216)*SQRT(INDEX($I$5:$I$42,L216)),2)</f>
        <v>20.22</v>
      </c>
      <c r="AF216" s="16">
        <f t="shared" si="94"/>
        <v>67</v>
      </c>
      <c r="AG216" s="16">
        <f t="shared" si="95"/>
        <v>33</v>
      </c>
      <c r="AH216" s="16">
        <f t="shared" si="96"/>
        <v>202</v>
      </c>
      <c r="AJ216" s="16">
        <f t="shared" si="100"/>
        <v>137</v>
      </c>
      <c r="AK216" s="16">
        <f t="shared" si="101"/>
        <v>68</v>
      </c>
      <c r="AL216" s="16">
        <f t="shared" si="102"/>
        <v>415</v>
      </c>
    </row>
    <row r="217" spans="11:38" ht="16.5" x14ac:dyDescent="0.2">
      <c r="K217" s="15">
        <v>214</v>
      </c>
      <c r="L217" s="15">
        <f t="shared" si="88"/>
        <v>11</v>
      </c>
      <c r="M217" s="15">
        <f t="shared" si="89"/>
        <v>3</v>
      </c>
      <c r="N217" s="16">
        <f t="shared" si="90"/>
        <v>1101011</v>
      </c>
      <c r="O217" s="16" t="str">
        <f t="shared" si="91"/>
        <v>阎风吒4突</v>
      </c>
      <c r="P217" s="31" t="s">
        <v>482</v>
      </c>
      <c r="Q217" s="16">
        <f t="shared" si="92"/>
        <v>1</v>
      </c>
      <c r="R217" s="16">
        <f t="shared" si="93"/>
        <v>4</v>
      </c>
      <c r="S217" s="16" t="s">
        <v>51</v>
      </c>
      <c r="T217" s="16">
        <f>ROUND(((IF(Q217=1,INDEX(新属性投放!$J$14:$J$34,卡牌属性!R217),INDEX(新属性投放!$J$42:$J$62,卡牌属性!R217)))*INDEX($G$5:$G$42,L217)+IF(Q217=1,INDEX(新属性投放!R$20:R$23,卡牌属性!M217-1),INDEX(新属性投放!R$25:R$28,卡牌属性!M217-1)))/SQRT(INDEX($I$5:$I$42,L217)),2)</f>
        <v>198.14</v>
      </c>
      <c r="U217" s="31" t="s">
        <v>190</v>
      </c>
      <c r="V217" s="16">
        <f>ROUND((IF(Q217=1,INDEX(新属性投放!$K$14:$K$34,卡牌属性!R217),INDEX(新属性投放!$K$42:$K$62,卡牌属性!R217))+IF(Q217=1,INDEX(新属性投放!S$20:S$23,卡牌属性!M217-1),INDEX(新属性投放!S$25:S$28,卡牌属性!M217-1)))*INDEX($G$5:$G$42,L217),2)</f>
        <v>76.819999999999993</v>
      </c>
      <c r="W217" s="31" t="s">
        <v>191</v>
      </c>
      <c r="X217" s="16">
        <f>ROUND((IF(Q217=1,INDEX(新属性投放!$L$14:$L$34,卡牌属性!R217),INDEX(新属性投放!$L$42:$L$62,卡牌属性!R217))*INDEX($G$5:$G$42,L217)+IF(Q217=1,INDEX(新属性投放!T$20:T$23,卡牌属性!M217-1),INDEX(新属性投放!T$25:T$28,卡牌属性!M217-1)))*SQRT(INDEX($I$5:$I$42,L217)),2)</f>
        <v>660.42</v>
      </c>
      <c r="Y217" s="31" t="s">
        <v>189</v>
      </c>
      <c r="Z217" s="16">
        <f>ROUND(IF(Q217=1,INDEX(新属性投放!$D$14:$D$34,卡牌属性!R217),INDEX(新属性投放!$D$42:$D$62,卡牌属性!R217))*INDEX($G$5:$G$42,L217)/SQRT(INDEX($I$5:$I$42,L217)),2)</f>
        <v>7.75</v>
      </c>
      <c r="AA217" s="31" t="s">
        <v>190</v>
      </c>
      <c r="AB217" s="16">
        <f>ROUND(IF(Q217=1,INDEX(新属性投放!$E$14:$E$34,卡牌属性!R217),INDEX(新属性投放!$E$42:$E$62,卡牌属性!R217))*INDEX($G$5:$G$42,L217),2)</f>
        <v>3.88</v>
      </c>
      <c r="AC217" s="31" t="s">
        <v>191</v>
      </c>
      <c r="AD217" s="16">
        <f>ROUND(IF(Q217=1,INDEX(新属性投放!$F$14:$F$34,卡牌属性!R217),INDEX(新属性投放!$F$42:$F$62,卡牌属性!R217))*INDEX($G$5:$G$42,L217)*SQRT(INDEX($I$5:$I$42,L217)),2)</f>
        <v>23.25</v>
      </c>
      <c r="AF217" s="16">
        <f t="shared" si="94"/>
        <v>77</v>
      </c>
      <c r="AG217" s="16">
        <f t="shared" si="95"/>
        <v>38</v>
      </c>
      <c r="AH217" s="16">
        <f t="shared" si="96"/>
        <v>232</v>
      </c>
      <c r="AJ217" s="16">
        <f t="shared" si="100"/>
        <v>214</v>
      </c>
      <c r="AK217" s="16">
        <f t="shared" si="101"/>
        <v>106</v>
      </c>
      <c r="AL217" s="16">
        <f t="shared" si="102"/>
        <v>647</v>
      </c>
    </row>
    <row r="218" spans="11:38" ht="16.5" x14ac:dyDescent="0.2">
      <c r="K218" s="15">
        <v>215</v>
      </c>
      <c r="L218" s="15">
        <f t="shared" si="88"/>
        <v>11</v>
      </c>
      <c r="M218" s="15">
        <f t="shared" si="89"/>
        <v>3</v>
      </c>
      <c r="N218" s="16">
        <f t="shared" si="90"/>
        <v>1101011</v>
      </c>
      <c r="O218" s="16" t="str">
        <f t="shared" si="91"/>
        <v>阎风吒5突</v>
      </c>
      <c r="P218" s="31" t="s">
        <v>482</v>
      </c>
      <c r="Q218" s="16">
        <f t="shared" si="92"/>
        <v>1</v>
      </c>
      <c r="R218" s="16">
        <f t="shared" si="93"/>
        <v>5</v>
      </c>
      <c r="S218" s="16" t="s">
        <v>51</v>
      </c>
      <c r="T218" s="16">
        <f>ROUND(((IF(Q218=1,INDEX(新属性投放!$J$14:$J$34,卡牌属性!R218),INDEX(新属性投放!$J$42:$J$62,卡牌属性!R218)))*INDEX($G$5:$G$42,L218)+IF(Q218=1,INDEX(新属性投放!R$20:R$23,卡牌属性!M218-1),INDEX(新属性投放!R$25:R$28,卡牌属性!M218-1)))/SQRT(INDEX($I$5:$I$42,L218)),2)</f>
        <v>295.2</v>
      </c>
      <c r="U218" s="31" t="s">
        <v>190</v>
      </c>
      <c r="V218" s="16">
        <f>ROUND((IF(Q218=1,INDEX(新属性投放!$K$14:$K$34,卡牌属性!R218),INDEX(新属性投放!$K$42:$K$62,卡牌属性!R218))+IF(Q218=1,INDEX(新属性投放!S$20:S$23,卡牌属性!M218-1),INDEX(新属性投放!S$25:S$28,卡牌属性!M218-1)))*INDEX($G$5:$G$42,L218),2)</f>
        <v>124.78</v>
      </c>
      <c r="W218" s="31" t="s">
        <v>191</v>
      </c>
      <c r="X218" s="16">
        <f>ROUND((IF(Q218=1,INDEX(新属性投放!$L$14:$L$34,卡牌属性!R218),INDEX(新属性投放!$L$42:$L$62,卡牌属性!R218))*INDEX($G$5:$G$42,L218)+IF(Q218=1,INDEX(新属性投放!T$20:T$23,卡牌属性!M218-1),INDEX(新属性投放!T$25:T$28,卡牌属性!M218-1)))*SQRT(INDEX($I$5:$I$42,L218)),2)</f>
        <v>951.6</v>
      </c>
      <c r="Y218" s="31" t="s">
        <v>189</v>
      </c>
      <c r="Z218" s="16">
        <f>ROUND(IF(Q218=1,INDEX(新属性投放!$D$14:$D$34,卡牌属性!R218),INDEX(新属性投放!$D$42:$D$62,卡牌属性!R218))*INDEX($G$5:$G$42,L218)/SQRT(INDEX($I$5:$I$42,L218)),2)</f>
        <v>9.69</v>
      </c>
      <c r="AA218" s="31" t="s">
        <v>190</v>
      </c>
      <c r="AB218" s="16">
        <f>ROUND(IF(Q218=1,INDEX(新属性投放!$E$14:$E$34,卡牌属性!R218),INDEX(新属性投放!$E$42:$E$62,卡牌属性!R218))*INDEX($G$5:$G$42,L218),2)</f>
        <v>4.8499999999999996</v>
      </c>
      <c r="AC218" s="31" t="s">
        <v>191</v>
      </c>
      <c r="AD218" s="16">
        <f>ROUND(IF(Q218=1,INDEX(新属性投放!$F$14:$F$34,卡牌属性!R218),INDEX(新属性投放!$F$42:$F$62,卡牌属性!R218))*INDEX($G$5:$G$42,L218)*SQRT(INDEX($I$5:$I$42,L218)),2)</f>
        <v>29.08</v>
      </c>
      <c r="AF218" s="16">
        <f t="shared" si="94"/>
        <v>96</v>
      </c>
      <c r="AG218" s="16">
        <f t="shared" si="95"/>
        <v>48</v>
      </c>
      <c r="AH218" s="16">
        <f t="shared" si="96"/>
        <v>290</v>
      </c>
      <c r="AJ218" s="16">
        <f t="shared" si="100"/>
        <v>310</v>
      </c>
      <c r="AK218" s="16">
        <f t="shared" si="101"/>
        <v>154</v>
      </c>
      <c r="AL218" s="16">
        <f t="shared" si="102"/>
        <v>937</v>
      </c>
    </row>
    <row r="219" spans="11:38" ht="16.5" x14ac:dyDescent="0.2">
      <c r="K219" s="15">
        <v>216</v>
      </c>
      <c r="L219" s="15">
        <f t="shared" si="88"/>
        <v>11</v>
      </c>
      <c r="M219" s="15">
        <f t="shared" si="89"/>
        <v>3</v>
      </c>
      <c r="N219" s="16">
        <f t="shared" si="90"/>
        <v>1101011</v>
      </c>
      <c r="O219" s="16" t="str">
        <f t="shared" si="91"/>
        <v>阎风吒6突</v>
      </c>
      <c r="P219" s="31" t="s">
        <v>482</v>
      </c>
      <c r="Q219" s="16">
        <f t="shared" si="92"/>
        <v>1</v>
      </c>
      <c r="R219" s="16">
        <f t="shared" si="93"/>
        <v>6</v>
      </c>
      <c r="S219" s="16" t="s">
        <v>51</v>
      </c>
      <c r="T219" s="16">
        <f>ROUND(((IF(Q219=1,INDEX(新属性投放!$J$14:$J$34,卡牌属性!R219),INDEX(新属性投放!$J$42:$J$62,卡牌属性!R219)))*INDEX($G$5:$G$42,L219)+IF(Q219=1,INDEX(新属性投放!R$20:R$23,卡牌属性!M219-1),INDEX(新属性投放!R$25:R$28,卡牌属性!M219-1)))/SQRT(INDEX($I$5:$I$42,L219)),2)</f>
        <v>416.3</v>
      </c>
      <c r="U219" s="31" t="s">
        <v>190</v>
      </c>
      <c r="V219" s="16">
        <f>ROUND((IF(Q219=1,INDEX(新属性投放!$K$14:$K$34,卡牌属性!R219),INDEX(新属性投放!$K$42:$K$62,卡牌属性!R219))+IF(Q219=1,INDEX(新属性投放!S$20:S$23,卡牌属性!M219-1),INDEX(新属性投放!S$25:S$28,卡牌属性!M219-1)))*INDEX($G$5:$G$42,L219),2)</f>
        <v>185.9</v>
      </c>
      <c r="W219" s="31" t="s">
        <v>191</v>
      </c>
      <c r="X219" s="16">
        <f>ROUND((IF(Q219=1,INDEX(新属性投放!$L$14:$L$34,卡牌属性!R219),INDEX(新属性投放!$L$42:$L$62,卡牌属性!R219))*INDEX($G$5:$G$42,L219)+IF(Q219=1,INDEX(新属性投放!T$20:T$23,卡牌属性!M219-1),INDEX(新属性投放!T$25:T$28,卡牌属性!M219-1)))*SQRT(INDEX($I$5:$I$42,L219)),2)</f>
        <v>1314.89</v>
      </c>
      <c r="Y219" s="31" t="s">
        <v>189</v>
      </c>
      <c r="Z219" s="16">
        <f>ROUND(IF(Q219=1,INDEX(新属性投放!$D$14:$D$34,卡牌属性!R219),INDEX(新属性投放!$D$42:$D$62,卡牌属性!R219))*INDEX($G$5:$G$42,L219)/SQRT(INDEX($I$5:$I$42,L219)),2)</f>
        <v>12.57</v>
      </c>
      <c r="AA219" s="31" t="s">
        <v>190</v>
      </c>
      <c r="AB219" s="16">
        <f>ROUND(IF(Q219=1,INDEX(新属性投放!$E$14:$E$34,卡牌属性!R219),INDEX(新属性投放!$E$42:$E$62,卡牌属性!R219))*INDEX($G$5:$G$42,L219),2)</f>
        <v>6.28</v>
      </c>
      <c r="AC219" s="31" t="s">
        <v>191</v>
      </c>
      <c r="AD219" s="16">
        <f>ROUND(IF(Q219=1,INDEX(新属性投放!$F$14:$F$34,卡牌属性!R219),INDEX(新属性投放!$F$42:$F$62,卡牌属性!R219))*INDEX($G$5:$G$42,L219)*SQRT(INDEX($I$5:$I$42,L219)),2)</f>
        <v>37.71</v>
      </c>
      <c r="AF219" s="16">
        <f t="shared" si="94"/>
        <v>125</v>
      </c>
      <c r="AG219" s="16">
        <f t="shared" si="95"/>
        <v>62</v>
      </c>
      <c r="AH219" s="16">
        <f t="shared" si="96"/>
        <v>377</v>
      </c>
      <c r="AJ219" s="16">
        <f t="shared" si="100"/>
        <v>435</v>
      </c>
      <c r="AK219" s="16">
        <f t="shared" si="101"/>
        <v>216</v>
      </c>
      <c r="AL219" s="16">
        <f t="shared" si="102"/>
        <v>1314</v>
      </c>
    </row>
    <row r="220" spans="11:38" ht="16.5" x14ac:dyDescent="0.2">
      <c r="K220" s="15">
        <v>217</v>
      </c>
      <c r="L220" s="15">
        <f t="shared" si="88"/>
        <v>11</v>
      </c>
      <c r="M220" s="15">
        <f t="shared" si="89"/>
        <v>3</v>
      </c>
      <c r="N220" s="16">
        <f t="shared" si="90"/>
        <v>1101011</v>
      </c>
      <c r="O220" s="16" t="str">
        <f t="shared" si="91"/>
        <v>阎风吒7突</v>
      </c>
      <c r="P220" s="31" t="s">
        <v>482</v>
      </c>
      <c r="Q220" s="16">
        <f t="shared" si="92"/>
        <v>1</v>
      </c>
      <c r="R220" s="16">
        <f t="shared" si="93"/>
        <v>7</v>
      </c>
      <c r="S220" s="16" t="s">
        <v>51</v>
      </c>
      <c r="T220" s="16">
        <f>ROUND(((IF(Q220=1,INDEX(新属性投放!$J$14:$J$34,卡牌属性!R220),INDEX(新属性投放!$J$42:$J$62,卡牌属性!R220)))*INDEX($G$5:$G$42,L220)+IF(Q220=1,INDEX(新属性投放!R$20:R$23,卡牌属性!M220-1),INDEX(新属性投放!R$25:R$28,卡牌属性!M220-1)))/SQRT(INDEX($I$5:$I$42,L220)),2)</f>
        <v>573.04</v>
      </c>
      <c r="U220" s="31" t="s">
        <v>190</v>
      </c>
      <c r="V220" s="16">
        <f>ROUND((IF(Q220=1,INDEX(新属性投放!$K$14:$K$34,卡牌属性!R220),INDEX(新属性投放!$K$42:$K$62,卡牌属性!R220))+IF(Q220=1,INDEX(新属性投放!S$20:S$23,卡牌属性!M220-1),INDEX(新属性投放!S$25:S$28,卡牌属性!M220-1)))*INDEX($G$5:$G$42,L220),2)</f>
        <v>264.85000000000002</v>
      </c>
      <c r="W220" s="31" t="s">
        <v>191</v>
      </c>
      <c r="X220" s="16">
        <f>ROUND((IF(Q220=1,INDEX(新属性投放!$L$14:$L$34,卡牌属性!R220),INDEX(新属性投放!$L$42:$L$62,卡牌属性!R220))*INDEX($G$5:$G$42,L220)+IF(Q220=1,INDEX(新属性投放!T$20:T$23,卡牌属性!M220-1),INDEX(新属性投放!T$25:T$28,卡牌属性!M220-1)))*SQRT(INDEX($I$5:$I$42,L220)),2)</f>
        <v>1785.12</v>
      </c>
      <c r="Y220" s="31" t="s">
        <v>189</v>
      </c>
      <c r="Z220" s="16">
        <f>ROUND(IF(Q220=1,INDEX(新属性投放!$D$14:$D$34,卡牌属性!R220),INDEX(新属性投放!$D$42:$D$62,卡牌属性!R220))*INDEX($G$5:$G$42,L220)/SQRT(INDEX($I$5:$I$42,L220)),2)</f>
        <v>15.48</v>
      </c>
      <c r="AA220" s="31" t="s">
        <v>190</v>
      </c>
      <c r="AB220" s="16">
        <f>ROUND(IF(Q220=1,INDEX(新属性投放!$E$14:$E$34,卡牌属性!R220),INDEX(新属性投放!$E$42:$E$62,卡牌属性!R220))*INDEX($G$5:$G$42,L220),2)</f>
        <v>7.74</v>
      </c>
      <c r="AC220" s="31" t="s">
        <v>191</v>
      </c>
      <c r="AD220" s="16">
        <f>ROUND(IF(Q220=1,INDEX(新属性投放!$F$14:$F$34,卡牌属性!R220),INDEX(新属性投放!$F$42:$F$62,卡牌属性!R220))*INDEX($G$5:$G$42,L220)*SQRT(INDEX($I$5:$I$42,L220)),2)</f>
        <v>46.44</v>
      </c>
      <c r="AF220" s="16">
        <f t="shared" si="94"/>
        <v>154</v>
      </c>
      <c r="AG220" s="16">
        <f t="shared" si="95"/>
        <v>77</v>
      </c>
      <c r="AH220" s="16">
        <f t="shared" si="96"/>
        <v>464</v>
      </c>
      <c r="AJ220" s="16">
        <f t="shared" si="100"/>
        <v>589</v>
      </c>
      <c r="AK220" s="16">
        <f t="shared" si="101"/>
        <v>293</v>
      </c>
      <c r="AL220" s="16">
        <f t="shared" si="102"/>
        <v>1778</v>
      </c>
    </row>
    <row r="221" spans="11:38" ht="16.5" x14ac:dyDescent="0.2">
      <c r="K221" s="15">
        <v>218</v>
      </c>
      <c r="L221" s="15">
        <f t="shared" si="88"/>
        <v>11</v>
      </c>
      <c r="M221" s="15">
        <f t="shared" si="89"/>
        <v>3</v>
      </c>
      <c r="N221" s="16">
        <f t="shared" si="90"/>
        <v>1101011</v>
      </c>
      <c r="O221" s="16" t="str">
        <f t="shared" si="91"/>
        <v>阎风吒8突</v>
      </c>
      <c r="P221" s="31" t="s">
        <v>482</v>
      </c>
      <c r="Q221" s="16">
        <f t="shared" si="92"/>
        <v>1</v>
      </c>
      <c r="R221" s="16">
        <f t="shared" si="93"/>
        <v>8</v>
      </c>
      <c r="S221" s="16" t="s">
        <v>51</v>
      </c>
      <c r="T221" s="16">
        <f>ROUND(((IF(Q221=1,INDEX(新属性投放!$J$14:$J$34,卡牌属性!R221),INDEX(新属性投放!$J$42:$J$62,卡牌属性!R221)))*INDEX($G$5:$G$42,L221)+IF(Q221=1,INDEX(新属性投放!R$20:R$23,卡牌属性!M221-1),INDEX(新属性投放!R$25:R$28,卡牌属性!M221-1)))/SQRT(INDEX($I$5:$I$42,L221)),2)</f>
        <v>766.93</v>
      </c>
      <c r="U221" s="31" t="s">
        <v>190</v>
      </c>
      <c r="V221" s="16">
        <f>ROUND((IF(Q221=1,INDEX(新属性投放!$K$14:$K$34,卡牌属性!R221),INDEX(新属性投放!$K$42:$K$62,卡牌属性!R221))+IF(Q221=1,INDEX(新属性投放!S$20:S$23,卡牌属性!M221-1),INDEX(新属性投放!S$25:S$28,卡牌属性!M221-1)))*INDEX($G$5:$G$42,L221),2)</f>
        <v>361.79</v>
      </c>
      <c r="W221" s="31" t="s">
        <v>191</v>
      </c>
      <c r="X221" s="16">
        <f>ROUND((IF(Q221=1,INDEX(新属性投放!$L$14:$L$34,卡牌属性!R221),INDEX(新属性投放!$L$42:$L$62,卡牌属性!R221))*INDEX($G$5:$G$42,L221)+IF(Q221=1,INDEX(新属性投放!T$20:T$23,卡牌属性!M221-1),INDEX(新属性投放!T$25:T$28,卡牌属性!M221-1)))*SQRT(INDEX($I$5:$I$42,L221)),2)</f>
        <v>2366.79</v>
      </c>
      <c r="Y221" s="31" t="s">
        <v>189</v>
      </c>
      <c r="Z221" s="16">
        <f>ROUND(IF(Q221=1,INDEX(新属性投放!$D$14:$D$34,卡牌属性!R221),INDEX(新属性投放!$D$42:$D$62,卡牌属性!R221))*INDEX($G$5:$G$42,L221)/SQRT(INDEX($I$5:$I$42,L221)),2)</f>
        <v>19.350000000000001</v>
      </c>
      <c r="AA221" s="31" t="s">
        <v>190</v>
      </c>
      <c r="AB221" s="16">
        <f>ROUND(IF(Q221=1,INDEX(新属性投放!$E$14:$E$34,卡牌属性!R221),INDEX(新属性投放!$E$42:$E$62,卡牌属性!R221))*INDEX($G$5:$G$42,L221),2)</f>
        <v>9.68</v>
      </c>
      <c r="AC221" s="31" t="s">
        <v>191</v>
      </c>
      <c r="AD221" s="16">
        <f>ROUND(IF(Q221=1,INDEX(新属性投放!$F$14:$F$34,卡牌属性!R221),INDEX(新属性投放!$F$42:$F$62,卡牌属性!R221))*INDEX($G$5:$G$42,L221)*SQRT(INDEX($I$5:$I$42,L221)),2)</f>
        <v>58.06</v>
      </c>
      <c r="AF221" s="16">
        <f t="shared" si="94"/>
        <v>193</v>
      </c>
      <c r="AG221" s="16">
        <f t="shared" si="95"/>
        <v>96</v>
      </c>
      <c r="AH221" s="16">
        <f t="shared" si="96"/>
        <v>580</v>
      </c>
      <c r="AJ221" s="16">
        <f t="shared" si="100"/>
        <v>782</v>
      </c>
      <c r="AK221" s="16">
        <f t="shared" si="101"/>
        <v>389</v>
      </c>
      <c r="AL221" s="16">
        <f t="shared" si="102"/>
        <v>2358</v>
      </c>
    </row>
    <row r="222" spans="11:38" ht="16.5" x14ac:dyDescent="0.2">
      <c r="K222" s="15">
        <v>219</v>
      </c>
      <c r="L222" s="15">
        <f t="shared" si="88"/>
        <v>11</v>
      </c>
      <c r="M222" s="15">
        <f t="shared" si="89"/>
        <v>3</v>
      </c>
      <c r="N222" s="16">
        <f t="shared" si="90"/>
        <v>1101011</v>
      </c>
      <c r="O222" s="16" t="str">
        <f t="shared" si="91"/>
        <v>阎风吒9突</v>
      </c>
      <c r="P222" s="31" t="s">
        <v>482</v>
      </c>
      <c r="Q222" s="16">
        <f t="shared" si="92"/>
        <v>1</v>
      </c>
      <c r="R222" s="16">
        <f t="shared" si="93"/>
        <v>9</v>
      </c>
      <c r="S222" s="16" t="s">
        <v>51</v>
      </c>
      <c r="T222" s="16">
        <f>ROUND(((IF(Q222=1,INDEX(新属性投放!$J$14:$J$34,卡牌属性!R222),INDEX(新属性投放!$J$42:$J$62,卡牌属性!R222)))*INDEX($G$5:$G$42,L222)+IF(Q222=1,INDEX(新属性投放!R$20:R$23,卡牌属性!M222-1),INDEX(新属性投放!R$25:R$28,卡牌属性!M222-1)))/SQRT(INDEX($I$5:$I$42,L222)),2)</f>
        <v>1008.78</v>
      </c>
      <c r="U222" s="31" t="s">
        <v>190</v>
      </c>
      <c r="V222" s="16">
        <f>ROUND((IF(Q222=1,INDEX(新属性投放!$K$14:$K$34,卡牌属性!R222),INDEX(新属性投放!$K$42:$K$62,卡牌属性!R222))+IF(Q222=1,INDEX(新属性投放!S$20:S$23,卡牌属性!M222-1),INDEX(新属性投放!S$25:S$28,卡牌属性!M222-1)))*INDEX($G$5:$G$42,L222),2)</f>
        <v>482.71</v>
      </c>
      <c r="W222" s="31" t="s">
        <v>191</v>
      </c>
      <c r="X222" s="16">
        <f>ROUND((IF(Q222=1,INDEX(新属性投放!$L$14:$L$34,卡牌属性!R222),INDEX(新属性投放!$L$42:$L$62,卡牌属性!R222))*INDEX($G$5:$G$42,L222)+IF(Q222=1,INDEX(新属性投放!T$20:T$23,卡牌属性!M222-1),INDEX(新属性投放!T$25:T$28,卡牌属性!M222-1)))*SQRT(INDEX($I$5:$I$42,L222)),2)</f>
        <v>3092.33</v>
      </c>
      <c r="Y222" s="31" t="s">
        <v>189</v>
      </c>
      <c r="Z222" s="16">
        <f>ROUND(IF(Q222=1,INDEX(新属性投放!$D$14:$D$34,卡牌属性!R222),INDEX(新属性投放!$D$42:$D$62,卡牌属性!R222))*INDEX($G$5:$G$42,L222)/SQRT(INDEX($I$5:$I$42,L222)),2)</f>
        <v>25.17</v>
      </c>
      <c r="AA222" s="31" t="s">
        <v>190</v>
      </c>
      <c r="AB222" s="16">
        <f>ROUND(IF(Q222=1,INDEX(新属性投放!$E$14:$E$34,卡牌属性!R222),INDEX(新属性投放!$E$42:$E$62,卡牌属性!R222))*INDEX($G$5:$G$42,L222),2)</f>
        <v>12.59</v>
      </c>
      <c r="AC222" s="31" t="s">
        <v>191</v>
      </c>
      <c r="AD222" s="16">
        <f>ROUND(IF(Q222=1,INDEX(新属性投放!$F$14:$F$34,卡牌属性!R222),INDEX(新属性投放!$F$42:$F$62,卡牌属性!R222))*INDEX($G$5:$G$42,L222)*SQRT(INDEX($I$5:$I$42,L222)),2)</f>
        <v>75.52</v>
      </c>
      <c r="AF222" s="16">
        <f t="shared" si="94"/>
        <v>251</v>
      </c>
      <c r="AG222" s="16">
        <f t="shared" si="95"/>
        <v>125</v>
      </c>
      <c r="AH222" s="16">
        <f t="shared" si="96"/>
        <v>755</v>
      </c>
      <c r="AJ222" s="16">
        <f t="shared" si="100"/>
        <v>1033</v>
      </c>
      <c r="AK222" s="16">
        <f t="shared" si="101"/>
        <v>514</v>
      </c>
      <c r="AL222" s="16">
        <f t="shared" si="102"/>
        <v>3113</v>
      </c>
    </row>
    <row r="223" spans="11:38" ht="16.5" x14ac:dyDescent="0.2">
      <c r="K223" s="15">
        <v>220</v>
      </c>
      <c r="L223" s="15">
        <f t="shared" si="88"/>
        <v>11</v>
      </c>
      <c r="M223" s="15">
        <f t="shared" si="89"/>
        <v>3</v>
      </c>
      <c r="N223" s="16">
        <f t="shared" si="90"/>
        <v>1101011</v>
      </c>
      <c r="O223" s="16" t="str">
        <f t="shared" si="91"/>
        <v>阎风吒10突</v>
      </c>
      <c r="P223" s="31" t="s">
        <v>482</v>
      </c>
      <c r="Q223" s="16">
        <f t="shared" si="92"/>
        <v>1</v>
      </c>
      <c r="R223" s="16">
        <f t="shared" si="93"/>
        <v>10</v>
      </c>
      <c r="S223" s="16" t="s">
        <v>51</v>
      </c>
      <c r="T223" s="16">
        <f>ROUND(((IF(Q223=1,INDEX(新属性投放!$J$14:$J$34,卡牌属性!R223),INDEX(新属性投放!$J$42:$J$62,卡牌属性!R223)))*INDEX($G$5:$G$42,L223)+IF(Q223=1,INDEX(新属性投放!R$20:R$23,卡牌属性!M223-1),INDEX(新属性投放!R$25:R$28,卡牌属性!M223-1)))/SQRT(INDEX($I$5:$I$42,L223)),2)</f>
        <v>1165.69</v>
      </c>
      <c r="U223" s="31" t="s">
        <v>190</v>
      </c>
      <c r="V223" s="16">
        <f>ROUND((IF(Q223=1,INDEX(新属性投放!$K$14:$K$34,卡牌属性!R223),INDEX(新属性投放!$K$42:$K$62,卡牌属性!R223))+IF(Q223=1,INDEX(新属性投放!S$20:S$23,卡牌属性!M223-1),INDEX(新属性投放!S$25:S$28,卡牌属性!M223-1)))*INDEX($G$5:$G$42,L223),2)</f>
        <v>561.75</v>
      </c>
      <c r="W223" s="31" t="s">
        <v>191</v>
      </c>
      <c r="X223" s="16">
        <f>ROUND((IF(Q223=1,INDEX(新属性投放!$L$14:$L$34,卡牌属性!R223),INDEX(新属性投放!$L$42:$L$62,卡牌属性!R223))*INDEX($G$5:$G$42,L223)+IF(Q223=1,INDEX(新属性投放!T$20:T$23,卡牌属性!M223-1),INDEX(新属性投放!T$25:T$28,卡牌属性!M223-1)))*SQRT(INDEX($I$5:$I$42,L223)),2)</f>
        <v>3563.08</v>
      </c>
      <c r="Y223" s="31" t="s">
        <v>189</v>
      </c>
      <c r="Z223" s="16">
        <f>ROUND(IF(Q223=1,INDEX(新属性投放!$D$14:$D$34,卡牌属性!R223),INDEX(新属性投放!$D$42:$D$62,卡牌属性!R223))*INDEX($G$5:$G$42,L223)/SQRT(INDEX($I$5:$I$42,L223)),2)</f>
        <v>29.03</v>
      </c>
      <c r="AA223" s="31" t="s">
        <v>190</v>
      </c>
      <c r="AB223" s="16">
        <f>ROUND(IF(Q223=1,INDEX(新属性投放!$E$14:$E$34,卡牌属性!R223),INDEX(新属性投放!$E$42:$E$62,卡牌属性!R223))*INDEX($G$5:$G$42,L223),2)</f>
        <v>14.51</v>
      </c>
      <c r="AC223" s="31" t="s">
        <v>191</v>
      </c>
      <c r="AD223" s="16">
        <f>ROUND(IF(Q223=1,INDEX(新属性投放!$F$14:$F$34,卡牌属性!R223),INDEX(新属性投放!$F$42:$F$62,卡牌属性!R223))*INDEX($G$5:$G$42,L223)*SQRT(INDEX($I$5:$I$42,L223)),2)</f>
        <v>87.08</v>
      </c>
      <c r="AF223" s="16">
        <f t="shared" si="94"/>
        <v>290</v>
      </c>
      <c r="AG223" s="16">
        <f t="shared" si="95"/>
        <v>145</v>
      </c>
      <c r="AH223" s="16">
        <f t="shared" si="96"/>
        <v>870</v>
      </c>
      <c r="AJ223" s="16">
        <f t="shared" si="100"/>
        <v>1323</v>
      </c>
      <c r="AK223" s="16">
        <f t="shared" si="101"/>
        <v>659</v>
      </c>
      <c r="AL223" s="16">
        <f t="shared" si="102"/>
        <v>3983</v>
      </c>
    </row>
    <row r="224" spans="11:38" ht="16.5" x14ac:dyDescent="0.2">
      <c r="K224" s="15">
        <v>221</v>
      </c>
      <c r="L224" s="15">
        <f t="shared" si="88"/>
        <v>11</v>
      </c>
      <c r="M224" s="15">
        <f t="shared" si="89"/>
        <v>3</v>
      </c>
      <c r="N224" s="16">
        <f t="shared" si="90"/>
        <v>1101011</v>
      </c>
      <c r="O224" s="16" t="str">
        <f t="shared" si="91"/>
        <v>阎风吒11突</v>
      </c>
      <c r="P224" s="31" t="s">
        <v>482</v>
      </c>
      <c r="Q224" s="16">
        <f t="shared" si="92"/>
        <v>1</v>
      </c>
      <c r="R224" s="16">
        <f t="shared" si="93"/>
        <v>11</v>
      </c>
      <c r="S224" s="16" t="s">
        <v>51</v>
      </c>
      <c r="T224" s="16">
        <f>ROUND(((IF(Q224=1,INDEX(新属性投放!$J$14:$J$34,卡牌属性!R224),INDEX(新属性投放!$J$42:$J$62,卡牌属性!R224)))*INDEX($G$5:$G$42,L224)+IF(Q224=1,INDEX(新属性投放!R$20:R$23,卡牌属性!M224-1),INDEX(新属性投放!R$25:R$28,卡牌属性!M224-1)))/SQRT(INDEX($I$5:$I$42,L224)),2)</f>
        <v>1347.62</v>
      </c>
      <c r="U224" s="31" t="s">
        <v>190</v>
      </c>
      <c r="V224" s="16">
        <f>ROUND((IF(Q224=1,INDEX(新属性投放!$K$14:$K$34,卡牌属性!R224),INDEX(新属性投放!$K$42:$K$62,卡牌属性!R224))+IF(Q224=1,INDEX(新属性投放!S$20:S$23,卡牌属性!M224-1),INDEX(新属性投放!S$25:S$28,卡牌属性!M224-1)))*INDEX($G$5:$G$42,L224),2)</f>
        <v>652.71</v>
      </c>
      <c r="W224" s="31" t="s">
        <v>191</v>
      </c>
      <c r="X224" s="16">
        <f>ROUND((IF(Q224=1,INDEX(新属性投放!$L$14:$L$34,卡牌属性!R224),INDEX(新属性投放!$L$42:$L$62,卡牌属性!R224))*INDEX($G$5:$G$42,L224)+IF(Q224=1,INDEX(新属性投放!T$20:T$23,卡牌属性!M224-1),INDEX(新属性投放!T$25:T$28,卡牌属性!M224-1)))*SQRT(INDEX($I$5:$I$42,L224)),2)</f>
        <v>4108.87</v>
      </c>
      <c r="Y224" s="31" t="s">
        <v>189</v>
      </c>
      <c r="Z224" s="16">
        <f>ROUND(IF(Q224=1,INDEX(新属性投放!$D$14:$D$34,卡牌属性!R224),INDEX(新属性投放!$D$42:$D$62,卡牌属性!R224))*INDEX($G$5:$G$42,L224)/SQRT(INDEX($I$5:$I$42,L224)),2)</f>
        <v>33.869999999999997</v>
      </c>
      <c r="AA224" s="31" t="s">
        <v>190</v>
      </c>
      <c r="AB224" s="16">
        <f>ROUND(IF(Q224=1,INDEX(新属性投放!$E$14:$E$34,卡牌属性!R224),INDEX(新属性投放!$E$42:$E$62,卡牌属性!R224))*INDEX($G$5:$G$42,L224),2)</f>
        <v>16.93</v>
      </c>
      <c r="AC224" s="31" t="s">
        <v>191</v>
      </c>
      <c r="AD224" s="16">
        <f>ROUND(IF(Q224=1,INDEX(新属性投放!$F$14:$F$34,卡牌属性!R224),INDEX(新属性投放!$F$42:$F$62,卡牌属性!R224))*INDEX($G$5:$G$42,L224)*SQRT(INDEX($I$5:$I$42,L224)),2)</f>
        <v>101.6</v>
      </c>
      <c r="AF224" s="16">
        <f t="shared" si="94"/>
        <v>338</v>
      </c>
      <c r="AG224" s="16">
        <f t="shared" si="95"/>
        <v>169</v>
      </c>
      <c r="AH224" s="16">
        <f t="shared" si="96"/>
        <v>1016</v>
      </c>
      <c r="AJ224" s="16">
        <f t="shared" si="100"/>
        <v>1661</v>
      </c>
      <c r="AK224" s="16">
        <f t="shared" si="101"/>
        <v>828</v>
      </c>
      <c r="AL224" s="16">
        <f t="shared" si="102"/>
        <v>4999</v>
      </c>
    </row>
    <row r="225" spans="11:38" ht="16.5" x14ac:dyDescent="0.2">
      <c r="K225" s="15">
        <v>222</v>
      </c>
      <c r="L225" s="15">
        <f t="shared" si="88"/>
        <v>11</v>
      </c>
      <c r="M225" s="15">
        <f t="shared" si="89"/>
        <v>3</v>
      </c>
      <c r="N225" s="16">
        <f t="shared" si="90"/>
        <v>1101011</v>
      </c>
      <c r="O225" s="16" t="str">
        <f t="shared" si="91"/>
        <v>阎风吒12突</v>
      </c>
      <c r="P225" s="31" t="s">
        <v>482</v>
      </c>
      <c r="Q225" s="16">
        <f t="shared" si="92"/>
        <v>1</v>
      </c>
      <c r="R225" s="16">
        <f t="shared" si="93"/>
        <v>12</v>
      </c>
      <c r="S225" s="16" t="s">
        <v>51</v>
      </c>
      <c r="T225" s="16">
        <f>ROUND(((IF(Q225=1,INDEX(新属性投放!$J$14:$J$34,卡牌属性!R225),INDEX(新属性投放!$J$42:$J$62,卡牌属性!R225)))*INDEX($G$5:$G$42,L225)+IF(Q225=1,INDEX(新属性投放!R$20:R$23,卡牌属性!M225-1),INDEX(新属性投放!R$25:R$28,卡牌属性!M225-1)))/SQRT(INDEX($I$5:$I$42,L225)),2)</f>
        <v>1559.51</v>
      </c>
      <c r="U225" s="31" t="s">
        <v>190</v>
      </c>
      <c r="V225" s="16">
        <f>ROUND((IF(Q225=1,INDEX(新属性投放!$K$14:$K$34,卡牌属性!R225),INDEX(新属性投放!$K$42:$K$62,卡牌属性!R225))+IF(Q225=1,INDEX(新属性投放!S$20:S$23,卡牌属性!M225-1),INDEX(新属性投放!S$25:S$28,卡牌属性!M225-1)))*INDEX($G$5:$G$42,L225),2)</f>
        <v>758.08</v>
      </c>
      <c r="W225" s="31" t="s">
        <v>191</v>
      </c>
      <c r="X225" s="16">
        <f>ROUND((IF(Q225=1,INDEX(新属性投放!$L$14:$L$34,卡牌属性!R225),INDEX(新属性投放!$L$42:$L$62,卡牌属性!R225))*INDEX($G$5:$G$42,L225)+IF(Q225=1,INDEX(新属性投放!T$20:T$23,卡牌属性!M225-1),INDEX(新属性投放!T$25:T$28,卡牌属性!M225-1)))*SQRT(INDEX($I$5:$I$42,L225)),2)</f>
        <v>4744.53</v>
      </c>
      <c r="Y225" s="31" t="s">
        <v>189</v>
      </c>
      <c r="Z225" s="16">
        <f>ROUND(IF(Q225=1,INDEX(新属性投放!$D$14:$D$34,卡牌属性!R225),INDEX(新属性投放!$D$42:$D$62,卡牌属性!R225))*INDEX($G$5:$G$42,L225)/SQRT(INDEX($I$5:$I$42,L225)),2)</f>
        <v>38.74</v>
      </c>
      <c r="AA225" s="31" t="s">
        <v>190</v>
      </c>
      <c r="AB225" s="16">
        <f>ROUND(IF(Q225=1,INDEX(新属性投放!$E$14:$E$34,卡牌属性!R225),INDEX(新属性投放!$E$42:$E$62,卡牌属性!R225))*INDEX($G$5:$G$42,L225),2)</f>
        <v>19.37</v>
      </c>
      <c r="AC225" s="31" t="s">
        <v>191</v>
      </c>
      <c r="AD225" s="16">
        <f>ROUND(IF(Q225=1,INDEX(新属性投放!$F$14:$F$34,卡牌属性!R225),INDEX(新属性投放!$F$42:$F$62,卡牌属性!R225))*INDEX($G$5:$G$42,L225)*SQRT(INDEX($I$5:$I$42,L225)),2)</f>
        <v>116.23</v>
      </c>
      <c r="AF225" s="16">
        <f t="shared" si="94"/>
        <v>387</v>
      </c>
      <c r="AG225" s="16">
        <f t="shared" si="95"/>
        <v>193</v>
      </c>
      <c r="AH225" s="16">
        <f t="shared" si="96"/>
        <v>1162</v>
      </c>
      <c r="AJ225" s="16">
        <f t="shared" si="100"/>
        <v>2048</v>
      </c>
      <c r="AK225" s="16">
        <f t="shared" si="101"/>
        <v>1021</v>
      </c>
      <c r="AL225" s="16">
        <f t="shared" si="102"/>
        <v>6161</v>
      </c>
    </row>
    <row r="226" spans="11:38" ht="16.5" x14ac:dyDescent="0.2">
      <c r="K226" s="15">
        <v>223</v>
      </c>
      <c r="L226" s="15">
        <f t="shared" si="88"/>
        <v>11</v>
      </c>
      <c r="M226" s="15">
        <f t="shared" si="89"/>
        <v>3</v>
      </c>
      <c r="N226" s="16">
        <f t="shared" si="90"/>
        <v>1101011</v>
      </c>
      <c r="O226" s="16" t="str">
        <f t="shared" si="91"/>
        <v>阎风吒13突</v>
      </c>
      <c r="P226" s="31" t="s">
        <v>482</v>
      </c>
      <c r="Q226" s="16">
        <f t="shared" si="92"/>
        <v>1</v>
      </c>
      <c r="R226" s="16">
        <f t="shared" si="93"/>
        <v>13</v>
      </c>
      <c r="S226" s="16" t="s">
        <v>51</v>
      </c>
      <c r="T226" s="16">
        <f>ROUND(((IF(Q226=1,INDEX(新属性投放!$J$14:$J$34,卡牌属性!R226),INDEX(新属性投放!$J$42:$J$62,卡牌属性!R226)))*INDEX($G$5:$G$42,L226)+IF(Q226=1,INDEX(新属性投放!R$20:R$23,卡牌属性!M226-1),INDEX(新属性投放!R$25:R$28,卡牌属性!M226-1)))/SQRT(INDEX($I$5:$I$42,L226)),2)</f>
        <v>1801.53</v>
      </c>
      <c r="U226" s="31" t="s">
        <v>190</v>
      </c>
      <c r="V226" s="16">
        <f>ROUND((IF(Q226=1,INDEX(新属性投放!$K$14:$K$34,卡牌属性!R226),INDEX(新属性投放!$K$42:$K$62,卡牌属性!R226))+IF(Q226=1,INDEX(新属性投放!S$20:S$23,卡牌属性!M226-1),INDEX(新属性投放!S$25:S$28,卡牌属性!M226-1)))*INDEX($G$5:$G$42,L226),2)</f>
        <v>879.09</v>
      </c>
      <c r="W226" s="31" t="s">
        <v>191</v>
      </c>
      <c r="X226" s="16">
        <f>ROUND((IF(Q226=1,INDEX(新属性投放!$L$14:$L$34,卡牌属性!R226),INDEX(新属性投放!$L$42:$L$62,卡牌属性!R226))*INDEX($G$5:$G$42,L226)+IF(Q226=1,INDEX(新属性投放!T$20:T$23,卡牌属性!M226-1),INDEX(新属性投放!T$25:T$28,卡牌属性!M226-1)))*SQRT(INDEX($I$5:$I$42,L226)),2)</f>
        <v>5470.58</v>
      </c>
      <c r="Y226" s="31" t="s">
        <v>189</v>
      </c>
      <c r="Z226" s="16">
        <f>ROUND(IF(Q226=1,INDEX(新属性投放!$D$14:$D$34,卡牌属性!R226),INDEX(新属性投放!$D$42:$D$62,卡牌属性!R226))*INDEX($G$5:$G$42,L226)/SQRT(INDEX($I$5:$I$42,L226)),2)</f>
        <v>44.79</v>
      </c>
      <c r="AA226" s="31" t="s">
        <v>190</v>
      </c>
      <c r="AB226" s="16">
        <f>ROUND(IF(Q226=1,INDEX(新属性投放!$E$14:$E$34,卡牌属性!R226),INDEX(新属性投放!$E$42:$E$62,卡牌属性!R226))*INDEX($G$5:$G$42,L226),2)</f>
        <v>22.4</v>
      </c>
      <c r="AC226" s="31" t="s">
        <v>191</v>
      </c>
      <c r="AD226" s="16">
        <f>ROUND(IF(Q226=1,INDEX(新属性投放!$F$14:$F$34,卡牌属性!R226),INDEX(新属性投放!$F$42:$F$62,卡牌属性!R226))*INDEX($G$5:$G$42,L226)*SQRT(INDEX($I$5:$I$42,L226)),2)</f>
        <v>134.38</v>
      </c>
      <c r="AF226" s="16">
        <f t="shared" si="94"/>
        <v>447</v>
      </c>
      <c r="AG226" s="16">
        <f t="shared" si="95"/>
        <v>224</v>
      </c>
      <c r="AH226" s="16">
        <f t="shared" si="96"/>
        <v>1343</v>
      </c>
      <c r="AJ226" s="16">
        <f t="shared" si="100"/>
        <v>2495</v>
      </c>
      <c r="AK226" s="16">
        <f t="shared" si="101"/>
        <v>1245</v>
      </c>
      <c r="AL226" s="16">
        <f t="shared" si="102"/>
        <v>7504</v>
      </c>
    </row>
    <row r="227" spans="11:38" ht="16.5" x14ac:dyDescent="0.2">
      <c r="K227" s="15">
        <v>224</v>
      </c>
      <c r="L227" s="15">
        <f t="shared" si="88"/>
        <v>11</v>
      </c>
      <c r="M227" s="15">
        <f t="shared" si="89"/>
        <v>3</v>
      </c>
      <c r="N227" s="16">
        <f t="shared" si="90"/>
        <v>1101011</v>
      </c>
      <c r="O227" s="16" t="str">
        <f t="shared" si="91"/>
        <v>阎风吒14突</v>
      </c>
      <c r="P227" s="31" t="s">
        <v>482</v>
      </c>
      <c r="Q227" s="16">
        <f t="shared" si="92"/>
        <v>1</v>
      </c>
      <c r="R227" s="16">
        <f t="shared" si="93"/>
        <v>14</v>
      </c>
      <c r="S227" s="16" t="s">
        <v>51</v>
      </c>
      <c r="T227" s="16">
        <f>ROUND(((IF(Q227=1,INDEX(新属性投放!$J$14:$J$34,卡牌属性!R227),INDEX(新属性投放!$J$42:$J$62,卡牌属性!R227)))*INDEX($G$5:$G$42,L227)+IF(Q227=1,INDEX(新属性投放!R$20:R$23,卡牌属性!M227-1),INDEX(新属性投放!R$25:R$28,卡牌属性!M227-1)))/SQRT(INDEX($I$5:$I$42,L227)),2)</f>
        <v>2081.84</v>
      </c>
      <c r="U227" s="31" t="s">
        <v>190</v>
      </c>
      <c r="V227" s="16">
        <f>ROUND((IF(Q227=1,INDEX(新属性投放!$K$14:$K$34,卡牌属性!R227),INDEX(新属性投放!$K$42:$K$62,卡牌属性!R227))+IF(Q227=1,INDEX(新属性投放!S$20:S$23,卡牌属性!M227-1),INDEX(新属性投放!S$25:S$28,卡牌属性!M227-1)))*INDEX($G$5:$G$42,L227),2)</f>
        <v>1018.67</v>
      </c>
      <c r="W227" s="31" t="s">
        <v>191</v>
      </c>
      <c r="X227" s="16">
        <f>ROUND((IF(Q227=1,INDEX(新属性投放!$L$14:$L$34,卡牌属性!R227),INDEX(新属性投放!$L$42:$L$62,卡牌属性!R227))*INDEX($G$5:$G$42,L227)+IF(Q227=1,INDEX(新属性投放!T$20:T$23,卡牌属性!M227-1),INDEX(新属性投放!T$25:T$28,卡牌属性!M227-1)))*SQRT(INDEX($I$5:$I$42,L227)),2)</f>
        <v>6311.52</v>
      </c>
      <c r="Y227" s="31" t="s">
        <v>189</v>
      </c>
      <c r="Z227" s="16">
        <f>ROUND(IF(Q227=1,INDEX(新属性投放!$D$14:$D$34,卡牌属性!R227),INDEX(新属性投放!$D$42:$D$62,卡牌属性!R227))*INDEX($G$5:$G$42,L227)/SQRT(INDEX($I$5:$I$42,L227)),2)</f>
        <v>51.8</v>
      </c>
      <c r="AA227" s="31" t="s">
        <v>190</v>
      </c>
      <c r="AB227" s="16">
        <f>ROUND(IF(Q227=1,INDEX(新属性投放!$E$14:$E$34,卡牌属性!R227),INDEX(新属性投放!$E$42:$E$62,卡牌属性!R227))*INDEX($G$5:$G$42,L227),2)</f>
        <v>25.9</v>
      </c>
      <c r="AC227" s="31" t="s">
        <v>191</v>
      </c>
      <c r="AD227" s="16">
        <f>ROUND(IF(Q227=1,INDEX(新属性投放!$F$14:$F$34,卡牌属性!R227),INDEX(新属性投放!$F$42:$F$62,卡牌属性!R227))*INDEX($G$5:$G$42,L227)*SQRT(INDEX($I$5:$I$42,L227)),2)</f>
        <v>155.38999999999999</v>
      </c>
      <c r="AF227" s="16">
        <f t="shared" si="94"/>
        <v>518</v>
      </c>
      <c r="AG227" s="16">
        <f t="shared" si="95"/>
        <v>259</v>
      </c>
      <c r="AH227" s="16">
        <f t="shared" si="96"/>
        <v>1553</v>
      </c>
      <c r="AJ227" s="16">
        <f t="shared" si="100"/>
        <v>3013</v>
      </c>
      <c r="AK227" s="16">
        <f t="shared" si="101"/>
        <v>1504</v>
      </c>
      <c r="AL227" s="16">
        <f t="shared" si="102"/>
        <v>9057</v>
      </c>
    </row>
    <row r="228" spans="11:38" ht="16.5" x14ac:dyDescent="0.2">
      <c r="K228" s="15">
        <v>225</v>
      </c>
      <c r="L228" s="15">
        <f t="shared" si="88"/>
        <v>11</v>
      </c>
      <c r="M228" s="15">
        <f t="shared" si="89"/>
        <v>3</v>
      </c>
      <c r="N228" s="16">
        <f t="shared" si="90"/>
        <v>1101011</v>
      </c>
      <c r="O228" s="16" t="str">
        <f t="shared" si="91"/>
        <v>阎风吒15突</v>
      </c>
      <c r="P228" s="31" t="s">
        <v>482</v>
      </c>
      <c r="Q228" s="16">
        <f t="shared" si="92"/>
        <v>1</v>
      </c>
      <c r="R228" s="16">
        <f t="shared" si="93"/>
        <v>15</v>
      </c>
      <c r="S228" s="16" t="s">
        <v>51</v>
      </c>
      <c r="T228" s="16">
        <f>ROUND(((IF(Q228=1,INDEX(新属性投放!$J$14:$J$34,卡牌属性!R228),INDEX(新属性投放!$J$42:$J$62,卡牌属性!R228)))*INDEX($G$5:$G$42,L228)+IF(Q228=1,INDEX(新属性投放!R$20:R$23,卡牌属性!M228-1),INDEX(新属性投放!R$25:R$28,卡牌属性!M228-1)))/SQRT(INDEX($I$5:$I$42,L228)),2)</f>
        <v>2405.2199999999998</v>
      </c>
      <c r="U228" s="31" t="s">
        <v>190</v>
      </c>
      <c r="V228" s="16">
        <f>ROUND((IF(Q228=1,INDEX(新属性投放!$K$14:$K$34,卡牌属性!R228),INDEX(新属性投放!$K$42:$K$62,卡牌属性!R228))+IF(Q228=1,INDEX(新属性投放!S$20:S$23,卡牌属性!M228-1),INDEX(新属性投放!S$25:S$28,卡牌属性!M228-1)))*INDEX($G$5:$G$42,L228),2)</f>
        <v>1180.3599999999999</v>
      </c>
      <c r="W228" s="31" t="s">
        <v>191</v>
      </c>
      <c r="X228" s="16">
        <f>ROUND((IF(Q228=1,INDEX(新属性投放!$L$14:$L$34,卡牌属性!R228),INDEX(新属性投放!$L$42:$L$62,卡牌属性!R228))*INDEX($G$5:$G$42,L228)+IF(Q228=1,INDEX(新属性投放!T$20:T$23,卡牌属性!M228-1),INDEX(新属性投放!T$25:T$28,卡牌属性!M228-1)))*SQRT(INDEX($I$5:$I$42,L228)),2)</f>
        <v>7281.66</v>
      </c>
      <c r="Y228" s="31" t="s">
        <v>189</v>
      </c>
      <c r="Z228" s="16">
        <f>ROUND(IF(Q228=1,INDEX(新属性投放!$D$14:$D$34,卡牌属性!R228),INDEX(新属性投放!$D$42:$D$62,卡牌属性!R228))*INDEX($G$5:$G$42,L228)/SQRT(INDEX($I$5:$I$42,L228)),2)</f>
        <v>59.88</v>
      </c>
      <c r="AA228" s="31" t="s">
        <v>190</v>
      </c>
      <c r="AB228" s="16">
        <f>ROUND(IF(Q228=1,INDEX(新属性投放!$E$14:$E$34,卡牌属性!R228),INDEX(新属性投放!$E$42:$E$62,卡牌属性!R228))*INDEX($G$5:$G$42,L228),2)</f>
        <v>29.94</v>
      </c>
      <c r="AC228" s="31" t="s">
        <v>191</v>
      </c>
      <c r="AD228" s="16">
        <f>ROUND(IF(Q228=1,INDEX(新属性投放!$F$14:$F$34,卡牌属性!R228),INDEX(新属性投放!$F$42:$F$62,卡牌属性!R228))*INDEX($G$5:$G$42,L228)*SQRT(INDEX($I$5:$I$42,L228)),2)</f>
        <v>179.64</v>
      </c>
      <c r="AF228" s="16">
        <f t="shared" si="94"/>
        <v>598</v>
      </c>
      <c r="AG228" s="16">
        <f t="shared" si="95"/>
        <v>299</v>
      </c>
      <c r="AH228" s="16">
        <f t="shared" si="96"/>
        <v>1796</v>
      </c>
      <c r="AJ228" s="16">
        <f t="shared" si="100"/>
        <v>3611</v>
      </c>
      <c r="AK228" s="16">
        <f t="shared" si="101"/>
        <v>1803</v>
      </c>
      <c r="AL228" s="16">
        <f t="shared" si="102"/>
        <v>10853</v>
      </c>
    </row>
    <row r="229" spans="11:38" ht="16.5" x14ac:dyDescent="0.2">
      <c r="K229" s="15">
        <v>226</v>
      </c>
      <c r="L229" s="15">
        <f t="shared" si="88"/>
        <v>11</v>
      </c>
      <c r="M229" s="15">
        <f t="shared" si="89"/>
        <v>3</v>
      </c>
      <c r="N229" s="16">
        <f t="shared" si="90"/>
        <v>1101011</v>
      </c>
      <c r="O229" s="16" t="str">
        <f t="shared" si="91"/>
        <v>阎风吒16突</v>
      </c>
      <c r="P229" s="31" t="s">
        <v>482</v>
      </c>
      <c r="Q229" s="16">
        <f t="shared" si="92"/>
        <v>1</v>
      </c>
      <c r="R229" s="16">
        <f t="shared" si="93"/>
        <v>16</v>
      </c>
      <c r="S229" s="16" t="s">
        <v>51</v>
      </c>
      <c r="T229" s="16">
        <f>ROUND(((IF(Q229=1,INDEX(新属性投放!$J$14:$J$34,卡牌属性!R229),INDEX(新属性投放!$J$42:$J$62,卡牌属性!R229)))*INDEX($G$5:$G$42,L229)+IF(Q229=1,INDEX(新属性投放!R$20:R$23,卡牌属性!M229-1),INDEX(新属性投放!R$25:R$28,卡牌属性!M229-1)))/SQRT(INDEX($I$5:$I$42,L229)),2)</f>
        <v>2779.37</v>
      </c>
      <c r="U229" s="31" t="s">
        <v>190</v>
      </c>
      <c r="V229" s="16">
        <f>ROUND((IF(Q229=1,INDEX(新属性投放!$K$14:$K$34,卡牌属性!R229),INDEX(新属性投放!$K$42:$K$62,卡牌属性!R229))+IF(Q229=1,INDEX(新属性投放!S$20:S$23,卡牌属性!M229-1),INDEX(新属性投放!S$25:S$28,卡牌属性!M229-1)))*INDEX($G$5:$G$42,L229),2)</f>
        <v>1368.01</v>
      </c>
      <c r="W229" s="31" t="s">
        <v>191</v>
      </c>
      <c r="X229" s="16">
        <f>ROUND((IF(Q229=1,INDEX(新属性投放!$L$14:$L$34,卡牌属性!R229),INDEX(新属性投放!$L$42:$L$62,卡牌属性!R229))*INDEX($G$5:$G$42,L229)+IF(Q229=1,INDEX(新属性投放!T$20:T$23,卡牌属性!M229-1),INDEX(新属性投放!T$25:T$28,卡牌属性!M229-1)))*SQRT(INDEX($I$5:$I$42,L229)),2)</f>
        <v>8404.1200000000008</v>
      </c>
      <c r="Y229" s="31" t="s">
        <v>189</v>
      </c>
      <c r="Z229" s="16">
        <f>ROUND(IF(Q229=1,INDEX(新属性投放!$D$14:$D$34,卡牌属性!R229),INDEX(新属性投放!$D$42:$D$62,卡牌属性!R229))*INDEX($G$5:$G$42,L229)/SQRT(INDEX($I$5:$I$42,L229)),2)</f>
        <v>69.23</v>
      </c>
      <c r="AA229" s="31" t="s">
        <v>190</v>
      </c>
      <c r="AB229" s="16">
        <f>ROUND(IF(Q229=1,INDEX(新属性投放!$E$14:$E$34,卡牌属性!R229),INDEX(新属性投放!$E$42:$E$62,卡牌属性!R229))*INDEX($G$5:$G$42,L229),2)</f>
        <v>34.619999999999997</v>
      </c>
      <c r="AC229" s="31" t="s">
        <v>191</v>
      </c>
      <c r="AD229" s="16">
        <f>ROUND(IF(Q229=1,INDEX(新属性投放!$F$14:$F$34,卡牌属性!R229),INDEX(新属性投放!$F$42:$F$62,卡牌属性!R229))*INDEX($G$5:$G$42,L229)*SQRT(INDEX($I$5:$I$42,L229)),2)</f>
        <v>207.69</v>
      </c>
      <c r="AF229" s="16">
        <f t="shared" si="94"/>
        <v>692</v>
      </c>
      <c r="AG229" s="16">
        <f t="shared" si="95"/>
        <v>346</v>
      </c>
      <c r="AH229" s="16">
        <f t="shared" si="96"/>
        <v>2076</v>
      </c>
      <c r="AJ229" s="16">
        <f t="shared" si="100"/>
        <v>4303</v>
      </c>
      <c r="AK229" s="16">
        <f t="shared" si="101"/>
        <v>2149</v>
      </c>
      <c r="AL229" s="16">
        <f t="shared" si="102"/>
        <v>12929</v>
      </c>
    </row>
    <row r="230" spans="11:38" ht="16.5" x14ac:dyDescent="0.2">
      <c r="K230" s="15">
        <v>227</v>
      </c>
      <c r="L230" s="15">
        <f t="shared" si="88"/>
        <v>11</v>
      </c>
      <c r="M230" s="15">
        <f t="shared" si="89"/>
        <v>3</v>
      </c>
      <c r="N230" s="16">
        <f t="shared" si="90"/>
        <v>1101011</v>
      </c>
      <c r="O230" s="16" t="str">
        <f t="shared" si="91"/>
        <v>阎风吒17突</v>
      </c>
      <c r="P230" s="31" t="s">
        <v>482</v>
      </c>
      <c r="Q230" s="16">
        <f t="shared" si="92"/>
        <v>1</v>
      </c>
      <c r="R230" s="16">
        <f t="shared" si="93"/>
        <v>17</v>
      </c>
      <c r="S230" s="16" t="s">
        <v>51</v>
      </c>
      <c r="T230" s="16">
        <f>ROUND(((IF(Q230=1,INDEX(新属性投放!$J$14:$J$34,卡牌属性!R230),INDEX(新属性投放!$J$42:$J$62,卡牌属性!R230)))*INDEX($G$5:$G$42,L230)+IF(Q230=1,INDEX(新属性投放!R$20:R$23,卡牌属性!M230-1),INDEX(新属性投放!R$25:R$28,卡牌属性!M230-1)))/SQRT(INDEX($I$5:$I$42,L230)),2)</f>
        <v>3211.77</v>
      </c>
      <c r="U230" s="31" t="s">
        <v>190</v>
      </c>
      <c r="V230" s="16">
        <f>ROUND((IF(Q230=1,INDEX(新属性投放!$K$14:$K$34,卡牌属性!R230),INDEX(新属性投放!$K$42:$K$62,卡牌属性!R230))+IF(Q230=1,INDEX(新属性投放!S$20:S$23,卡牌属性!M230-1),INDEX(新属性投放!S$25:S$28,卡牌属性!M230-1)))*INDEX($G$5:$G$42,L230),2)</f>
        <v>1584.79</v>
      </c>
      <c r="W230" s="31" t="s">
        <v>191</v>
      </c>
      <c r="X230" s="16">
        <f>ROUND((IF(Q230=1,INDEX(新属性投放!$L$14:$L$34,卡牌属性!R230),INDEX(新属性投放!$L$42:$L$62,卡牌属性!R230))*INDEX($G$5:$G$42,L230)+IF(Q230=1,INDEX(新属性投放!T$20:T$23,卡牌属性!M230-1),INDEX(新属性投放!T$25:T$28,卡牌属性!M230-1)))*SQRT(INDEX($I$5:$I$42,L230)),2)</f>
        <v>9701.32</v>
      </c>
      <c r="Y230" s="31" t="s">
        <v>189</v>
      </c>
      <c r="Z230" s="16">
        <f>ROUND(IF(Q230=1,INDEX(新属性投放!$D$14:$D$34,卡牌属性!R230),INDEX(新属性投放!$D$42:$D$62,卡牌属性!R230))*INDEX($G$5:$G$42,L230)/SQRT(INDEX($I$5:$I$42,L230)),2)</f>
        <v>80.040000000000006</v>
      </c>
      <c r="AA230" s="31" t="s">
        <v>190</v>
      </c>
      <c r="AB230" s="16">
        <f>ROUND(IF(Q230=1,INDEX(新属性投放!$E$14:$E$34,卡牌属性!R230),INDEX(新属性投放!$E$42:$E$62,卡牌属性!R230))*INDEX($G$5:$G$42,L230),2)</f>
        <v>40.020000000000003</v>
      </c>
      <c r="AC230" s="31" t="s">
        <v>191</v>
      </c>
      <c r="AD230" s="16">
        <f>ROUND(IF(Q230=1,INDEX(新属性投放!$F$14:$F$34,卡牌属性!R230),INDEX(新属性投放!$F$42:$F$62,卡牌属性!R230))*INDEX($G$5:$G$42,L230)*SQRT(INDEX($I$5:$I$42,L230)),2)</f>
        <v>240.12</v>
      </c>
      <c r="AF230" s="16">
        <f t="shared" si="94"/>
        <v>800</v>
      </c>
      <c r="AG230" s="16">
        <f t="shared" si="95"/>
        <v>400</v>
      </c>
      <c r="AH230" s="16">
        <f t="shared" si="96"/>
        <v>2401</v>
      </c>
      <c r="AJ230" s="16">
        <f t="shared" si="100"/>
        <v>5103</v>
      </c>
      <c r="AK230" s="16">
        <f t="shared" si="101"/>
        <v>2549</v>
      </c>
      <c r="AL230" s="16">
        <f t="shared" si="102"/>
        <v>15330</v>
      </c>
    </row>
    <row r="231" spans="11:38" ht="16.5" x14ac:dyDescent="0.2">
      <c r="K231" s="15">
        <v>228</v>
      </c>
      <c r="L231" s="15">
        <f t="shared" si="88"/>
        <v>11</v>
      </c>
      <c r="M231" s="15">
        <f t="shared" si="89"/>
        <v>3</v>
      </c>
      <c r="N231" s="16">
        <f t="shared" si="90"/>
        <v>1101011</v>
      </c>
      <c r="O231" s="16" t="str">
        <f t="shared" si="91"/>
        <v>阎风吒18突</v>
      </c>
      <c r="P231" s="31" t="s">
        <v>482</v>
      </c>
      <c r="Q231" s="16">
        <f t="shared" si="92"/>
        <v>1</v>
      </c>
      <c r="R231" s="16">
        <f t="shared" si="93"/>
        <v>18</v>
      </c>
      <c r="S231" s="16" t="s">
        <v>51</v>
      </c>
      <c r="T231" s="16">
        <f>ROUND(((IF(Q231=1,INDEX(新属性投放!$J$14:$J$34,卡牌属性!R231),INDEX(新属性投放!$J$42:$J$62,卡牌属性!R231)))*INDEX($G$5:$G$42,L231)+IF(Q231=1,INDEX(新属性投放!R$20:R$23,卡牌属性!M231-1),INDEX(新属性投放!R$25:R$28,卡牌属性!M231-1)))/SQRT(INDEX($I$5:$I$42,L231)),2)</f>
        <v>3712.02</v>
      </c>
      <c r="U231" s="31" t="s">
        <v>190</v>
      </c>
      <c r="V231" s="16">
        <f>ROUND((IF(Q231=1,INDEX(新属性投放!$K$14:$K$34,卡牌属性!R231),INDEX(新属性投放!$K$42:$K$62,卡牌属性!R231))+IF(Q231=1,INDEX(新属性投放!S$20:S$23,卡牌属性!M231-1),INDEX(新属性投放!S$25:S$28,卡牌属性!M231-1)))*INDEX($G$5:$G$42,L231),2)</f>
        <v>1835.49</v>
      </c>
      <c r="W231" s="31" t="s">
        <v>191</v>
      </c>
      <c r="X231" s="16">
        <f>ROUND((IF(Q231=1,INDEX(新属性投放!$L$14:$L$34,卡牌属性!R231),INDEX(新属性投放!$L$42:$L$62,卡牌属性!R231))*INDEX($G$5:$G$42,L231)+IF(Q231=1,INDEX(新属性投放!T$20:T$23,卡牌属性!M231-1),INDEX(新属性投放!T$25:T$28,卡牌属性!M231-1)))*SQRT(INDEX($I$5:$I$42,L231)),2)</f>
        <v>11202.07</v>
      </c>
      <c r="Y231" s="31" t="s">
        <v>189</v>
      </c>
      <c r="Z231" s="16">
        <f>ROUND(IF(Q231=1,INDEX(新属性投放!$D$14:$D$34,卡牌属性!R231),INDEX(新属性投放!$D$42:$D$62,卡牌属性!R231))*INDEX($G$5:$G$42,L231)/SQRT(INDEX($I$5:$I$42,L231)),2)</f>
        <v>92.55</v>
      </c>
      <c r="AA231" s="31" t="s">
        <v>190</v>
      </c>
      <c r="AB231" s="16">
        <f>ROUND(IF(Q231=1,INDEX(新属性投放!$E$14:$E$34,卡牌属性!R231),INDEX(新属性投放!$E$42:$E$62,卡牌属性!R231))*INDEX($G$5:$G$42,L231),2)</f>
        <v>46.28</v>
      </c>
      <c r="AC231" s="31" t="s">
        <v>191</v>
      </c>
      <c r="AD231" s="16">
        <f>ROUND(IF(Q231=1,INDEX(新属性投放!$F$14:$F$34,卡牌属性!R231),INDEX(新属性投放!$F$42:$F$62,卡牌属性!R231))*INDEX($G$5:$G$42,L231)*SQRT(INDEX($I$5:$I$42,L231)),2)</f>
        <v>277.66000000000003</v>
      </c>
      <c r="AF231" s="16">
        <f t="shared" si="94"/>
        <v>925</v>
      </c>
      <c r="AG231" s="16">
        <f t="shared" si="95"/>
        <v>462</v>
      </c>
      <c r="AH231" s="16">
        <f t="shared" si="96"/>
        <v>2776</v>
      </c>
      <c r="AJ231" s="16">
        <f t="shared" si="100"/>
        <v>6028</v>
      </c>
      <c r="AK231" s="16">
        <f t="shared" si="101"/>
        <v>3011</v>
      </c>
      <c r="AL231" s="16">
        <f t="shared" si="102"/>
        <v>18106</v>
      </c>
    </row>
    <row r="232" spans="11:38" ht="16.5" x14ac:dyDescent="0.2">
      <c r="K232" s="15">
        <v>229</v>
      </c>
      <c r="L232" s="15">
        <f t="shared" si="88"/>
        <v>11</v>
      </c>
      <c r="M232" s="15">
        <f t="shared" si="89"/>
        <v>3</v>
      </c>
      <c r="N232" s="16">
        <f t="shared" si="90"/>
        <v>1101011</v>
      </c>
      <c r="O232" s="16" t="str">
        <f t="shared" si="91"/>
        <v>阎风吒19突</v>
      </c>
      <c r="P232" s="31" t="s">
        <v>482</v>
      </c>
      <c r="Q232" s="16">
        <f t="shared" si="92"/>
        <v>1</v>
      </c>
      <c r="R232" s="16">
        <f t="shared" si="93"/>
        <v>19</v>
      </c>
      <c r="S232" s="16" t="s">
        <v>51</v>
      </c>
      <c r="T232" s="16">
        <f>ROUND(((IF(Q232=1,INDEX(新属性投放!$J$14:$J$34,卡牌属性!R232),INDEX(新属性投放!$J$42:$J$62,卡牌属性!R232)))*INDEX($G$5:$G$42,L232)+IF(Q232=1,INDEX(新属性投放!R$20:R$23,卡牌属性!M232-1),INDEX(新属性投放!R$25:R$28,卡牌属性!M232-1)))/SQRT(INDEX($I$5:$I$42,L232)),2)</f>
        <v>4290.93</v>
      </c>
      <c r="U232" s="31" t="s">
        <v>190</v>
      </c>
      <c r="V232" s="16">
        <f>ROUND((IF(Q232=1,INDEX(新属性投放!$K$14:$K$34,卡牌属性!R232),INDEX(新属性投放!$K$42:$K$62,卡牌属性!R232))+IF(Q232=1,INDEX(新属性投放!S$20:S$23,卡牌属性!M232-1),INDEX(新属性投放!S$25:S$28,卡牌属性!M232-1)))*INDEX($G$5:$G$42,L232),2)</f>
        <v>2124.37</v>
      </c>
      <c r="W232" s="31" t="s">
        <v>191</v>
      </c>
      <c r="X232" s="16">
        <f>ROUND((IF(Q232=1,INDEX(新属性投放!$L$14:$L$34,卡牌属性!R232),INDEX(新属性投放!$L$42:$L$62,卡牌属性!R232))*INDEX($G$5:$G$42,L232)+IF(Q232=1,INDEX(新属性投放!T$20:T$23,卡牌属性!M232-1),INDEX(新属性投放!T$25:T$28,卡牌属性!M232-1)))*SQRT(INDEX($I$5:$I$42,L232)),2)</f>
        <v>12938.8</v>
      </c>
      <c r="Y232" s="31" t="s">
        <v>189</v>
      </c>
      <c r="Z232" s="16">
        <f>ROUND(IF(Q232=1,INDEX(新属性投放!$D$14:$D$34,卡牌属性!R232),INDEX(新属性投放!$D$42:$D$62,卡牌属性!R232))*INDEX($G$5:$G$42,L232)/SQRT(INDEX($I$5:$I$42,L232)),2)</f>
        <v>107.02</v>
      </c>
      <c r="AA232" s="31" t="s">
        <v>190</v>
      </c>
      <c r="AB232" s="16">
        <f>ROUND(IF(Q232=1,INDEX(新属性投放!$E$14:$E$34,卡牌属性!R232),INDEX(新属性投放!$E$42:$E$62,卡牌属性!R232))*INDEX($G$5:$G$42,L232),2)</f>
        <v>53.51</v>
      </c>
      <c r="AC232" s="31" t="s">
        <v>191</v>
      </c>
      <c r="AD232" s="16">
        <f>ROUND(IF(Q232=1,INDEX(新属性投放!$F$14:$F$34,卡牌属性!R232),INDEX(新属性投放!$F$42:$F$62,卡牌属性!R232))*INDEX($G$5:$G$42,L232)*SQRT(INDEX($I$5:$I$42,L232)),2)</f>
        <v>321.06</v>
      </c>
      <c r="AF232" s="16">
        <f t="shared" si="94"/>
        <v>1070</v>
      </c>
      <c r="AG232" s="16">
        <f t="shared" si="95"/>
        <v>535</v>
      </c>
      <c r="AH232" s="16">
        <f t="shared" si="96"/>
        <v>3210</v>
      </c>
      <c r="AJ232" s="16">
        <f t="shared" si="100"/>
        <v>7098</v>
      </c>
      <c r="AK232" s="16">
        <f t="shared" si="101"/>
        <v>3546</v>
      </c>
      <c r="AL232" s="16">
        <f t="shared" si="102"/>
        <v>21316</v>
      </c>
    </row>
    <row r="233" spans="11:38" ht="16.5" x14ac:dyDescent="0.2">
      <c r="K233" s="15">
        <v>230</v>
      </c>
      <c r="L233" s="15">
        <f t="shared" si="88"/>
        <v>11</v>
      </c>
      <c r="M233" s="15">
        <f t="shared" si="89"/>
        <v>3</v>
      </c>
      <c r="N233" s="16">
        <f t="shared" si="90"/>
        <v>1101011</v>
      </c>
      <c r="O233" s="16" t="str">
        <f t="shared" si="91"/>
        <v>阎风吒20突</v>
      </c>
      <c r="P233" s="31" t="s">
        <v>482</v>
      </c>
      <c r="Q233" s="16">
        <f t="shared" si="92"/>
        <v>1</v>
      </c>
      <c r="R233" s="16">
        <f t="shared" si="93"/>
        <v>20</v>
      </c>
      <c r="S233" s="16" t="s">
        <v>51</v>
      </c>
      <c r="T233" s="16">
        <f>ROUND(((IF(Q233=1,INDEX(新属性投放!$J$14:$J$34,卡牌属性!R233),INDEX(新属性投放!$J$42:$J$62,卡牌属性!R233)))*INDEX($G$5:$G$42,L233)+IF(Q233=1,INDEX(新属性投放!R$20:R$23,卡牌属性!M233-1),INDEX(新属性投放!R$25:R$28,卡牌属性!M233-1)))/SQRT(INDEX($I$5:$I$42,L233)),2)</f>
        <v>4959.43</v>
      </c>
      <c r="U233" s="31" t="s">
        <v>190</v>
      </c>
      <c r="V233" s="16">
        <f>ROUND((IF(Q233=1,INDEX(新属性投放!$K$14:$K$34,卡牌属性!R233),INDEX(新属性投放!$K$42:$K$62,卡牌属性!R233))+IF(Q233=1,INDEX(新属性投放!S$20:S$23,卡牌属性!M233-1),INDEX(新属性投放!S$25:S$28,卡牌属性!M233-1)))*INDEX($G$5:$G$42,L233),2)</f>
        <v>2458.61</v>
      </c>
      <c r="W233" s="31" t="s">
        <v>191</v>
      </c>
      <c r="X233" s="16">
        <f>ROUND((IF(Q233=1,INDEX(新属性投放!$L$14:$L$34,卡牌属性!R233),INDEX(新属性投放!$L$42:$L$62,卡牌属性!R233))*INDEX($G$5:$G$42,L233)+IF(Q233=1,INDEX(新属性投放!T$20:T$23,卡牌属性!M233-1),INDEX(新属性投放!T$25:T$28,卡牌属性!M233-1)))*SQRT(INDEX($I$5:$I$42,L233)),2)</f>
        <v>14944.28</v>
      </c>
      <c r="Y233" s="31" t="s">
        <v>189</v>
      </c>
      <c r="Z233" s="16">
        <f>ROUND(IF(Q233=1,INDEX(新属性投放!$D$14:$D$34,卡牌属性!R233),INDEX(新属性投放!$D$42:$D$62,卡牌属性!R233))*INDEX($G$5:$G$42,L233)/SQRT(INDEX($I$5:$I$42,L233)),2)</f>
        <v>123.74</v>
      </c>
      <c r="AA233" s="31" t="s">
        <v>190</v>
      </c>
      <c r="AB233" s="16">
        <f>ROUND(IF(Q233=1,INDEX(新属性投放!$E$14:$E$34,卡牌属性!R233),INDEX(新属性投放!$E$42:$E$62,卡牌属性!R233))*INDEX($G$5:$G$42,L233),2)</f>
        <v>61.87</v>
      </c>
      <c r="AC233" s="31" t="s">
        <v>191</v>
      </c>
      <c r="AD233" s="16">
        <f>ROUND(IF(Q233=1,INDEX(新属性投放!$F$14:$F$34,卡牌属性!R233),INDEX(新属性投放!$F$42:$F$62,卡牌属性!R233))*INDEX($G$5:$G$42,L233)*SQRT(INDEX($I$5:$I$42,L233)),2)</f>
        <v>371.22</v>
      </c>
      <c r="AF233" s="16">
        <f t="shared" si="94"/>
        <v>1237</v>
      </c>
      <c r="AG233" s="16">
        <f t="shared" si="95"/>
        <v>618</v>
      </c>
      <c r="AH233" s="16">
        <f t="shared" si="96"/>
        <v>3712</v>
      </c>
      <c r="AJ233" s="16">
        <f t="shared" si="100"/>
        <v>8335</v>
      </c>
      <c r="AK233" s="16">
        <f t="shared" si="101"/>
        <v>4164</v>
      </c>
      <c r="AL233" s="16">
        <f t="shared" si="102"/>
        <v>25028</v>
      </c>
    </row>
    <row r="234" spans="11:38" ht="16.5" x14ac:dyDescent="0.2">
      <c r="K234" s="15">
        <v>231</v>
      </c>
      <c r="L234" s="15">
        <f t="shared" si="88"/>
        <v>11</v>
      </c>
      <c r="M234" s="15">
        <f t="shared" si="89"/>
        <v>3</v>
      </c>
      <c r="N234" s="16">
        <f t="shared" si="90"/>
        <v>1101011</v>
      </c>
      <c r="O234" s="16" t="str">
        <f t="shared" si="91"/>
        <v>阎风吒21突</v>
      </c>
      <c r="P234" s="31" t="s">
        <v>482</v>
      </c>
      <c r="Q234" s="16">
        <f t="shared" si="92"/>
        <v>1</v>
      </c>
      <c r="R234" s="16">
        <f t="shared" si="93"/>
        <v>21</v>
      </c>
      <c r="S234" s="16" t="s">
        <v>51</v>
      </c>
      <c r="T234" s="16">
        <f>ROUND(((IF(Q234=1,INDEX(新属性投放!$J$14:$J$34,卡牌属性!R234),INDEX(新属性投放!$J$42:$J$62,卡牌属性!R234)))*INDEX($G$5:$G$42,L234)+IF(Q234=1,INDEX(新属性投放!R$20:R$23,卡牌属性!M234-1),INDEX(新属性投放!R$25:R$28,卡牌属性!M234-1)))/SQRT(INDEX($I$5:$I$42,L234)),2)</f>
        <v>5733.38</v>
      </c>
      <c r="U234" s="31" t="s">
        <v>190</v>
      </c>
      <c r="V234" s="16">
        <f>ROUND((IF(Q234=1,INDEX(新属性投放!$K$14:$K$34,卡牌属性!R234),INDEX(新属性投放!$K$42:$K$62,卡牌属性!R234))+IF(Q234=1,INDEX(新属性投放!S$20:S$23,卡牌属性!M234-1),INDEX(新属性投放!S$25:S$28,卡牌属性!M234-1)))*INDEX($G$5:$G$42,L234),2)</f>
        <v>2845.01</v>
      </c>
      <c r="W234" s="31" t="s">
        <v>191</v>
      </c>
      <c r="X234" s="16">
        <f>ROUND((IF(Q234=1,INDEX(新属性投放!$L$14:$L$34,卡牌属性!R234),INDEX(新属性投放!$L$42:$L$62,卡牌属性!R234))*INDEX($G$5:$G$42,L234)+IF(Q234=1,INDEX(新属性投放!T$20:T$23,卡牌属性!M234-1),INDEX(新属性投放!T$25:T$28,卡牌属性!M234-1)))*SQRT(INDEX($I$5:$I$42,L234)),2)</f>
        <v>17266.13</v>
      </c>
      <c r="Y234" s="31" t="s">
        <v>189</v>
      </c>
      <c r="Z234" s="16">
        <f>ROUND(IF(Q234=1,INDEX(新属性投放!$D$14:$D$34,卡牌属性!R234),INDEX(新属性投放!$D$42:$D$62,卡牌属性!R234))*INDEX($G$5:$G$42,L234)/SQRT(INDEX($I$5:$I$42,L234)),2)</f>
        <v>143.08000000000001</v>
      </c>
      <c r="AA234" s="31" t="s">
        <v>190</v>
      </c>
      <c r="AB234" s="16">
        <f>ROUND(IF(Q234=1,INDEX(新属性投放!$E$14:$E$34,卡牌属性!R234),INDEX(新属性投放!$E$42:$E$62,卡牌属性!R234))*INDEX($G$5:$G$42,L234),2)</f>
        <v>71.540000000000006</v>
      </c>
      <c r="AC234" s="31" t="s">
        <v>191</v>
      </c>
      <c r="AD234" s="16">
        <f>ROUND(IF(Q234=1,INDEX(新属性投放!$F$14:$F$34,卡牌属性!R234),INDEX(新属性投放!$F$42:$F$62,卡牌属性!R234))*INDEX($G$5:$G$42,L234)*SQRT(INDEX($I$5:$I$42,L234)),2)</f>
        <v>429.25</v>
      </c>
      <c r="AF234" s="16">
        <f t="shared" si="94"/>
        <v>1430</v>
      </c>
      <c r="AG234" s="16">
        <f t="shared" si="95"/>
        <v>715</v>
      </c>
      <c r="AH234" s="16">
        <f t="shared" si="96"/>
        <v>4292</v>
      </c>
      <c r="AJ234" s="16">
        <f t="shared" si="100"/>
        <v>9765</v>
      </c>
      <c r="AK234" s="16">
        <f t="shared" si="101"/>
        <v>4879</v>
      </c>
      <c r="AL234" s="16">
        <f t="shared" si="102"/>
        <v>29320</v>
      </c>
    </row>
    <row r="235" spans="11:38" ht="16.5" x14ac:dyDescent="0.2">
      <c r="K235" s="15">
        <v>232</v>
      </c>
      <c r="L235" s="15">
        <f t="shared" si="88"/>
        <v>12</v>
      </c>
      <c r="M235" s="15">
        <f t="shared" si="89"/>
        <v>2</v>
      </c>
      <c r="N235" s="16">
        <f t="shared" si="90"/>
        <v>1101012</v>
      </c>
      <c r="O235" s="16" t="str">
        <f t="shared" si="91"/>
        <v>南御夫1突</v>
      </c>
      <c r="P235" s="31" t="s">
        <v>482</v>
      </c>
      <c r="Q235" s="16">
        <f t="shared" si="92"/>
        <v>1</v>
      </c>
      <c r="R235" s="16">
        <f t="shared" si="93"/>
        <v>1</v>
      </c>
      <c r="S235" s="16" t="s">
        <v>51</v>
      </c>
      <c r="T235" s="16">
        <f>ROUND(((IF(Q235=1,INDEX(新属性投放!$J$14:$J$34,卡牌属性!R235),INDEX(新属性投放!$J$42:$J$62,卡牌属性!R235)))*INDEX($G$5:$G$42,L235)+IF(Q235=1,INDEX(新属性投放!R$20:R$23,卡牌属性!M235-1),INDEX(新属性投放!R$25:R$28,卡牌属性!M235-1)))/SQRT(INDEX($I$5:$I$42,L235)),2)</f>
        <v>20</v>
      </c>
      <c r="U235" s="31" t="s">
        <v>190</v>
      </c>
      <c r="V235" s="16">
        <f>ROUND((IF(Q235=1,INDEX(新属性投放!$K$14:$K$34,卡牌属性!R235),INDEX(新属性投放!$K$42:$K$62,卡牌属性!R235))+IF(Q235=1,INDEX(新属性投放!S$20:S$23,卡牌属性!M235-1),INDEX(新属性投放!S$25:S$28,卡牌属性!M235-1)))*INDEX($G$5:$G$42,L235),2)</f>
        <v>0</v>
      </c>
      <c r="W235" s="31" t="s">
        <v>191</v>
      </c>
      <c r="X235" s="16">
        <f>ROUND((IF(Q235=1,INDEX(新属性投放!$L$14:$L$34,卡牌属性!R235),INDEX(新属性投放!$L$42:$L$62,卡牌属性!R235))*INDEX($G$5:$G$42,L235)+IF(Q235=1,INDEX(新属性投放!T$20:T$23,卡牌属性!M235-1),INDEX(新属性投放!T$25:T$28,卡牌属性!M235-1)))*SQRT(INDEX($I$5:$I$42,L235)),2)</f>
        <v>100</v>
      </c>
      <c r="Y235" s="31" t="s">
        <v>189</v>
      </c>
      <c r="Z235" s="16">
        <f>ROUND(IF(Q235=1,INDEX(新属性投放!$D$14:$D$34,卡牌属性!R235),INDEX(新属性投放!$D$42:$D$62,卡牌属性!R235))*INDEX($G$5:$G$42,L235)/SQRT(INDEX($I$5:$I$42,L235)),2)</f>
        <v>3</v>
      </c>
      <c r="AA235" s="31" t="s">
        <v>190</v>
      </c>
      <c r="AB235" s="16">
        <f>ROUND(IF(Q235=1,INDEX(新属性投放!$E$14:$E$34,卡牌属性!R235),INDEX(新属性投放!$E$42:$E$62,卡牌属性!R235))*INDEX($G$5:$G$42,L235),2)</f>
        <v>1.5</v>
      </c>
      <c r="AC235" s="31" t="s">
        <v>191</v>
      </c>
      <c r="AD235" s="16">
        <f>ROUND(IF(Q235=1,INDEX(新属性投放!$F$14:$F$34,卡牌属性!R235),INDEX(新属性投放!$F$42:$F$62,卡牌属性!R235))*INDEX($G$5:$G$42,L235)*SQRT(INDEX($I$5:$I$42,L235)),2)</f>
        <v>9</v>
      </c>
      <c r="AF235" s="16">
        <f t="shared" si="94"/>
        <v>30</v>
      </c>
      <c r="AG235" s="16">
        <f t="shared" si="95"/>
        <v>15</v>
      </c>
      <c r="AH235" s="16">
        <f t="shared" si="96"/>
        <v>90</v>
      </c>
      <c r="AJ235" s="16">
        <f t="shared" ref="AJ235" si="103">AF235</f>
        <v>30</v>
      </c>
      <c r="AK235" s="16">
        <f t="shared" ref="AK235" si="104">AG235</f>
        <v>15</v>
      </c>
      <c r="AL235" s="16">
        <f t="shared" ref="AL235" si="105">AH235</f>
        <v>90</v>
      </c>
    </row>
    <row r="236" spans="11:38" ht="16.5" x14ac:dyDescent="0.2">
      <c r="K236" s="15">
        <v>233</v>
      </c>
      <c r="L236" s="15">
        <f t="shared" si="88"/>
        <v>12</v>
      </c>
      <c r="M236" s="15">
        <f t="shared" si="89"/>
        <v>2</v>
      </c>
      <c r="N236" s="16">
        <f t="shared" si="90"/>
        <v>1101012</v>
      </c>
      <c r="O236" s="16" t="str">
        <f t="shared" si="91"/>
        <v>南御夫2突</v>
      </c>
      <c r="P236" s="31" t="s">
        <v>482</v>
      </c>
      <c r="Q236" s="16">
        <f t="shared" si="92"/>
        <v>1</v>
      </c>
      <c r="R236" s="16">
        <f t="shared" si="93"/>
        <v>2</v>
      </c>
      <c r="S236" s="16" t="s">
        <v>51</v>
      </c>
      <c r="T236" s="16">
        <f>ROUND(((IF(Q236=1,INDEX(新属性投放!$J$14:$J$34,卡牌属性!R236),INDEX(新属性投放!$J$42:$J$62,卡牌属性!R236)))*INDEX($G$5:$G$42,L236)+IF(Q236=1,INDEX(新属性投放!R$20:R$23,卡牌属性!M236-1),INDEX(新属性投放!R$25:R$28,卡牌属性!M236-1)))/SQRT(INDEX($I$5:$I$42,L236)),2)</f>
        <v>57</v>
      </c>
      <c r="U236" s="31" t="s">
        <v>190</v>
      </c>
      <c r="V236" s="16">
        <f>ROUND((IF(Q236=1,INDEX(新属性投放!$K$14:$K$34,卡牌属性!R236),INDEX(新属性投放!$K$42:$K$62,卡牌属性!R236))+IF(Q236=1,INDEX(新属性投放!S$20:S$23,卡牌属性!M236-1),INDEX(新属性投放!S$25:S$28,卡牌属性!M236-1)))*INDEX($G$5:$G$42,L236),2)</f>
        <v>13.5</v>
      </c>
      <c r="W236" s="31" t="s">
        <v>191</v>
      </c>
      <c r="X236" s="16">
        <f>ROUND((IF(Q236=1,INDEX(新属性投放!$L$14:$L$34,卡牌属性!R236),INDEX(新属性投放!$L$42:$L$62,卡牌属性!R236))*INDEX($G$5:$G$42,L236)+IF(Q236=1,INDEX(新属性投放!T$20:T$23,卡牌属性!M236-1),INDEX(新属性投放!T$25:T$28,卡牌属性!M236-1)))*SQRT(INDEX($I$5:$I$42,L236)),2)</f>
        <v>211</v>
      </c>
      <c r="Y236" s="31" t="s">
        <v>189</v>
      </c>
      <c r="Z236" s="16">
        <f>ROUND(IF(Q236=1,INDEX(新属性投放!$D$14:$D$34,卡牌属性!R236),INDEX(新属性投放!$D$42:$D$62,卡牌属性!R236))*INDEX($G$5:$G$42,L236)/SQRT(INDEX($I$5:$I$42,L236)),2)</f>
        <v>3.2</v>
      </c>
      <c r="AA236" s="31" t="s">
        <v>190</v>
      </c>
      <c r="AB236" s="16">
        <f>ROUND(IF(Q236=1,INDEX(新属性投放!$E$14:$E$34,卡牌属性!R236),INDEX(新属性投放!$E$42:$E$62,卡牌属性!R236))*INDEX($G$5:$G$42,L236),2)</f>
        <v>1.6</v>
      </c>
      <c r="AC236" s="31" t="s">
        <v>191</v>
      </c>
      <c r="AD236" s="16">
        <f>ROUND(IF(Q236=1,INDEX(新属性投放!$F$14:$F$34,卡牌属性!R236),INDEX(新属性投放!$F$42:$F$62,卡牌属性!R236))*INDEX($G$5:$G$42,L236)*SQRT(INDEX($I$5:$I$42,L236)),2)</f>
        <v>9.6</v>
      </c>
      <c r="AF236" s="16">
        <f t="shared" si="94"/>
        <v>32</v>
      </c>
      <c r="AG236" s="16">
        <f t="shared" si="95"/>
        <v>16</v>
      </c>
      <c r="AH236" s="16">
        <f t="shared" si="96"/>
        <v>96</v>
      </c>
      <c r="AJ236" s="16">
        <f t="shared" ref="AJ236:AJ255" si="106">AJ235+AF236</f>
        <v>62</v>
      </c>
      <c r="AK236" s="16">
        <f t="shared" ref="AK236:AK255" si="107">AK235+AG236</f>
        <v>31</v>
      </c>
      <c r="AL236" s="16">
        <f t="shared" ref="AL236:AL255" si="108">AL235+AH236</f>
        <v>186</v>
      </c>
    </row>
    <row r="237" spans="11:38" ht="16.5" x14ac:dyDescent="0.2">
      <c r="K237" s="15">
        <v>234</v>
      </c>
      <c r="L237" s="15">
        <f t="shared" si="88"/>
        <v>12</v>
      </c>
      <c r="M237" s="15">
        <f t="shared" si="89"/>
        <v>2</v>
      </c>
      <c r="N237" s="16">
        <f t="shared" si="90"/>
        <v>1101012</v>
      </c>
      <c r="O237" s="16" t="str">
        <f t="shared" si="91"/>
        <v>南御夫3突</v>
      </c>
      <c r="P237" s="31" t="s">
        <v>482</v>
      </c>
      <c r="Q237" s="16">
        <f t="shared" si="92"/>
        <v>1</v>
      </c>
      <c r="R237" s="16">
        <f t="shared" si="93"/>
        <v>3</v>
      </c>
      <c r="S237" s="16" t="s">
        <v>51</v>
      </c>
      <c r="T237" s="16">
        <f>ROUND(((IF(Q237=1,INDEX(新属性投放!$J$14:$J$34,卡牌属性!R237),INDEX(新属性投放!$J$42:$J$62,卡牌属性!R237)))*INDEX($G$5:$G$42,L237)+IF(Q237=1,INDEX(新属性投放!R$20:R$23,卡牌属性!M237-1),INDEX(新属性投放!R$25:R$28,卡牌属性!M237-1)))/SQRT(INDEX($I$5:$I$42,L237)),2)</f>
        <v>97</v>
      </c>
      <c r="U237" s="31" t="s">
        <v>190</v>
      </c>
      <c r="V237" s="16">
        <f>ROUND((IF(Q237=1,INDEX(新属性投放!$K$14:$K$34,卡牌属性!R237),INDEX(新属性投放!$K$42:$K$62,卡牌属性!R237))+IF(Q237=1,INDEX(新属性投放!S$20:S$23,卡牌属性!M237-1),INDEX(新属性投放!S$25:S$28,卡牌属性!M237-1)))*INDEX($G$5:$G$42,L237),2)</f>
        <v>33.5</v>
      </c>
      <c r="W237" s="31" t="s">
        <v>191</v>
      </c>
      <c r="X237" s="16">
        <f>ROUND((IF(Q237=1,INDEX(新属性投放!$L$14:$L$34,卡牌属性!R237),INDEX(新属性投放!$L$42:$L$62,卡牌属性!R237))*INDEX($G$5:$G$42,L237)+IF(Q237=1,INDEX(新属性投放!T$20:T$23,卡牌属性!M237-1),INDEX(新属性投放!T$25:T$28,卡牌属性!M237-1)))*SQRT(INDEX($I$5:$I$42,L237)),2)</f>
        <v>331</v>
      </c>
      <c r="Y237" s="31" t="s">
        <v>189</v>
      </c>
      <c r="Z237" s="16">
        <f>ROUND(IF(Q237=1,INDEX(新属性投放!$D$14:$D$34,卡牌属性!R237),INDEX(新属性投放!$D$42:$D$62,卡牌属性!R237))*INDEX($G$5:$G$42,L237)/SQRT(INDEX($I$5:$I$42,L237)),2)</f>
        <v>5.86</v>
      </c>
      <c r="AA237" s="31" t="s">
        <v>190</v>
      </c>
      <c r="AB237" s="16">
        <f>ROUND(IF(Q237=1,INDEX(新属性投放!$E$14:$E$34,卡牌属性!R237),INDEX(新属性投放!$E$42:$E$62,卡牌属性!R237))*INDEX($G$5:$G$42,L237),2)</f>
        <v>2.93</v>
      </c>
      <c r="AC237" s="31" t="s">
        <v>191</v>
      </c>
      <c r="AD237" s="16">
        <f>ROUND(IF(Q237=1,INDEX(新属性投放!$F$14:$F$34,卡牌属性!R237),INDEX(新属性投放!$F$42:$F$62,卡牌属性!R237))*INDEX($G$5:$G$42,L237)*SQRT(INDEX($I$5:$I$42,L237)),2)</f>
        <v>17.579999999999998</v>
      </c>
      <c r="AF237" s="16">
        <f t="shared" si="94"/>
        <v>58</v>
      </c>
      <c r="AG237" s="16">
        <f t="shared" si="95"/>
        <v>29</v>
      </c>
      <c r="AH237" s="16">
        <f t="shared" si="96"/>
        <v>175</v>
      </c>
      <c r="AJ237" s="16">
        <f t="shared" si="106"/>
        <v>120</v>
      </c>
      <c r="AK237" s="16">
        <f t="shared" si="107"/>
        <v>60</v>
      </c>
      <c r="AL237" s="16">
        <f t="shared" si="108"/>
        <v>361</v>
      </c>
    </row>
    <row r="238" spans="11:38" ht="16.5" x14ac:dyDescent="0.2">
      <c r="K238" s="15">
        <v>235</v>
      </c>
      <c r="L238" s="15">
        <f t="shared" si="88"/>
        <v>12</v>
      </c>
      <c r="M238" s="15">
        <f t="shared" si="89"/>
        <v>2</v>
      </c>
      <c r="N238" s="16">
        <f t="shared" si="90"/>
        <v>1101012</v>
      </c>
      <c r="O238" s="16" t="str">
        <f t="shared" si="91"/>
        <v>南御夫4突</v>
      </c>
      <c r="P238" s="31" t="s">
        <v>482</v>
      </c>
      <c r="Q238" s="16">
        <f t="shared" si="92"/>
        <v>1</v>
      </c>
      <c r="R238" s="16">
        <f t="shared" si="93"/>
        <v>4</v>
      </c>
      <c r="S238" s="16" t="s">
        <v>51</v>
      </c>
      <c r="T238" s="16">
        <f>ROUND(((IF(Q238=1,INDEX(新属性投放!$J$14:$J$34,卡牌属性!R238),INDEX(新属性投放!$J$42:$J$62,卡牌属性!R238)))*INDEX($G$5:$G$42,L238)+IF(Q238=1,INDEX(新属性投放!R$20:R$23,卡牌属性!M238-1),INDEX(新属性投放!R$25:R$28,卡牌属性!M238-1)))/SQRT(INDEX($I$5:$I$42,L238)),2)</f>
        <v>163.6</v>
      </c>
      <c r="U238" s="31" t="s">
        <v>190</v>
      </c>
      <c r="V238" s="16">
        <f>ROUND((IF(Q238=1,INDEX(新属性投放!$K$14:$K$34,卡牌属性!R238),INDEX(新属性投放!$K$42:$K$62,卡牌属性!R238))+IF(Q238=1,INDEX(新属性投放!S$20:S$23,卡牌属性!M238-1),INDEX(新属性投放!S$25:S$28,卡牌属性!M238-1)))*INDEX($G$5:$G$42,L238),2)</f>
        <v>66.8</v>
      </c>
      <c r="W238" s="31" t="s">
        <v>191</v>
      </c>
      <c r="X238" s="16">
        <f>ROUND((IF(Q238=1,INDEX(新属性投放!$L$14:$L$34,卡牌属性!R238),INDEX(新属性投放!$L$42:$L$62,卡牌属性!R238))*INDEX($G$5:$G$42,L238)+IF(Q238=1,INDEX(新属性投放!T$20:T$23,卡牌属性!M238-1),INDEX(新属性投放!T$25:T$28,卡牌属性!M238-1)))*SQRT(INDEX($I$5:$I$42,L238)),2)</f>
        <v>530.79999999999995</v>
      </c>
      <c r="Y238" s="31" t="s">
        <v>189</v>
      </c>
      <c r="Z238" s="16">
        <f>ROUND(IF(Q238=1,INDEX(新属性投放!$D$14:$D$34,卡牌属性!R238),INDEX(新属性投放!$D$42:$D$62,卡牌属性!R238))*INDEX($G$5:$G$42,L238)/SQRT(INDEX($I$5:$I$42,L238)),2)</f>
        <v>6.74</v>
      </c>
      <c r="AA238" s="31" t="s">
        <v>190</v>
      </c>
      <c r="AB238" s="16">
        <f>ROUND(IF(Q238=1,INDEX(新属性投放!$E$14:$E$34,卡牌属性!R238),INDEX(新属性投放!$E$42:$E$62,卡牌属性!R238))*INDEX($G$5:$G$42,L238),2)</f>
        <v>3.37</v>
      </c>
      <c r="AC238" s="31" t="s">
        <v>191</v>
      </c>
      <c r="AD238" s="16">
        <f>ROUND(IF(Q238=1,INDEX(新属性投放!$F$14:$F$34,卡牌属性!R238),INDEX(新属性投放!$F$42:$F$62,卡牌属性!R238))*INDEX($G$5:$G$42,L238)*SQRT(INDEX($I$5:$I$42,L238)),2)</f>
        <v>20.22</v>
      </c>
      <c r="AF238" s="16">
        <f t="shared" si="94"/>
        <v>67</v>
      </c>
      <c r="AG238" s="16">
        <f t="shared" si="95"/>
        <v>33</v>
      </c>
      <c r="AH238" s="16">
        <f t="shared" si="96"/>
        <v>202</v>
      </c>
      <c r="AJ238" s="16">
        <f t="shared" si="106"/>
        <v>187</v>
      </c>
      <c r="AK238" s="16">
        <f t="shared" si="107"/>
        <v>93</v>
      </c>
      <c r="AL238" s="16">
        <f t="shared" si="108"/>
        <v>563</v>
      </c>
    </row>
    <row r="239" spans="11:38" ht="16.5" x14ac:dyDescent="0.2">
      <c r="K239" s="15">
        <v>236</v>
      </c>
      <c r="L239" s="15">
        <f t="shared" si="88"/>
        <v>12</v>
      </c>
      <c r="M239" s="15">
        <f t="shared" si="89"/>
        <v>2</v>
      </c>
      <c r="N239" s="16">
        <f t="shared" si="90"/>
        <v>1101012</v>
      </c>
      <c r="O239" s="16" t="str">
        <f t="shared" si="91"/>
        <v>南御夫5突</v>
      </c>
      <c r="P239" s="31" t="s">
        <v>482</v>
      </c>
      <c r="Q239" s="16">
        <f t="shared" si="92"/>
        <v>1</v>
      </c>
      <c r="R239" s="16">
        <f t="shared" si="93"/>
        <v>5</v>
      </c>
      <c r="S239" s="16" t="s">
        <v>51</v>
      </c>
      <c r="T239" s="16">
        <f>ROUND(((IF(Q239=1,INDEX(新属性投放!$J$14:$J$34,卡牌属性!R239),INDEX(新属性投放!$J$42:$J$62,卡牌属性!R239)))*INDEX($G$5:$G$42,L239)+IF(Q239=1,INDEX(新属性投放!R$20:R$23,卡牌属性!M239-1),INDEX(新属性投放!R$25:R$28,卡牌属性!M239-1)))/SQRT(INDEX($I$5:$I$42,L239)),2)</f>
        <v>248</v>
      </c>
      <c r="U239" s="31" t="s">
        <v>190</v>
      </c>
      <c r="V239" s="16">
        <f>ROUND((IF(Q239=1,INDEX(新属性投放!$K$14:$K$34,卡牌属性!R239),INDEX(新属性投放!$K$42:$K$62,卡牌属性!R239))+IF(Q239=1,INDEX(新属性投放!S$20:S$23,卡牌属性!M239-1),INDEX(新属性投放!S$25:S$28,卡牌属性!M239-1)))*INDEX($G$5:$G$42,L239),2)</f>
        <v>108.5</v>
      </c>
      <c r="W239" s="31" t="s">
        <v>191</v>
      </c>
      <c r="X239" s="16">
        <f>ROUND((IF(Q239=1,INDEX(新属性投放!$L$14:$L$34,卡牌属性!R239),INDEX(新属性投放!$L$42:$L$62,卡牌属性!R239))*INDEX($G$5:$G$42,L239)+IF(Q239=1,INDEX(新属性投放!T$20:T$23,卡牌属性!M239-1),INDEX(新属性投放!T$25:T$28,卡牌属性!M239-1)))*SQRT(INDEX($I$5:$I$42,L239)),2)</f>
        <v>784</v>
      </c>
      <c r="Y239" s="31" t="s">
        <v>189</v>
      </c>
      <c r="Z239" s="16">
        <f>ROUND(IF(Q239=1,INDEX(新属性投放!$D$14:$D$34,卡牌属性!R239),INDEX(新属性投放!$D$42:$D$62,卡牌属性!R239))*INDEX($G$5:$G$42,L239)/SQRT(INDEX($I$5:$I$42,L239)),2)</f>
        <v>8.43</v>
      </c>
      <c r="AA239" s="31" t="s">
        <v>190</v>
      </c>
      <c r="AB239" s="16">
        <f>ROUND(IF(Q239=1,INDEX(新属性投放!$E$14:$E$34,卡牌属性!R239),INDEX(新属性投放!$E$42:$E$62,卡牌属性!R239))*INDEX($G$5:$G$42,L239),2)</f>
        <v>4.22</v>
      </c>
      <c r="AC239" s="31" t="s">
        <v>191</v>
      </c>
      <c r="AD239" s="16">
        <f>ROUND(IF(Q239=1,INDEX(新属性投放!$F$14:$F$34,卡牌属性!R239),INDEX(新属性投放!$F$42:$F$62,卡牌属性!R239))*INDEX($G$5:$G$42,L239)*SQRT(INDEX($I$5:$I$42,L239)),2)</f>
        <v>25.29</v>
      </c>
      <c r="AF239" s="16">
        <f t="shared" si="94"/>
        <v>84</v>
      </c>
      <c r="AG239" s="16">
        <f t="shared" si="95"/>
        <v>42</v>
      </c>
      <c r="AH239" s="16">
        <f t="shared" si="96"/>
        <v>252</v>
      </c>
      <c r="AJ239" s="16">
        <f t="shared" si="106"/>
        <v>271</v>
      </c>
      <c r="AK239" s="16">
        <f t="shared" si="107"/>
        <v>135</v>
      </c>
      <c r="AL239" s="16">
        <f t="shared" si="108"/>
        <v>815</v>
      </c>
    </row>
    <row r="240" spans="11:38" ht="16.5" x14ac:dyDescent="0.2">
      <c r="K240" s="15">
        <v>237</v>
      </c>
      <c r="L240" s="15">
        <f t="shared" si="88"/>
        <v>12</v>
      </c>
      <c r="M240" s="15">
        <f t="shared" si="89"/>
        <v>2</v>
      </c>
      <c r="N240" s="16">
        <f t="shared" si="90"/>
        <v>1101012</v>
      </c>
      <c r="O240" s="16" t="str">
        <f t="shared" si="91"/>
        <v>南御夫6突</v>
      </c>
      <c r="P240" s="31" t="s">
        <v>482</v>
      </c>
      <c r="Q240" s="16">
        <f t="shared" si="92"/>
        <v>1</v>
      </c>
      <c r="R240" s="16">
        <f t="shared" si="93"/>
        <v>6</v>
      </c>
      <c r="S240" s="16" t="s">
        <v>51</v>
      </c>
      <c r="T240" s="16">
        <f>ROUND(((IF(Q240=1,INDEX(新属性投放!$J$14:$J$34,卡牌属性!R240),INDEX(新属性投放!$J$42:$J$62,卡牌属性!R240)))*INDEX($G$5:$G$42,L240)+IF(Q240=1,INDEX(新属性投放!R$20:R$23,卡牌属性!M240-1),INDEX(新属性投放!R$25:R$28,卡牌属性!M240-1)))/SQRT(INDEX($I$5:$I$42,L240)),2)</f>
        <v>353.3</v>
      </c>
      <c r="U240" s="31" t="s">
        <v>190</v>
      </c>
      <c r="V240" s="16">
        <f>ROUND((IF(Q240=1,INDEX(新属性投放!$K$14:$K$34,卡牌属性!R240),INDEX(新属性投放!$K$42:$K$62,卡牌属性!R240))+IF(Q240=1,INDEX(新属性投放!S$20:S$23,卡牌属性!M240-1),INDEX(新属性投放!S$25:S$28,卡牌属性!M240-1)))*INDEX($G$5:$G$42,L240),2)</f>
        <v>161.65</v>
      </c>
      <c r="W240" s="31" t="s">
        <v>191</v>
      </c>
      <c r="X240" s="16">
        <f>ROUND((IF(Q240=1,INDEX(新属性投放!$L$14:$L$34,卡牌属性!R240),INDEX(新属性投放!$L$42:$L$62,卡牌属性!R240))*INDEX($G$5:$G$42,L240)+IF(Q240=1,INDEX(新属性投放!T$20:T$23,卡牌属性!M240-1),INDEX(新属性投放!T$25:T$28,卡牌属性!M240-1)))*SQRT(INDEX($I$5:$I$42,L240)),2)</f>
        <v>1099.9000000000001</v>
      </c>
      <c r="Y240" s="31" t="s">
        <v>189</v>
      </c>
      <c r="Z240" s="16">
        <f>ROUND(IF(Q240=1,INDEX(新属性投放!$D$14:$D$34,卡牌属性!R240),INDEX(新属性投放!$D$42:$D$62,卡牌属性!R240))*INDEX($G$5:$G$42,L240)/SQRT(INDEX($I$5:$I$42,L240)),2)</f>
        <v>10.93</v>
      </c>
      <c r="AA240" s="31" t="s">
        <v>190</v>
      </c>
      <c r="AB240" s="16">
        <f>ROUND(IF(Q240=1,INDEX(新属性投放!$E$14:$E$34,卡牌属性!R240),INDEX(新属性投放!$E$42:$E$62,卡牌属性!R240))*INDEX($G$5:$G$42,L240),2)</f>
        <v>5.47</v>
      </c>
      <c r="AC240" s="31" t="s">
        <v>191</v>
      </c>
      <c r="AD240" s="16">
        <f>ROUND(IF(Q240=1,INDEX(新属性投放!$F$14:$F$34,卡牌属性!R240),INDEX(新属性投放!$F$42:$F$62,卡牌属性!R240))*INDEX($G$5:$G$42,L240)*SQRT(INDEX($I$5:$I$42,L240)),2)</f>
        <v>32.79</v>
      </c>
      <c r="AF240" s="16">
        <f t="shared" si="94"/>
        <v>109</v>
      </c>
      <c r="AG240" s="16">
        <f t="shared" si="95"/>
        <v>54</v>
      </c>
      <c r="AH240" s="16">
        <f t="shared" si="96"/>
        <v>327</v>
      </c>
      <c r="AJ240" s="16">
        <f t="shared" si="106"/>
        <v>380</v>
      </c>
      <c r="AK240" s="16">
        <f t="shared" si="107"/>
        <v>189</v>
      </c>
      <c r="AL240" s="16">
        <f t="shared" si="108"/>
        <v>1142</v>
      </c>
    </row>
    <row r="241" spans="11:38" ht="16.5" x14ac:dyDescent="0.2">
      <c r="K241" s="15">
        <v>238</v>
      </c>
      <c r="L241" s="15">
        <f t="shared" si="88"/>
        <v>12</v>
      </c>
      <c r="M241" s="15">
        <f t="shared" si="89"/>
        <v>2</v>
      </c>
      <c r="N241" s="16">
        <f t="shared" si="90"/>
        <v>1101012</v>
      </c>
      <c r="O241" s="16" t="str">
        <f t="shared" si="91"/>
        <v>南御夫7突</v>
      </c>
      <c r="P241" s="31" t="s">
        <v>482</v>
      </c>
      <c r="Q241" s="16">
        <f t="shared" si="92"/>
        <v>1</v>
      </c>
      <c r="R241" s="16">
        <f t="shared" si="93"/>
        <v>7</v>
      </c>
      <c r="S241" s="16" t="s">
        <v>51</v>
      </c>
      <c r="T241" s="16">
        <f>ROUND(((IF(Q241=1,INDEX(新属性投放!$J$14:$J$34,卡牌属性!R241),INDEX(新属性投放!$J$42:$J$62,卡牌属性!R241)))*INDEX($G$5:$G$42,L241)+IF(Q241=1,INDEX(新属性投放!R$20:R$23,卡牌属性!M241-1),INDEX(新属性投放!R$25:R$28,卡牌属性!M241-1)))/SQRT(INDEX($I$5:$I$42,L241)),2)</f>
        <v>489.6</v>
      </c>
      <c r="U241" s="31" t="s">
        <v>190</v>
      </c>
      <c r="V241" s="16">
        <f>ROUND((IF(Q241=1,INDEX(新属性投放!$K$14:$K$34,卡牌属性!R241),INDEX(新属性投放!$K$42:$K$62,卡牌属性!R241))+IF(Q241=1,INDEX(新属性投放!S$20:S$23,卡牌属性!M241-1),INDEX(新属性投放!S$25:S$28,卡牌属性!M241-1)))*INDEX($G$5:$G$42,L241),2)</f>
        <v>230.3</v>
      </c>
      <c r="W241" s="31" t="s">
        <v>191</v>
      </c>
      <c r="X241" s="16">
        <f>ROUND((IF(Q241=1,INDEX(新属性投放!$L$14:$L$34,卡牌属性!R241),INDEX(新属性投放!$L$42:$L$62,卡牌属性!R241))*INDEX($G$5:$G$42,L241)+IF(Q241=1,INDEX(新属性投放!T$20:T$23,卡牌属性!M241-1),INDEX(新属性投放!T$25:T$28,卡牌属性!M241-1)))*SQRT(INDEX($I$5:$I$42,L241)),2)</f>
        <v>1508.8</v>
      </c>
      <c r="Y241" s="31" t="s">
        <v>189</v>
      </c>
      <c r="Z241" s="16">
        <f>ROUND(IF(Q241=1,INDEX(新属性投放!$D$14:$D$34,卡牌属性!R241),INDEX(新属性投放!$D$42:$D$62,卡牌属性!R241))*INDEX($G$5:$G$42,L241)/SQRT(INDEX($I$5:$I$42,L241)),2)</f>
        <v>13.46</v>
      </c>
      <c r="AA241" s="31" t="s">
        <v>190</v>
      </c>
      <c r="AB241" s="16">
        <f>ROUND(IF(Q241=1,INDEX(新属性投放!$E$14:$E$34,卡牌属性!R241),INDEX(新属性投放!$E$42:$E$62,卡牌属性!R241))*INDEX($G$5:$G$42,L241),2)</f>
        <v>6.73</v>
      </c>
      <c r="AC241" s="31" t="s">
        <v>191</v>
      </c>
      <c r="AD241" s="16">
        <f>ROUND(IF(Q241=1,INDEX(新属性投放!$F$14:$F$34,卡牌属性!R241),INDEX(新属性投放!$F$42:$F$62,卡牌属性!R241))*INDEX($G$5:$G$42,L241)*SQRT(INDEX($I$5:$I$42,L241)),2)</f>
        <v>40.380000000000003</v>
      </c>
      <c r="AF241" s="16">
        <f t="shared" si="94"/>
        <v>134</v>
      </c>
      <c r="AG241" s="16">
        <f t="shared" si="95"/>
        <v>67</v>
      </c>
      <c r="AH241" s="16">
        <f t="shared" si="96"/>
        <v>403</v>
      </c>
      <c r="AJ241" s="16">
        <f t="shared" si="106"/>
        <v>514</v>
      </c>
      <c r="AK241" s="16">
        <f t="shared" si="107"/>
        <v>256</v>
      </c>
      <c r="AL241" s="16">
        <f t="shared" si="108"/>
        <v>1545</v>
      </c>
    </row>
    <row r="242" spans="11:38" ht="16.5" x14ac:dyDescent="0.2">
      <c r="K242" s="15">
        <v>239</v>
      </c>
      <c r="L242" s="15">
        <f t="shared" si="88"/>
        <v>12</v>
      </c>
      <c r="M242" s="15">
        <f t="shared" si="89"/>
        <v>2</v>
      </c>
      <c r="N242" s="16">
        <f t="shared" si="90"/>
        <v>1101012</v>
      </c>
      <c r="O242" s="16" t="str">
        <f t="shared" si="91"/>
        <v>南御夫8突</v>
      </c>
      <c r="P242" s="31" t="s">
        <v>482</v>
      </c>
      <c r="Q242" s="16">
        <f t="shared" si="92"/>
        <v>1</v>
      </c>
      <c r="R242" s="16">
        <f t="shared" si="93"/>
        <v>8</v>
      </c>
      <c r="S242" s="16" t="s">
        <v>51</v>
      </c>
      <c r="T242" s="16">
        <f>ROUND(((IF(Q242=1,INDEX(新属性投放!$J$14:$J$34,卡牌属性!R242),INDEX(新属性投放!$J$42:$J$62,卡牌属性!R242)))*INDEX($G$5:$G$42,L242)+IF(Q242=1,INDEX(新属性投放!R$20:R$23,卡牌属性!M242-1),INDEX(新属性投放!R$25:R$28,卡牌属性!M242-1)))/SQRT(INDEX($I$5:$I$42,L242)),2)</f>
        <v>658.2</v>
      </c>
      <c r="U242" s="31" t="s">
        <v>190</v>
      </c>
      <c r="V242" s="16">
        <f>ROUND((IF(Q242=1,INDEX(新属性投放!$K$14:$K$34,卡牌属性!R242),INDEX(新属性投放!$K$42:$K$62,卡牌属性!R242))+IF(Q242=1,INDEX(新属性投放!S$20:S$23,卡牌属性!M242-1),INDEX(新属性投放!S$25:S$28,卡牌属性!M242-1)))*INDEX($G$5:$G$42,L242),2)</f>
        <v>314.60000000000002</v>
      </c>
      <c r="W242" s="31" t="s">
        <v>191</v>
      </c>
      <c r="X242" s="16">
        <f>ROUND((IF(Q242=1,INDEX(新属性投放!$L$14:$L$34,卡牌属性!R242),INDEX(新属性投放!$L$42:$L$62,卡牌属性!R242))*INDEX($G$5:$G$42,L242)+IF(Q242=1,INDEX(新属性投放!T$20:T$23,卡牌属性!M242-1),INDEX(新属性投放!T$25:T$28,卡牌属性!M242-1)))*SQRT(INDEX($I$5:$I$42,L242)),2)</f>
        <v>2014.6</v>
      </c>
      <c r="Y242" s="31" t="s">
        <v>189</v>
      </c>
      <c r="Z242" s="16">
        <f>ROUND(IF(Q242=1,INDEX(新属性投放!$D$14:$D$34,卡牌属性!R242),INDEX(新属性投放!$D$42:$D$62,卡牌属性!R242))*INDEX($G$5:$G$42,L242)/SQRT(INDEX($I$5:$I$42,L242)),2)</f>
        <v>16.829999999999998</v>
      </c>
      <c r="AA242" s="31" t="s">
        <v>190</v>
      </c>
      <c r="AB242" s="16">
        <f>ROUND(IF(Q242=1,INDEX(新属性投放!$E$14:$E$34,卡牌属性!R242),INDEX(新属性投放!$E$42:$E$62,卡牌属性!R242))*INDEX($G$5:$G$42,L242),2)</f>
        <v>8.42</v>
      </c>
      <c r="AC242" s="31" t="s">
        <v>191</v>
      </c>
      <c r="AD242" s="16">
        <f>ROUND(IF(Q242=1,INDEX(新属性投放!$F$14:$F$34,卡牌属性!R242),INDEX(新属性投放!$F$42:$F$62,卡牌属性!R242))*INDEX($G$5:$G$42,L242)*SQRT(INDEX($I$5:$I$42,L242)),2)</f>
        <v>50.49</v>
      </c>
      <c r="AF242" s="16">
        <f t="shared" si="94"/>
        <v>168</v>
      </c>
      <c r="AG242" s="16">
        <f t="shared" si="95"/>
        <v>84</v>
      </c>
      <c r="AH242" s="16">
        <f t="shared" si="96"/>
        <v>504</v>
      </c>
      <c r="AJ242" s="16">
        <f t="shared" si="106"/>
        <v>682</v>
      </c>
      <c r="AK242" s="16">
        <f t="shared" si="107"/>
        <v>340</v>
      </c>
      <c r="AL242" s="16">
        <f t="shared" si="108"/>
        <v>2049</v>
      </c>
    </row>
    <row r="243" spans="11:38" ht="16.5" x14ac:dyDescent="0.2">
      <c r="K243" s="15">
        <v>240</v>
      </c>
      <c r="L243" s="15">
        <f t="shared" si="88"/>
        <v>12</v>
      </c>
      <c r="M243" s="15">
        <f t="shared" si="89"/>
        <v>2</v>
      </c>
      <c r="N243" s="16">
        <f t="shared" si="90"/>
        <v>1101012</v>
      </c>
      <c r="O243" s="16" t="str">
        <f t="shared" si="91"/>
        <v>南御夫9突</v>
      </c>
      <c r="P243" s="31" t="s">
        <v>482</v>
      </c>
      <c r="Q243" s="16">
        <f t="shared" si="92"/>
        <v>1</v>
      </c>
      <c r="R243" s="16">
        <f t="shared" si="93"/>
        <v>9</v>
      </c>
      <c r="S243" s="16" t="s">
        <v>51</v>
      </c>
      <c r="T243" s="16">
        <f>ROUND(((IF(Q243=1,INDEX(新属性投放!$J$14:$J$34,卡牌属性!R243),INDEX(新属性投放!$J$42:$J$62,卡牌属性!R243)))*INDEX($G$5:$G$42,L243)+IF(Q243=1,INDEX(新属性投放!R$20:R$23,卡牌属性!M243-1),INDEX(新属性投放!R$25:R$28,卡牌属性!M243-1)))/SQRT(INDEX($I$5:$I$42,L243)),2)</f>
        <v>868.5</v>
      </c>
      <c r="U243" s="31" t="s">
        <v>190</v>
      </c>
      <c r="V243" s="16">
        <f>ROUND((IF(Q243=1,INDEX(新属性投放!$K$14:$K$34,卡牌属性!R243),INDEX(新属性投放!$K$42:$K$62,卡牌属性!R243))+IF(Q243=1,INDEX(新属性投放!S$20:S$23,卡牌属性!M243-1),INDEX(新属性投放!S$25:S$28,卡牌属性!M243-1)))*INDEX($G$5:$G$42,L243),2)</f>
        <v>419.75</v>
      </c>
      <c r="W243" s="31" t="s">
        <v>191</v>
      </c>
      <c r="X243" s="16">
        <f>ROUND((IF(Q243=1,INDEX(新属性投放!$L$14:$L$34,卡牌属性!R243),INDEX(新属性投放!$L$42:$L$62,卡牌属性!R243))*INDEX($G$5:$G$42,L243)+IF(Q243=1,INDEX(新属性投放!T$20:T$23,卡牌属性!M243-1),INDEX(新属性投放!T$25:T$28,卡牌属性!M243-1)))*SQRT(INDEX($I$5:$I$42,L243)),2)</f>
        <v>2645.5</v>
      </c>
      <c r="Y243" s="31" t="s">
        <v>189</v>
      </c>
      <c r="Z243" s="16">
        <f>ROUND(IF(Q243=1,INDEX(新属性投放!$D$14:$D$34,卡牌属性!R243),INDEX(新属性投放!$D$42:$D$62,卡牌属性!R243))*INDEX($G$5:$G$42,L243)/SQRT(INDEX($I$5:$I$42,L243)),2)</f>
        <v>21.89</v>
      </c>
      <c r="AA243" s="31" t="s">
        <v>190</v>
      </c>
      <c r="AB243" s="16">
        <f>ROUND(IF(Q243=1,INDEX(新属性投放!$E$14:$E$34,卡牌属性!R243),INDEX(新属性投放!$E$42:$E$62,卡牌属性!R243))*INDEX($G$5:$G$42,L243),2)</f>
        <v>10.95</v>
      </c>
      <c r="AC243" s="31" t="s">
        <v>191</v>
      </c>
      <c r="AD243" s="16">
        <f>ROUND(IF(Q243=1,INDEX(新属性投放!$F$14:$F$34,卡牌属性!R243),INDEX(新属性投放!$F$42:$F$62,卡牌属性!R243))*INDEX($G$5:$G$42,L243)*SQRT(INDEX($I$5:$I$42,L243)),2)</f>
        <v>65.67</v>
      </c>
      <c r="AF243" s="16">
        <f t="shared" si="94"/>
        <v>218</v>
      </c>
      <c r="AG243" s="16">
        <f t="shared" si="95"/>
        <v>109</v>
      </c>
      <c r="AH243" s="16">
        <f t="shared" si="96"/>
        <v>656</v>
      </c>
      <c r="AJ243" s="16">
        <f t="shared" si="106"/>
        <v>900</v>
      </c>
      <c r="AK243" s="16">
        <f t="shared" si="107"/>
        <v>449</v>
      </c>
      <c r="AL243" s="16">
        <f t="shared" si="108"/>
        <v>2705</v>
      </c>
    </row>
    <row r="244" spans="11:38" ht="16.5" x14ac:dyDescent="0.2">
      <c r="K244" s="15">
        <v>241</v>
      </c>
      <c r="L244" s="15">
        <f t="shared" si="88"/>
        <v>12</v>
      </c>
      <c r="M244" s="15">
        <f t="shared" si="89"/>
        <v>2</v>
      </c>
      <c r="N244" s="16">
        <f t="shared" si="90"/>
        <v>1101012</v>
      </c>
      <c r="O244" s="16" t="str">
        <f t="shared" si="91"/>
        <v>南御夫10突</v>
      </c>
      <c r="P244" s="31" t="s">
        <v>482</v>
      </c>
      <c r="Q244" s="16">
        <f t="shared" si="92"/>
        <v>1</v>
      </c>
      <c r="R244" s="16">
        <f t="shared" si="93"/>
        <v>10</v>
      </c>
      <c r="S244" s="16" t="s">
        <v>51</v>
      </c>
      <c r="T244" s="16">
        <f>ROUND(((IF(Q244=1,INDEX(新属性投放!$J$14:$J$34,卡牌属性!R244),INDEX(新属性投放!$J$42:$J$62,卡牌属性!R244)))*INDEX($G$5:$G$42,L244)+IF(Q244=1,INDEX(新属性投放!R$20:R$23,卡牌属性!M244-1),INDEX(新属性投放!R$25:R$28,卡牌属性!M244-1)))/SQRT(INDEX($I$5:$I$42,L244)),2)</f>
        <v>1004.95</v>
      </c>
      <c r="U244" s="31" t="s">
        <v>190</v>
      </c>
      <c r="V244" s="16">
        <f>ROUND((IF(Q244=1,INDEX(新属性投放!$K$14:$K$34,卡牌属性!R244),INDEX(新属性投放!$K$42:$K$62,卡牌属性!R244))+IF(Q244=1,INDEX(新属性投放!S$20:S$23,卡牌属性!M244-1),INDEX(新属性投放!S$25:S$28,卡牌属性!M244-1)))*INDEX($G$5:$G$42,L244),2)</f>
        <v>488.48</v>
      </c>
      <c r="W244" s="31" t="s">
        <v>191</v>
      </c>
      <c r="X244" s="16">
        <f>ROUND((IF(Q244=1,INDEX(新属性投放!$L$14:$L$34,卡牌属性!R244),INDEX(新属性投放!$L$42:$L$62,卡牌属性!R244))*INDEX($G$5:$G$42,L244)+IF(Q244=1,INDEX(新属性投放!T$20:T$23,卡牌属性!M244-1),INDEX(新属性投放!T$25:T$28,卡牌属性!M244-1)))*SQRT(INDEX($I$5:$I$42,L244)),2)</f>
        <v>3054.85</v>
      </c>
      <c r="Y244" s="31" t="s">
        <v>189</v>
      </c>
      <c r="Z244" s="16">
        <f>ROUND(IF(Q244=1,INDEX(新属性投放!$D$14:$D$34,卡牌属性!R244),INDEX(新属性投放!$D$42:$D$62,卡牌属性!R244))*INDEX($G$5:$G$42,L244)/SQRT(INDEX($I$5:$I$42,L244)),2)</f>
        <v>25.24</v>
      </c>
      <c r="AA244" s="31" t="s">
        <v>190</v>
      </c>
      <c r="AB244" s="16">
        <f>ROUND(IF(Q244=1,INDEX(新属性投放!$E$14:$E$34,卡牌属性!R244),INDEX(新属性投放!$E$42:$E$62,卡牌属性!R244))*INDEX($G$5:$G$42,L244),2)</f>
        <v>12.62</v>
      </c>
      <c r="AC244" s="31" t="s">
        <v>191</v>
      </c>
      <c r="AD244" s="16">
        <f>ROUND(IF(Q244=1,INDEX(新属性投放!$F$14:$F$34,卡牌属性!R244),INDEX(新属性投放!$F$42:$F$62,卡牌属性!R244))*INDEX($G$5:$G$42,L244)*SQRT(INDEX($I$5:$I$42,L244)),2)</f>
        <v>75.72</v>
      </c>
      <c r="AF244" s="16">
        <f t="shared" si="94"/>
        <v>252</v>
      </c>
      <c r="AG244" s="16">
        <f t="shared" si="95"/>
        <v>126</v>
      </c>
      <c r="AH244" s="16">
        <f t="shared" si="96"/>
        <v>757</v>
      </c>
      <c r="AJ244" s="16">
        <f t="shared" si="106"/>
        <v>1152</v>
      </c>
      <c r="AK244" s="16">
        <f t="shared" si="107"/>
        <v>575</v>
      </c>
      <c r="AL244" s="16">
        <f t="shared" si="108"/>
        <v>3462</v>
      </c>
    </row>
    <row r="245" spans="11:38" ht="16.5" x14ac:dyDescent="0.2">
      <c r="K245" s="15">
        <v>242</v>
      </c>
      <c r="L245" s="15">
        <f t="shared" si="88"/>
        <v>12</v>
      </c>
      <c r="M245" s="15">
        <f t="shared" si="89"/>
        <v>2</v>
      </c>
      <c r="N245" s="16">
        <f t="shared" si="90"/>
        <v>1101012</v>
      </c>
      <c r="O245" s="16" t="str">
        <f t="shared" si="91"/>
        <v>南御夫11突</v>
      </c>
      <c r="P245" s="31" t="s">
        <v>482</v>
      </c>
      <c r="Q245" s="16">
        <f t="shared" si="92"/>
        <v>1</v>
      </c>
      <c r="R245" s="16">
        <f t="shared" si="93"/>
        <v>11</v>
      </c>
      <c r="S245" s="16" t="s">
        <v>51</v>
      </c>
      <c r="T245" s="16">
        <f>ROUND(((IF(Q245=1,INDEX(新属性投放!$J$14:$J$34,卡牌属性!R245),INDEX(新属性投放!$J$42:$J$62,卡牌属性!R245)))*INDEX($G$5:$G$42,L245)+IF(Q245=1,INDEX(新属性投放!R$20:R$23,卡牌属性!M245-1),INDEX(新属性投放!R$25:R$28,卡牌属性!M245-1)))/SQRT(INDEX($I$5:$I$42,L245)),2)</f>
        <v>1163.1500000000001</v>
      </c>
      <c r="U245" s="31" t="s">
        <v>190</v>
      </c>
      <c r="V245" s="16">
        <f>ROUND((IF(Q245=1,INDEX(新属性投放!$K$14:$K$34,卡牌属性!R245),INDEX(新属性投放!$K$42:$K$62,卡牌属性!R245))+IF(Q245=1,INDEX(新属性投放!S$20:S$23,卡牌属性!M245-1),INDEX(新属性投放!S$25:S$28,卡牌属性!M245-1)))*INDEX($G$5:$G$42,L245),2)</f>
        <v>567.58000000000004</v>
      </c>
      <c r="W245" s="31" t="s">
        <v>191</v>
      </c>
      <c r="X245" s="16">
        <f>ROUND((IF(Q245=1,INDEX(新属性投放!$L$14:$L$34,卡牌属性!R245),INDEX(新属性投放!$L$42:$L$62,卡牌属性!R245))*INDEX($G$5:$G$42,L245)+IF(Q245=1,INDEX(新属性投放!T$20:T$23,卡牌属性!M245-1),INDEX(新属性投放!T$25:T$28,卡牌属性!M245-1)))*SQRT(INDEX($I$5:$I$42,L245)),2)</f>
        <v>3529.45</v>
      </c>
      <c r="Y245" s="31" t="s">
        <v>189</v>
      </c>
      <c r="Z245" s="16">
        <f>ROUND(IF(Q245=1,INDEX(新属性投放!$D$14:$D$34,卡牌属性!R245),INDEX(新属性投放!$D$42:$D$62,卡牌属性!R245))*INDEX($G$5:$G$42,L245)/SQRT(INDEX($I$5:$I$42,L245)),2)</f>
        <v>29.45</v>
      </c>
      <c r="AA245" s="31" t="s">
        <v>190</v>
      </c>
      <c r="AB245" s="16">
        <f>ROUND(IF(Q245=1,INDEX(新属性投放!$E$14:$E$34,卡牌属性!R245),INDEX(新属性投放!$E$42:$E$62,卡牌属性!R245))*INDEX($G$5:$G$42,L245),2)</f>
        <v>14.73</v>
      </c>
      <c r="AC245" s="31" t="s">
        <v>191</v>
      </c>
      <c r="AD245" s="16">
        <f>ROUND(IF(Q245=1,INDEX(新属性投放!$F$14:$F$34,卡牌属性!R245),INDEX(新属性投放!$F$42:$F$62,卡牌属性!R245))*INDEX($G$5:$G$42,L245)*SQRT(INDEX($I$5:$I$42,L245)),2)</f>
        <v>88.35</v>
      </c>
      <c r="AF245" s="16">
        <f t="shared" si="94"/>
        <v>294</v>
      </c>
      <c r="AG245" s="16">
        <f t="shared" si="95"/>
        <v>147</v>
      </c>
      <c r="AH245" s="16">
        <f t="shared" si="96"/>
        <v>883</v>
      </c>
      <c r="AJ245" s="16">
        <f t="shared" si="106"/>
        <v>1446</v>
      </c>
      <c r="AK245" s="16">
        <f t="shared" si="107"/>
        <v>722</v>
      </c>
      <c r="AL245" s="16">
        <f t="shared" si="108"/>
        <v>4345</v>
      </c>
    </row>
    <row r="246" spans="11:38" ht="16.5" x14ac:dyDescent="0.2">
      <c r="K246" s="15">
        <v>243</v>
      </c>
      <c r="L246" s="15">
        <f t="shared" si="88"/>
        <v>12</v>
      </c>
      <c r="M246" s="15">
        <f t="shared" si="89"/>
        <v>2</v>
      </c>
      <c r="N246" s="16">
        <f t="shared" si="90"/>
        <v>1101012</v>
      </c>
      <c r="O246" s="16" t="str">
        <f t="shared" si="91"/>
        <v>南御夫12突</v>
      </c>
      <c r="P246" s="31" t="s">
        <v>482</v>
      </c>
      <c r="Q246" s="16">
        <f t="shared" si="92"/>
        <v>1</v>
      </c>
      <c r="R246" s="16">
        <f t="shared" si="93"/>
        <v>12</v>
      </c>
      <c r="S246" s="16" t="s">
        <v>51</v>
      </c>
      <c r="T246" s="16">
        <f>ROUND(((IF(Q246=1,INDEX(新属性投放!$J$14:$J$34,卡牌属性!R246),INDEX(新属性投放!$J$42:$J$62,卡牌属性!R246)))*INDEX($G$5:$G$42,L246)+IF(Q246=1,INDEX(新属性投放!R$20:R$23,卡牌属性!M246-1),INDEX(新属性投放!R$25:R$28,卡牌属性!M246-1)))/SQRT(INDEX($I$5:$I$42,L246)),2)</f>
        <v>1347.4</v>
      </c>
      <c r="U246" s="31" t="s">
        <v>190</v>
      </c>
      <c r="V246" s="16">
        <f>ROUND((IF(Q246=1,INDEX(新属性投放!$K$14:$K$34,卡牌属性!R246),INDEX(新属性投放!$K$42:$K$62,卡牌属性!R246))+IF(Q246=1,INDEX(新属性投放!S$20:S$23,卡牌属性!M246-1),INDEX(新属性投放!S$25:S$28,卡牌属性!M246-1)))*INDEX($G$5:$G$42,L246),2)</f>
        <v>659.2</v>
      </c>
      <c r="W246" s="31" t="s">
        <v>191</v>
      </c>
      <c r="X246" s="16">
        <f>ROUND((IF(Q246=1,INDEX(新属性投放!$L$14:$L$34,卡牌属性!R246),INDEX(新属性投放!$L$42:$L$62,卡牌属性!R246))*INDEX($G$5:$G$42,L246)+IF(Q246=1,INDEX(新属性投放!T$20:T$23,卡牌属性!M246-1),INDEX(新属性投放!T$25:T$28,卡牌属性!M246-1)))*SQRT(INDEX($I$5:$I$42,L246)),2)</f>
        <v>4082.2</v>
      </c>
      <c r="Y246" s="31" t="s">
        <v>189</v>
      </c>
      <c r="Z246" s="16">
        <f>ROUND(IF(Q246=1,INDEX(新属性投放!$D$14:$D$34,卡牌属性!R246),INDEX(新属性投放!$D$42:$D$62,卡牌属性!R246))*INDEX($G$5:$G$42,L246)/SQRT(INDEX($I$5:$I$42,L246)),2)</f>
        <v>33.69</v>
      </c>
      <c r="AA246" s="31" t="s">
        <v>190</v>
      </c>
      <c r="AB246" s="16">
        <f>ROUND(IF(Q246=1,INDEX(新属性投放!$E$14:$E$34,卡牌属性!R246),INDEX(新属性投放!$E$42:$E$62,卡牌属性!R246))*INDEX($G$5:$G$42,L246),2)</f>
        <v>16.850000000000001</v>
      </c>
      <c r="AC246" s="31" t="s">
        <v>191</v>
      </c>
      <c r="AD246" s="16">
        <f>ROUND(IF(Q246=1,INDEX(新属性投放!$F$14:$F$34,卡牌属性!R246),INDEX(新属性投放!$F$42:$F$62,卡牌属性!R246))*INDEX($G$5:$G$42,L246)*SQRT(INDEX($I$5:$I$42,L246)),2)</f>
        <v>101.07</v>
      </c>
      <c r="AF246" s="16">
        <f t="shared" si="94"/>
        <v>336</v>
      </c>
      <c r="AG246" s="16">
        <f t="shared" si="95"/>
        <v>168</v>
      </c>
      <c r="AH246" s="16">
        <f t="shared" si="96"/>
        <v>1010</v>
      </c>
      <c r="AJ246" s="16">
        <f t="shared" si="106"/>
        <v>1782</v>
      </c>
      <c r="AK246" s="16">
        <f t="shared" si="107"/>
        <v>890</v>
      </c>
      <c r="AL246" s="16">
        <f t="shared" si="108"/>
        <v>5355</v>
      </c>
    </row>
    <row r="247" spans="11:38" ht="16.5" x14ac:dyDescent="0.2">
      <c r="K247" s="15">
        <v>244</v>
      </c>
      <c r="L247" s="15">
        <f t="shared" si="88"/>
        <v>12</v>
      </c>
      <c r="M247" s="15">
        <f t="shared" si="89"/>
        <v>2</v>
      </c>
      <c r="N247" s="16">
        <f t="shared" si="90"/>
        <v>1101012</v>
      </c>
      <c r="O247" s="16" t="str">
        <f t="shared" si="91"/>
        <v>南御夫13突</v>
      </c>
      <c r="P247" s="31" t="s">
        <v>482</v>
      </c>
      <c r="Q247" s="16">
        <f t="shared" si="92"/>
        <v>1</v>
      </c>
      <c r="R247" s="16">
        <f t="shared" si="93"/>
        <v>13</v>
      </c>
      <c r="S247" s="16" t="s">
        <v>51</v>
      </c>
      <c r="T247" s="16">
        <f>ROUND(((IF(Q247=1,INDEX(新属性投放!$J$14:$J$34,卡牌属性!R247),INDEX(新属性投放!$J$42:$J$62,卡牌属性!R247)))*INDEX($G$5:$G$42,L247)+IF(Q247=1,INDEX(新属性投放!R$20:R$23,卡牌属性!M247-1),INDEX(新属性投放!R$25:R$28,卡牌属性!M247-1)))/SQRT(INDEX($I$5:$I$42,L247)),2)</f>
        <v>1557.85</v>
      </c>
      <c r="U247" s="31" t="s">
        <v>190</v>
      </c>
      <c r="V247" s="16">
        <f>ROUND((IF(Q247=1,INDEX(新属性投放!$K$14:$K$34,卡牌属性!R247),INDEX(新属性投放!$K$42:$K$62,卡牌属性!R247))+IF(Q247=1,INDEX(新属性投放!S$20:S$23,卡牌属性!M247-1),INDEX(新属性投放!S$25:S$28,卡牌属性!M247-1)))*INDEX($G$5:$G$42,L247),2)</f>
        <v>764.43</v>
      </c>
      <c r="W247" s="31" t="s">
        <v>191</v>
      </c>
      <c r="X247" s="16">
        <f>ROUND((IF(Q247=1,INDEX(新属性投放!$L$14:$L$34,卡牌属性!R247),INDEX(新属性投放!$L$42:$L$62,卡牌属性!R247))*INDEX($G$5:$G$42,L247)+IF(Q247=1,INDEX(新属性投放!T$20:T$23,卡牌属性!M247-1),INDEX(新属性投放!T$25:T$28,卡牌属性!M247-1)))*SQRT(INDEX($I$5:$I$42,L247)),2)</f>
        <v>4713.55</v>
      </c>
      <c r="Y247" s="31" t="s">
        <v>189</v>
      </c>
      <c r="Z247" s="16">
        <f>ROUND(IF(Q247=1,INDEX(新属性投放!$D$14:$D$34,卡牌属性!R247),INDEX(新属性投放!$D$42:$D$62,卡牌属性!R247))*INDEX($G$5:$G$42,L247)/SQRT(INDEX($I$5:$I$42,L247)),2)</f>
        <v>38.950000000000003</v>
      </c>
      <c r="AA247" s="31" t="s">
        <v>190</v>
      </c>
      <c r="AB247" s="16">
        <f>ROUND(IF(Q247=1,INDEX(新属性投放!$E$14:$E$34,卡牌属性!R247),INDEX(新属性投放!$E$42:$E$62,卡牌属性!R247))*INDEX($G$5:$G$42,L247),2)</f>
        <v>19.48</v>
      </c>
      <c r="AC247" s="31" t="s">
        <v>191</v>
      </c>
      <c r="AD247" s="16">
        <f>ROUND(IF(Q247=1,INDEX(新属性投放!$F$14:$F$34,卡牌属性!R247),INDEX(新属性投放!$F$42:$F$62,卡牌属性!R247))*INDEX($G$5:$G$42,L247)*SQRT(INDEX($I$5:$I$42,L247)),2)</f>
        <v>116.85</v>
      </c>
      <c r="AF247" s="16">
        <f t="shared" si="94"/>
        <v>389</v>
      </c>
      <c r="AG247" s="16">
        <f t="shared" si="95"/>
        <v>194</v>
      </c>
      <c r="AH247" s="16">
        <f t="shared" si="96"/>
        <v>1168</v>
      </c>
      <c r="AJ247" s="16">
        <f t="shared" si="106"/>
        <v>2171</v>
      </c>
      <c r="AK247" s="16">
        <f t="shared" si="107"/>
        <v>1084</v>
      </c>
      <c r="AL247" s="16">
        <f t="shared" si="108"/>
        <v>6523</v>
      </c>
    </row>
    <row r="248" spans="11:38" ht="16.5" x14ac:dyDescent="0.2">
      <c r="K248" s="15">
        <v>245</v>
      </c>
      <c r="L248" s="15">
        <f t="shared" si="88"/>
        <v>12</v>
      </c>
      <c r="M248" s="15">
        <f t="shared" si="89"/>
        <v>2</v>
      </c>
      <c r="N248" s="16">
        <f t="shared" si="90"/>
        <v>1101012</v>
      </c>
      <c r="O248" s="16" t="str">
        <f t="shared" si="91"/>
        <v>南御夫14突</v>
      </c>
      <c r="P248" s="31" t="s">
        <v>482</v>
      </c>
      <c r="Q248" s="16">
        <f t="shared" si="92"/>
        <v>1</v>
      </c>
      <c r="R248" s="16">
        <f t="shared" si="93"/>
        <v>14</v>
      </c>
      <c r="S248" s="16" t="s">
        <v>51</v>
      </c>
      <c r="T248" s="16">
        <f>ROUND(((IF(Q248=1,INDEX(新属性投放!$J$14:$J$34,卡牌属性!R248),INDEX(新属性投放!$J$42:$J$62,卡牌属性!R248)))*INDEX($G$5:$G$42,L248)+IF(Q248=1,INDEX(新属性投放!R$20:R$23,卡牌属性!M248-1),INDEX(新属性投放!R$25:R$28,卡牌属性!M248-1)))/SQRT(INDEX($I$5:$I$42,L248)),2)</f>
        <v>1801.6</v>
      </c>
      <c r="U248" s="31" t="s">
        <v>190</v>
      </c>
      <c r="V248" s="16">
        <f>ROUND((IF(Q248=1,INDEX(新属性投放!$K$14:$K$34,卡牌属性!R248),INDEX(新属性投放!$K$42:$K$62,卡牌属性!R248))+IF(Q248=1,INDEX(新属性投放!S$20:S$23,卡牌属性!M248-1),INDEX(新属性投放!S$25:S$28,卡牌属性!M248-1)))*INDEX($G$5:$G$42,L248),2)</f>
        <v>885.8</v>
      </c>
      <c r="W248" s="31" t="s">
        <v>191</v>
      </c>
      <c r="X248" s="16">
        <f>ROUND((IF(Q248=1,INDEX(新属性投放!$L$14:$L$34,卡牌属性!R248),INDEX(新属性投放!$L$42:$L$62,卡牌属性!R248))*INDEX($G$5:$G$42,L248)+IF(Q248=1,INDEX(新属性投放!T$20:T$23,卡牌属性!M248-1),INDEX(新属性投放!T$25:T$28,卡牌属性!M248-1)))*SQRT(INDEX($I$5:$I$42,L248)),2)</f>
        <v>5444.8</v>
      </c>
      <c r="Y248" s="31" t="s">
        <v>189</v>
      </c>
      <c r="Z248" s="16">
        <f>ROUND(IF(Q248=1,INDEX(新属性投放!$D$14:$D$34,卡牌属性!R248),INDEX(新属性投放!$D$42:$D$62,卡牌属性!R248))*INDEX($G$5:$G$42,L248)/SQRT(INDEX($I$5:$I$42,L248)),2)</f>
        <v>45.04</v>
      </c>
      <c r="AA248" s="31" t="s">
        <v>190</v>
      </c>
      <c r="AB248" s="16">
        <f>ROUND(IF(Q248=1,INDEX(新属性投放!$E$14:$E$34,卡牌属性!R248),INDEX(新属性投放!$E$42:$E$62,卡牌属性!R248))*INDEX($G$5:$G$42,L248),2)</f>
        <v>22.52</v>
      </c>
      <c r="AC248" s="31" t="s">
        <v>191</v>
      </c>
      <c r="AD248" s="16">
        <f>ROUND(IF(Q248=1,INDEX(新属性投放!$F$14:$F$34,卡牌属性!R248),INDEX(新属性投放!$F$42:$F$62,卡牌属性!R248))*INDEX($G$5:$G$42,L248)*SQRT(INDEX($I$5:$I$42,L248)),2)</f>
        <v>135.12</v>
      </c>
      <c r="AF248" s="16">
        <f t="shared" si="94"/>
        <v>450</v>
      </c>
      <c r="AG248" s="16">
        <f t="shared" si="95"/>
        <v>225</v>
      </c>
      <c r="AH248" s="16">
        <f t="shared" si="96"/>
        <v>1351</v>
      </c>
      <c r="AJ248" s="16">
        <f t="shared" si="106"/>
        <v>2621</v>
      </c>
      <c r="AK248" s="16">
        <f t="shared" si="107"/>
        <v>1309</v>
      </c>
      <c r="AL248" s="16">
        <f t="shared" si="108"/>
        <v>7874</v>
      </c>
    </row>
    <row r="249" spans="11:38" ht="16.5" x14ac:dyDescent="0.2">
      <c r="K249" s="15">
        <v>246</v>
      </c>
      <c r="L249" s="15">
        <f t="shared" si="88"/>
        <v>12</v>
      </c>
      <c r="M249" s="15">
        <f t="shared" si="89"/>
        <v>2</v>
      </c>
      <c r="N249" s="16">
        <f t="shared" si="90"/>
        <v>1101012</v>
      </c>
      <c r="O249" s="16" t="str">
        <f t="shared" si="91"/>
        <v>南御夫15突</v>
      </c>
      <c r="P249" s="31" t="s">
        <v>482</v>
      </c>
      <c r="Q249" s="16">
        <f t="shared" si="92"/>
        <v>1</v>
      </c>
      <c r="R249" s="16">
        <f t="shared" si="93"/>
        <v>15</v>
      </c>
      <c r="S249" s="16" t="s">
        <v>51</v>
      </c>
      <c r="T249" s="16">
        <f>ROUND(((IF(Q249=1,INDEX(新属性投放!$J$14:$J$34,卡牌属性!R249),INDEX(新属性投放!$J$42:$J$62,卡牌属性!R249)))*INDEX($G$5:$G$42,L249)+IF(Q249=1,INDEX(新属性投放!R$20:R$23,卡牌属性!M249-1),INDEX(新属性投放!R$25:R$28,卡牌属性!M249-1)))/SQRT(INDEX($I$5:$I$42,L249)),2)</f>
        <v>2082.8000000000002</v>
      </c>
      <c r="U249" s="31" t="s">
        <v>190</v>
      </c>
      <c r="V249" s="16">
        <f>ROUND((IF(Q249=1,INDEX(新属性投放!$K$14:$K$34,卡牌属性!R249),INDEX(新属性投放!$K$42:$K$62,卡牌属性!R249))+IF(Q249=1,INDEX(新属性投放!S$20:S$23,卡牌属性!M249-1),INDEX(新属性投放!S$25:S$28,卡牌属性!M249-1)))*INDEX($G$5:$G$42,L249),2)</f>
        <v>1026.4000000000001</v>
      </c>
      <c r="W249" s="31" t="s">
        <v>191</v>
      </c>
      <c r="X249" s="16">
        <f>ROUND((IF(Q249=1,INDEX(新属性投放!$L$14:$L$34,卡牌属性!R249),INDEX(新属性投放!$L$42:$L$62,卡牌属性!R249))*INDEX($G$5:$G$42,L249)+IF(Q249=1,INDEX(新属性投放!T$20:T$23,卡牌属性!M249-1),INDEX(新属性投放!T$25:T$28,卡牌属性!M249-1)))*SQRT(INDEX($I$5:$I$42,L249)),2)</f>
        <v>6288.4</v>
      </c>
      <c r="Y249" s="31" t="s">
        <v>189</v>
      </c>
      <c r="Z249" s="16">
        <f>ROUND(IF(Q249=1,INDEX(新属性投放!$D$14:$D$34,卡牌属性!R249),INDEX(新属性投放!$D$42:$D$62,卡牌属性!R249))*INDEX($G$5:$G$42,L249)/SQRT(INDEX($I$5:$I$42,L249)),2)</f>
        <v>52.07</v>
      </c>
      <c r="AA249" s="31" t="s">
        <v>190</v>
      </c>
      <c r="AB249" s="16">
        <f>ROUND(IF(Q249=1,INDEX(新属性投放!$E$14:$E$34,卡牌属性!R249),INDEX(新属性投放!$E$42:$E$62,卡牌属性!R249))*INDEX($G$5:$G$42,L249),2)</f>
        <v>26.04</v>
      </c>
      <c r="AC249" s="31" t="s">
        <v>191</v>
      </c>
      <c r="AD249" s="16">
        <f>ROUND(IF(Q249=1,INDEX(新属性投放!$F$14:$F$34,卡牌属性!R249),INDEX(新属性投放!$F$42:$F$62,卡牌属性!R249))*INDEX($G$5:$G$42,L249)*SQRT(INDEX($I$5:$I$42,L249)),2)</f>
        <v>156.21</v>
      </c>
      <c r="AF249" s="16">
        <f t="shared" si="94"/>
        <v>520</v>
      </c>
      <c r="AG249" s="16">
        <f t="shared" si="95"/>
        <v>260</v>
      </c>
      <c r="AH249" s="16">
        <f t="shared" si="96"/>
        <v>1562</v>
      </c>
      <c r="AJ249" s="16">
        <f t="shared" si="106"/>
        <v>3141</v>
      </c>
      <c r="AK249" s="16">
        <f t="shared" si="107"/>
        <v>1569</v>
      </c>
      <c r="AL249" s="16">
        <f t="shared" si="108"/>
        <v>9436</v>
      </c>
    </row>
    <row r="250" spans="11:38" ht="16.5" x14ac:dyDescent="0.2">
      <c r="K250" s="15">
        <v>247</v>
      </c>
      <c r="L250" s="15">
        <f t="shared" si="88"/>
        <v>12</v>
      </c>
      <c r="M250" s="15">
        <f t="shared" si="89"/>
        <v>2</v>
      </c>
      <c r="N250" s="16">
        <f t="shared" si="90"/>
        <v>1101012</v>
      </c>
      <c r="O250" s="16" t="str">
        <f t="shared" si="91"/>
        <v>南御夫16突</v>
      </c>
      <c r="P250" s="31" t="s">
        <v>482</v>
      </c>
      <c r="Q250" s="16">
        <f t="shared" si="92"/>
        <v>1</v>
      </c>
      <c r="R250" s="16">
        <f t="shared" si="93"/>
        <v>16</v>
      </c>
      <c r="S250" s="16" t="s">
        <v>51</v>
      </c>
      <c r="T250" s="16">
        <f>ROUND(((IF(Q250=1,INDEX(新属性投放!$J$14:$J$34,卡牌属性!R250),INDEX(新属性投放!$J$42:$J$62,卡牌属性!R250)))*INDEX($G$5:$G$42,L250)+IF(Q250=1,INDEX(新属性投放!R$20:R$23,卡牌属性!M250-1),INDEX(新属性投放!R$25:R$28,卡牌属性!M250-1)))/SQRT(INDEX($I$5:$I$42,L250)),2)</f>
        <v>2408.15</v>
      </c>
      <c r="U250" s="31" t="s">
        <v>190</v>
      </c>
      <c r="V250" s="16">
        <f>ROUND((IF(Q250=1,INDEX(新属性投放!$K$14:$K$34,卡牌属性!R250),INDEX(新属性投放!$K$42:$K$62,卡牌属性!R250))+IF(Q250=1,INDEX(新属性投放!S$20:S$23,卡牌属性!M250-1),INDEX(新属性投放!S$25:S$28,卡牌属性!M250-1)))*INDEX($G$5:$G$42,L250),2)</f>
        <v>1189.58</v>
      </c>
      <c r="W250" s="31" t="s">
        <v>191</v>
      </c>
      <c r="X250" s="16">
        <f>ROUND((IF(Q250=1,INDEX(新属性投放!$L$14:$L$34,卡牌属性!R250),INDEX(新属性投放!$L$42:$L$62,卡牌属性!R250))*INDEX($G$5:$G$42,L250)+IF(Q250=1,INDEX(新属性投放!T$20:T$23,卡牌属性!M250-1),INDEX(新属性投放!T$25:T$28,卡牌属性!M250-1)))*SQRT(INDEX($I$5:$I$42,L250)),2)</f>
        <v>7264.45</v>
      </c>
      <c r="Y250" s="31" t="s">
        <v>189</v>
      </c>
      <c r="Z250" s="16">
        <f>ROUND(IF(Q250=1,INDEX(新属性投放!$D$14:$D$34,卡牌属性!R250),INDEX(新属性投放!$D$42:$D$62,卡牌属性!R250))*INDEX($G$5:$G$42,L250)/SQRT(INDEX($I$5:$I$42,L250)),2)</f>
        <v>60.2</v>
      </c>
      <c r="AA250" s="31" t="s">
        <v>190</v>
      </c>
      <c r="AB250" s="16">
        <f>ROUND(IF(Q250=1,INDEX(新属性投放!$E$14:$E$34,卡牌属性!R250),INDEX(新属性投放!$E$42:$E$62,卡牌属性!R250))*INDEX($G$5:$G$42,L250),2)</f>
        <v>30.1</v>
      </c>
      <c r="AC250" s="31" t="s">
        <v>191</v>
      </c>
      <c r="AD250" s="16">
        <f>ROUND(IF(Q250=1,INDEX(新属性投放!$F$14:$F$34,卡牌属性!R250),INDEX(新属性投放!$F$42:$F$62,卡牌属性!R250))*INDEX($G$5:$G$42,L250)*SQRT(INDEX($I$5:$I$42,L250)),2)</f>
        <v>180.6</v>
      </c>
      <c r="AF250" s="16">
        <f t="shared" si="94"/>
        <v>602</v>
      </c>
      <c r="AG250" s="16">
        <f t="shared" si="95"/>
        <v>301</v>
      </c>
      <c r="AH250" s="16">
        <f t="shared" si="96"/>
        <v>1806</v>
      </c>
      <c r="AJ250" s="16">
        <f t="shared" si="106"/>
        <v>3743</v>
      </c>
      <c r="AK250" s="16">
        <f t="shared" si="107"/>
        <v>1870</v>
      </c>
      <c r="AL250" s="16">
        <f t="shared" si="108"/>
        <v>11242</v>
      </c>
    </row>
    <row r="251" spans="11:38" ht="16.5" x14ac:dyDescent="0.2">
      <c r="K251" s="15">
        <v>248</v>
      </c>
      <c r="L251" s="15">
        <f t="shared" si="88"/>
        <v>12</v>
      </c>
      <c r="M251" s="15">
        <f t="shared" si="89"/>
        <v>2</v>
      </c>
      <c r="N251" s="16">
        <f t="shared" si="90"/>
        <v>1101012</v>
      </c>
      <c r="O251" s="16" t="str">
        <f t="shared" si="91"/>
        <v>南御夫17突</v>
      </c>
      <c r="P251" s="31" t="s">
        <v>482</v>
      </c>
      <c r="Q251" s="16">
        <f t="shared" si="92"/>
        <v>1</v>
      </c>
      <c r="R251" s="16">
        <f t="shared" si="93"/>
        <v>17</v>
      </c>
      <c r="S251" s="16" t="s">
        <v>51</v>
      </c>
      <c r="T251" s="16">
        <f>ROUND(((IF(Q251=1,INDEX(新属性投放!$J$14:$J$34,卡牌属性!R251),INDEX(新属性投放!$J$42:$J$62,卡牌属性!R251)))*INDEX($G$5:$G$42,L251)+IF(Q251=1,INDEX(新属性投放!R$20:R$23,卡牌属性!M251-1),INDEX(新属性投放!R$25:R$28,卡牌属性!M251-1)))/SQRT(INDEX($I$5:$I$42,L251)),2)</f>
        <v>2784.15</v>
      </c>
      <c r="U251" s="31" t="s">
        <v>190</v>
      </c>
      <c r="V251" s="16">
        <f>ROUND((IF(Q251=1,INDEX(新属性投放!$K$14:$K$34,卡牌属性!R251),INDEX(新属性投放!$K$42:$K$62,卡牌属性!R251))+IF(Q251=1,INDEX(新属性投放!S$20:S$23,卡牌属性!M251-1),INDEX(新属性投放!S$25:S$28,卡牌属性!M251-1)))*INDEX($G$5:$G$42,L251),2)</f>
        <v>1378.08</v>
      </c>
      <c r="W251" s="31" t="s">
        <v>191</v>
      </c>
      <c r="X251" s="16">
        <f>ROUND((IF(Q251=1,INDEX(新属性投放!$L$14:$L$34,卡牌属性!R251),INDEX(新属性投放!$L$42:$L$62,卡牌属性!R251))*INDEX($G$5:$G$42,L251)+IF(Q251=1,INDEX(新属性投放!T$20:T$23,卡牌属性!M251-1),INDEX(新属性投放!T$25:T$28,卡牌属性!M251-1)))*SQRT(INDEX($I$5:$I$42,L251)),2)</f>
        <v>8392.4500000000007</v>
      </c>
      <c r="Y251" s="31" t="s">
        <v>189</v>
      </c>
      <c r="Z251" s="16">
        <f>ROUND(IF(Q251=1,INDEX(新属性投放!$D$14:$D$34,卡牌属性!R251),INDEX(新属性投放!$D$42:$D$62,卡牌属性!R251))*INDEX($G$5:$G$42,L251)/SQRT(INDEX($I$5:$I$42,L251)),2)</f>
        <v>69.599999999999994</v>
      </c>
      <c r="AA251" s="31" t="s">
        <v>190</v>
      </c>
      <c r="AB251" s="16">
        <f>ROUND(IF(Q251=1,INDEX(新属性投放!$E$14:$E$34,卡牌属性!R251),INDEX(新属性投放!$E$42:$E$62,卡牌属性!R251))*INDEX($G$5:$G$42,L251),2)</f>
        <v>34.799999999999997</v>
      </c>
      <c r="AC251" s="31" t="s">
        <v>191</v>
      </c>
      <c r="AD251" s="16">
        <f>ROUND(IF(Q251=1,INDEX(新属性投放!$F$14:$F$34,卡牌属性!R251),INDEX(新属性投放!$F$42:$F$62,卡牌属性!R251))*INDEX($G$5:$G$42,L251)*SQRT(INDEX($I$5:$I$42,L251)),2)</f>
        <v>208.8</v>
      </c>
      <c r="AF251" s="16">
        <f t="shared" si="94"/>
        <v>696</v>
      </c>
      <c r="AG251" s="16">
        <f t="shared" si="95"/>
        <v>348</v>
      </c>
      <c r="AH251" s="16">
        <f t="shared" si="96"/>
        <v>2088</v>
      </c>
      <c r="AJ251" s="16">
        <f t="shared" si="106"/>
        <v>4439</v>
      </c>
      <c r="AK251" s="16">
        <f t="shared" si="107"/>
        <v>2218</v>
      </c>
      <c r="AL251" s="16">
        <f t="shared" si="108"/>
        <v>13330</v>
      </c>
    </row>
    <row r="252" spans="11:38" ht="16.5" x14ac:dyDescent="0.2">
      <c r="K252" s="15">
        <v>249</v>
      </c>
      <c r="L252" s="15">
        <f t="shared" si="88"/>
        <v>12</v>
      </c>
      <c r="M252" s="15">
        <f t="shared" si="89"/>
        <v>2</v>
      </c>
      <c r="N252" s="16">
        <f t="shared" si="90"/>
        <v>1101012</v>
      </c>
      <c r="O252" s="16" t="str">
        <f t="shared" si="91"/>
        <v>南御夫18突</v>
      </c>
      <c r="P252" s="31" t="s">
        <v>482</v>
      </c>
      <c r="Q252" s="16">
        <f t="shared" si="92"/>
        <v>1</v>
      </c>
      <c r="R252" s="16">
        <f t="shared" si="93"/>
        <v>18</v>
      </c>
      <c r="S252" s="16" t="s">
        <v>51</v>
      </c>
      <c r="T252" s="16">
        <f>ROUND(((IF(Q252=1,INDEX(新属性投放!$J$14:$J$34,卡牌属性!R252),INDEX(新属性投放!$J$42:$J$62,卡牌属性!R252)))*INDEX($G$5:$G$42,L252)+IF(Q252=1,INDEX(新属性投放!R$20:R$23,卡牌属性!M252-1),INDEX(新属性投放!R$25:R$28,卡牌属性!M252-1)))/SQRT(INDEX($I$5:$I$42,L252)),2)</f>
        <v>3219.15</v>
      </c>
      <c r="U252" s="31" t="s">
        <v>190</v>
      </c>
      <c r="V252" s="16">
        <f>ROUND((IF(Q252=1,INDEX(新属性投放!$K$14:$K$34,卡牌属性!R252),INDEX(新属性投放!$K$42:$K$62,卡牌属性!R252))+IF(Q252=1,INDEX(新属性投放!S$20:S$23,卡牌属性!M252-1),INDEX(新属性投放!S$25:S$28,卡牌属性!M252-1)))*INDEX($G$5:$G$42,L252),2)</f>
        <v>1596.08</v>
      </c>
      <c r="W252" s="31" t="s">
        <v>191</v>
      </c>
      <c r="X252" s="16">
        <f>ROUND((IF(Q252=1,INDEX(新属性投放!$L$14:$L$34,卡牌属性!R252),INDEX(新属性投放!$L$42:$L$62,卡牌属性!R252))*INDEX($G$5:$G$42,L252)+IF(Q252=1,INDEX(新属性投放!T$20:T$23,卡牌属性!M252-1),INDEX(新属性投放!T$25:T$28,卡牌属性!M252-1)))*SQRT(INDEX($I$5:$I$42,L252)),2)</f>
        <v>9697.4500000000007</v>
      </c>
      <c r="Y252" s="31" t="s">
        <v>189</v>
      </c>
      <c r="Z252" s="16">
        <f>ROUND(IF(Q252=1,INDEX(新属性投放!$D$14:$D$34,卡牌属性!R252),INDEX(新属性投放!$D$42:$D$62,卡牌属性!R252))*INDEX($G$5:$G$42,L252)/SQRT(INDEX($I$5:$I$42,L252)),2)</f>
        <v>80.48</v>
      </c>
      <c r="AA252" s="31" t="s">
        <v>190</v>
      </c>
      <c r="AB252" s="16">
        <f>ROUND(IF(Q252=1,INDEX(新属性投放!$E$14:$E$34,卡牌属性!R252),INDEX(新属性投放!$E$42:$E$62,卡牌属性!R252))*INDEX($G$5:$G$42,L252),2)</f>
        <v>40.24</v>
      </c>
      <c r="AC252" s="31" t="s">
        <v>191</v>
      </c>
      <c r="AD252" s="16">
        <f>ROUND(IF(Q252=1,INDEX(新属性投放!$F$14:$F$34,卡牌属性!R252),INDEX(新属性投放!$F$42:$F$62,卡牌属性!R252))*INDEX($G$5:$G$42,L252)*SQRT(INDEX($I$5:$I$42,L252)),2)</f>
        <v>241.44</v>
      </c>
      <c r="AF252" s="16">
        <f t="shared" si="94"/>
        <v>804</v>
      </c>
      <c r="AG252" s="16">
        <f t="shared" si="95"/>
        <v>402</v>
      </c>
      <c r="AH252" s="16">
        <f t="shared" si="96"/>
        <v>2414</v>
      </c>
      <c r="AJ252" s="16">
        <f t="shared" si="106"/>
        <v>5243</v>
      </c>
      <c r="AK252" s="16">
        <f t="shared" si="107"/>
        <v>2620</v>
      </c>
      <c r="AL252" s="16">
        <f t="shared" si="108"/>
        <v>15744</v>
      </c>
    </row>
    <row r="253" spans="11:38" ht="16.5" x14ac:dyDescent="0.2">
      <c r="K253" s="15">
        <v>250</v>
      </c>
      <c r="L253" s="15">
        <f t="shared" si="88"/>
        <v>12</v>
      </c>
      <c r="M253" s="15">
        <f t="shared" si="89"/>
        <v>2</v>
      </c>
      <c r="N253" s="16">
        <f t="shared" si="90"/>
        <v>1101012</v>
      </c>
      <c r="O253" s="16" t="str">
        <f t="shared" si="91"/>
        <v>南御夫19突</v>
      </c>
      <c r="P253" s="31" t="s">
        <v>482</v>
      </c>
      <c r="Q253" s="16">
        <f t="shared" si="92"/>
        <v>1</v>
      </c>
      <c r="R253" s="16">
        <f t="shared" si="93"/>
        <v>19</v>
      </c>
      <c r="S253" s="16" t="s">
        <v>51</v>
      </c>
      <c r="T253" s="16">
        <f>ROUND(((IF(Q253=1,INDEX(新属性投放!$J$14:$J$34,卡牌属性!R253),INDEX(新属性投放!$J$42:$J$62,卡牌属性!R253)))*INDEX($G$5:$G$42,L253)+IF(Q253=1,INDEX(新属性投放!R$20:R$23,卡牌属性!M253-1),INDEX(新属性投放!R$25:R$28,卡牌属性!M253-1)))/SQRT(INDEX($I$5:$I$42,L253)),2)</f>
        <v>3722.55</v>
      </c>
      <c r="U253" s="31" t="s">
        <v>190</v>
      </c>
      <c r="V253" s="16">
        <f>ROUND((IF(Q253=1,INDEX(新属性投放!$K$14:$K$34,卡牌属性!R253),INDEX(新属性投放!$K$42:$K$62,卡牌属性!R253))+IF(Q253=1,INDEX(新属性投放!S$20:S$23,卡牌属性!M253-1),INDEX(新属性投放!S$25:S$28,卡牌属性!M253-1)))*INDEX($G$5:$G$42,L253),2)</f>
        <v>1847.28</v>
      </c>
      <c r="W253" s="31" t="s">
        <v>191</v>
      </c>
      <c r="X253" s="16">
        <f>ROUND((IF(Q253=1,INDEX(新属性投放!$L$14:$L$34,卡牌属性!R253),INDEX(新属性投放!$L$42:$L$62,卡牌属性!R253))*INDEX($G$5:$G$42,L253)+IF(Q253=1,INDEX(新属性投放!T$20:T$23,卡牌属性!M253-1),INDEX(新属性投放!T$25:T$28,卡牌属性!M253-1)))*SQRT(INDEX($I$5:$I$42,L253)),2)</f>
        <v>11207.65</v>
      </c>
      <c r="Y253" s="31" t="s">
        <v>189</v>
      </c>
      <c r="Z253" s="16">
        <f>ROUND(IF(Q253=1,INDEX(新属性投放!$D$14:$D$34,卡牌属性!R253),INDEX(新属性投放!$D$42:$D$62,卡牌属性!R253))*INDEX($G$5:$G$42,L253)/SQRT(INDEX($I$5:$I$42,L253)),2)</f>
        <v>93.06</v>
      </c>
      <c r="AA253" s="31" t="s">
        <v>190</v>
      </c>
      <c r="AB253" s="16">
        <f>ROUND(IF(Q253=1,INDEX(新属性投放!$E$14:$E$34,卡牌属性!R253),INDEX(新属性投放!$E$42:$E$62,卡牌属性!R253))*INDEX($G$5:$G$42,L253),2)</f>
        <v>46.53</v>
      </c>
      <c r="AC253" s="31" t="s">
        <v>191</v>
      </c>
      <c r="AD253" s="16">
        <f>ROUND(IF(Q253=1,INDEX(新属性投放!$F$14:$F$34,卡牌属性!R253),INDEX(新属性投放!$F$42:$F$62,卡牌属性!R253))*INDEX($G$5:$G$42,L253)*SQRT(INDEX($I$5:$I$42,L253)),2)</f>
        <v>279.18</v>
      </c>
      <c r="AF253" s="16">
        <f t="shared" si="94"/>
        <v>930</v>
      </c>
      <c r="AG253" s="16">
        <f t="shared" si="95"/>
        <v>465</v>
      </c>
      <c r="AH253" s="16">
        <f t="shared" si="96"/>
        <v>2791</v>
      </c>
      <c r="AJ253" s="16">
        <f t="shared" si="106"/>
        <v>6173</v>
      </c>
      <c r="AK253" s="16">
        <f t="shared" si="107"/>
        <v>3085</v>
      </c>
      <c r="AL253" s="16">
        <f t="shared" si="108"/>
        <v>18535</v>
      </c>
    </row>
    <row r="254" spans="11:38" ht="16.5" x14ac:dyDescent="0.2">
      <c r="K254" s="15">
        <v>251</v>
      </c>
      <c r="L254" s="15">
        <f t="shared" si="88"/>
        <v>12</v>
      </c>
      <c r="M254" s="15">
        <f t="shared" si="89"/>
        <v>2</v>
      </c>
      <c r="N254" s="16">
        <f t="shared" si="90"/>
        <v>1101012</v>
      </c>
      <c r="O254" s="16" t="str">
        <f t="shared" si="91"/>
        <v>南御夫20突</v>
      </c>
      <c r="P254" s="31" t="s">
        <v>482</v>
      </c>
      <c r="Q254" s="16">
        <f t="shared" si="92"/>
        <v>1</v>
      </c>
      <c r="R254" s="16">
        <f t="shared" si="93"/>
        <v>20</v>
      </c>
      <c r="S254" s="16" t="s">
        <v>51</v>
      </c>
      <c r="T254" s="16">
        <f>ROUND(((IF(Q254=1,INDEX(新属性投放!$J$14:$J$34,卡牌属性!R254),INDEX(新属性投放!$J$42:$J$62,卡牌属性!R254)))*INDEX($G$5:$G$42,L254)+IF(Q254=1,INDEX(新属性投放!R$20:R$23,卡牌属性!M254-1),INDEX(新属性投放!R$25:R$28,卡牌属性!M254-1)))/SQRT(INDEX($I$5:$I$42,L254)),2)</f>
        <v>4303.8500000000004</v>
      </c>
      <c r="U254" s="31" t="s">
        <v>190</v>
      </c>
      <c r="V254" s="16">
        <f>ROUND((IF(Q254=1,INDEX(新属性投放!$K$14:$K$34,卡牌属性!R254),INDEX(新属性投放!$K$42:$K$62,卡牌属性!R254))+IF(Q254=1,INDEX(新属性投放!S$20:S$23,卡牌属性!M254-1),INDEX(新属性投放!S$25:S$28,卡牌属性!M254-1)))*INDEX($G$5:$G$42,L254),2)</f>
        <v>2137.9299999999998</v>
      </c>
      <c r="W254" s="31" t="s">
        <v>191</v>
      </c>
      <c r="X254" s="16">
        <f>ROUND((IF(Q254=1,INDEX(新属性投放!$L$14:$L$34,卡牌属性!R254),INDEX(新属性投放!$L$42:$L$62,卡牌属性!R254))*INDEX($G$5:$G$42,L254)+IF(Q254=1,INDEX(新属性投放!T$20:T$23,卡牌属性!M254-1),INDEX(新属性投放!T$25:T$28,卡牌属性!M254-1)))*SQRT(INDEX($I$5:$I$42,L254)),2)</f>
        <v>12951.55</v>
      </c>
      <c r="Y254" s="31" t="s">
        <v>189</v>
      </c>
      <c r="Z254" s="16">
        <f>ROUND(IF(Q254=1,INDEX(新属性投放!$D$14:$D$34,卡牌属性!R254),INDEX(新属性投放!$D$42:$D$62,卡牌属性!R254))*INDEX($G$5:$G$42,L254)/SQRT(INDEX($I$5:$I$42,L254)),2)</f>
        <v>107.6</v>
      </c>
      <c r="AA254" s="31" t="s">
        <v>190</v>
      </c>
      <c r="AB254" s="16">
        <f>ROUND(IF(Q254=1,INDEX(新属性投放!$E$14:$E$34,卡牌属性!R254),INDEX(新属性投放!$E$42:$E$62,卡牌属性!R254))*INDEX($G$5:$G$42,L254),2)</f>
        <v>53.8</v>
      </c>
      <c r="AC254" s="31" t="s">
        <v>191</v>
      </c>
      <c r="AD254" s="16">
        <f>ROUND(IF(Q254=1,INDEX(新属性投放!$F$14:$F$34,卡牌属性!R254),INDEX(新属性投放!$F$42:$F$62,卡牌属性!R254))*INDEX($G$5:$G$42,L254)*SQRT(INDEX($I$5:$I$42,L254)),2)</f>
        <v>322.8</v>
      </c>
      <c r="AF254" s="16">
        <f t="shared" si="94"/>
        <v>1076</v>
      </c>
      <c r="AG254" s="16">
        <f t="shared" si="95"/>
        <v>538</v>
      </c>
      <c r="AH254" s="16">
        <f t="shared" si="96"/>
        <v>3228</v>
      </c>
      <c r="AJ254" s="16">
        <f t="shared" si="106"/>
        <v>7249</v>
      </c>
      <c r="AK254" s="16">
        <f t="shared" si="107"/>
        <v>3623</v>
      </c>
      <c r="AL254" s="16">
        <f t="shared" si="108"/>
        <v>21763</v>
      </c>
    </row>
    <row r="255" spans="11:38" ht="16.5" x14ac:dyDescent="0.2">
      <c r="K255" s="15">
        <v>252</v>
      </c>
      <c r="L255" s="15">
        <f t="shared" si="88"/>
        <v>12</v>
      </c>
      <c r="M255" s="15">
        <f t="shared" si="89"/>
        <v>2</v>
      </c>
      <c r="N255" s="16">
        <f t="shared" si="90"/>
        <v>1101012</v>
      </c>
      <c r="O255" s="16" t="str">
        <f t="shared" si="91"/>
        <v>南御夫21突</v>
      </c>
      <c r="P255" s="31" t="s">
        <v>482</v>
      </c>
      <c r="Q255" s="16">
        <f t="shared" si="92"/>
        <v>1</v>
      </c>
      <c r="R255" s="16">
        <f t="shared" si="93"/>
        <v>21</v>
      </c>
      <c r="S255" s="16" t="s">
        <v>51</v>
      </c>
      <c r="T255" s="16">
        <f>ROUND(((IF(Q255=1,INDEX(新属性投放!$J$14:$J$34,卡牌属性!R255),INDEX(新属性投放!$J$42:$J$62,卡牌属性!R255)))*INDEX($G$5:$G$42,L255)+IF(Q255=1,INDEX(新属性投放!R$20:R$23,卡牌属性!M255-1),INDEX(新属性投放!R$25:R$28,卡牌属性!M255-1)))/SQRT(INDEX($I$5:$I$42,L255)),2)</f>
        <v>4976.8500000000004</v>
      </c>
      <c r="U255" s="31" t="s">
        <v>190</v>
      </c>
      <c r="V255" s="16">
        <f>ROUND((IF(Q255=1,INDEX(新属性投放!$K$14:$K$34,卡牌属性!R255),INDEX(新属性投放!$K$42:$K$62,卡牌属性!R255))+IF(Q255=1,INDEX(新属性投放!S$20:S$23,卡牌属性!M255-1),INDEX(新属性投放!S$25:S$28,卡牌属性!M255-1)))*INDEX($G$5:$G$42,L255),2)</f>
        <v>2473.9299999999998</v>
      </c>
      <c r="W255" s="31" t="s">
        <v>191</v>
      </c>
      <c r="X255" s="16">
        <f>ROUND((IF(Q255=1,INDEX(新属性投放!$L$14:$L$34,卡牌属性!R255),INDEX(新属性投放!$L$42:$L$62,卡牌属性!R255))*INDEX($G$5:$G$42,L255)+IF(Q255=1,INDEX(新属性投放!T$20:T$23,卡牌属性!M255-1),INDEX(新属性投放!T$25:T$28,卡牌属性!M255-1)))*SQRT(INDEX($I$5:$I$42,L255)),2)</f>
        <v>14970.55</v>
      </c>
      <c r="Y255" s="31" t="s">
        <v>189</v>
      </c>
      <c r="Z255" s="16">
        <f>ROUND(IF(Q255=1,INDEX(新属性投放!$D$14:$D$34,卡牌属性!R255),INDEX(新属性投放!$D$42:$D$62,卡牌属性!R255))*INDEX($G$5:$G$42,L255)/SQRT(INDEX($I$5:$I$42,L255)),2)</f>
        <v>124.42</v>
      </c>
      <c r="AA255" s="31" t="s">
        <v>190</v>
      </c>
      <c r="AB255" s="16">
        <f>ROUND(IF(Q255=1,INDEX(新属性投放!$E$14:$E$34,卡牌属性!R255),INDEX(新属性投放!$E$42:$E$62,卡牌属性!R255))*INDEX($G$5:$G$42,L255),2)</f>
        <v>62.21</v>
      </c>
      <c r="AC255" s="31" t="s">
        <v>191</v>
      </c>
      <c r="AD255" s="16">
        <f>ROUND(IF(Q255=1,INDEX(新属性投放!$F$14:$F$34,卡牌属性!R255),INDEX(新属性投放!$F$42:$F$62,卡牌属性!R255))*INDEX($G$5:$G$42,L255)*SQRT(INDEX($I$5:$I$42,L255)),2)</f>
        <v>373.26</v>
      </c>
      <c r="AF255" s="16">
        <f t="shared" si="94"/>
        <v>1244</v>
      </c>
      <c r="AG255" s="16">
        <f t="shared" si="95"/>
        <v>622</v>
      </c>
      <c r="AH255" s="16">
        <f t="shared" si="96"/>
        <v>3732</v>
      </c>
      <c r="AJ255" s="16">
        <f t="shared" si="106"/>
        <v>8493</v>
      </c>
      <c r="AK255" s="16">
        <f t="shared" si="107"/>
        <v>4245</v>
      </c>
      <c r="AL255" s="16">
        <f t="shared" si="108"/>
        <v>25495</v>
      </c>
    </row>
    <row r="256" spans="11:38" ht="16.5" x14ac:dyDescent="0.2">
      <c r="K256" s="15">
        <v>253</v>
      </c>
      <c r="L256" s="15">
        <f t="shared" si="88"/>
        <v>13</v>
      </c>
      <c r="M256" s="15">
        <f t="shared" si="89"/>
        <v>2</v>
      </c>
      <c r="N256" s="16">
        <f t="shared" si="90"/>
        <v>1101013</v>
      </c>
      <c r="O256" s="16" t="str">
        <f t="shared" si="91"/>
        <v>吉拉1突</v>
      </c>
      <c r="P256" s="31" t="s">
        <v>482</v>
      </c>
      <c r="Q256" s="16">
        <f t="shared" si="92"/>
        <v>1</v>
      </c>
      <c r="R256" s="16">
        <f t="shared" si="93"/>
        <v>1</v>
      </c>
      <c r="S256" s="16" t="s">
        <v>51</v>
      </c>
      <c r="T256" s="16">
        <f>ROUND(((IF(Q256=1,INDEX(新属性投放!$J$14:$J$34,卡牌属性!R256),INDEX(新属性投放!$J$42:$J$62,卡牌属性!R256)))*INDEX($G$5:$G$42,L256)+IF(Q256=1,INDEX(新属性投放!R$20:R$23,卡牌属性!M256-1),INDEX(新属性投放!R$25:R$28,卡牌属性!M256-1)))/SQRT(INDEX($I$5:$I$42,L256)),2)</f>
        <v>20</v>
      </c>
      <c r="U256" s="31" t="s">
        <v>190</v>
      </c>
      <c r="V256" s="16">
        <f>ROUND((IF(Q256=1,INDEX(新属性投放!$K$14:$K$34,卡牌属性!R256),INDEX(新属性投放!$K$42:$K$62,卡牌属性!R256))+IF(Q256=1,INDEX(新属性投放!S$20:S$23,卡牌属性!M256-1),INDEX(新属性投放!S$25:S$28,卡牌属性!M256-1)))*INDEX($G$5:$G$42,L256),2)</f>
        <v>0</v>
      </c>
      <c r="W256" s="31" t="s">
        <v>191</v>
      </c>
      <c r="X256" s="16">
        <f>ROUND((IF(Q256=1,INDEX(新属性投放!$L$14:$L$34,卡牌属性!R256),INDEX(新属性投放!$L$42:$L$62,卡牌属性!R256))*INDEX($G$5:$G$42,L256)+IF(Q256=1,INDEX(新属性投放!T$20:T$23,卡牌属性!M256-1),INDEX(新属性投放!T$25:T$28,卡牌属性!M256-1)))*SQRT(INDEX($I$5:$I$42,L256)),2)</f>
        <v>100</v>
      </c>
      <c r="Y256" s="31" t="s">
        <v>189</v>
      </c>
      <c r="Z256" s="16">
        <f>ROUND(IF(Q256=1,INDEX(新属性投放!$D$14:$D$34,卡牌属性!R256),INDEX(新属性投放!$D$42:$D$62,卡牌属性!R256))*INDEX($G$5:$G$42,L256)/SQRT(INDEX($I$5:$I$42,L256)),2)</f>
        <v>3</v>
      </c>
      <c r="AA256" s="31" t="s">
        <v>190</v>
      </c>
      <c r="AB256" s="16">
        <f>ROUND(IF(Q256=1,INDEX(新属性投放!$E$14:$E$34,卡牌属性!R256),INDEX(新属性投放!$E$42:$E$62,卡牌属性!R256))*INDEX($G$5:$G$42,L256),2)</f>
        <v>1.5</v>
      </c>
      <c r="AC256" s="31" t="s">
        <v>191</v>
      </c>
      <c r="AD256" s="16">
        <f>ROUND(IF(Q256=1,INDEX(新属性投放!$F$14:$F$34,卡牌属性!R256),INDEX(新属性投放!$F$42:$F$62,卡牌属性!R256))*INDEX($G$5:$G$42,L256)*SQRT(INDEX($I$5:$I$42,L256)),2)</f>
        <v>9</v>
      </c>
      <c r="AF256" s="16">
        <f t="shared" si="94"/>
        <v>30</v>
      </c>
      <c r="AG256" s="16">
        <f t="shared" si="95"/>
        <v>15</v>
      </c>
      <c r="AH256" s="16">
        <f t="shared" si="96"/>
        <v>90</v>
      </c>
      <c r="AJ256" s="16">
        <f t="shared" ref="AJ256" si="109">AF256</f>
        <v>30</v>
      </c>
      <c r="AK256" s="16">
        <f t="shared" ref="AK256" si="110">AG256</f>
        <v>15</v>
      </c>
      <c r="AL256" s="16">
        <f t="shared" ref="AL256" si="111">AH256</f>
        <v>90</v>
      </c>
    </row>
    <row r="257" spans="11:38" ht="16.5" x14ac:dyDescent="0.2">
      <c r="K257" s="15">
        <v>254</v>
      </c>
      <c r="L257" s="15">
        <f t="shared" si="88"/>
        <v>13</v>
      </c>
      <c r="M257" s="15">
        <f t="shared" si="89"/>
        <v>2</v>
      </c>
      <c r="N257" s="16">
        <f t="shared" si="90"/>
        <v>1101013</v>
      </c>
      <c r="O257" s="16" t="str">
        <f t="shared" si="91"/>
        <v>吉拉2突</v>
      </c>
      <c r="P257" s="31" t="s">
        <v>482</v>
      </c>
      <c r="Q257" s="16">
        <f t="shared" si="92"/>
        <v>1</v>
      </c>
      <c r="R257" s="16">
        <f t="shared" si="93"/>
        <v>2</v>
      </c>
      <c r="S257" s="16" t="s">
        <v>51</v>
      </c>
      <c r="T257" s="16">
        <f>ROUND(((IF(Q257=1,INDEX(新属性投放!$J$14:$J$34,卡牌属性!R257),INDEX(新属性投放!$J$42:$J$62,卡牌属性!R257)))*INDEX($G$5:$G$42,L257)+IF(Q257=1,INDEX(新属性投放!R$20:R$23,卡牌属性!M257-1),INDEX(新属性投放!R$25:R$28,卡牌属性!M257-1)))/SQRT(INDEX($I$5:$I$42,L257)),2)</f>
        <v>57</v>
      </c>
      <c r="U257" s="31" t="s">
        <v>190</v>
      </c>
      <c r="V257" s="16">
        <f>ROUND((IF(Q257=1,INDEX(新属性投放!$K$14:$K$34,卡牌属性!R257),INDEX(新属性投放!$K$42:$K$62,卡牌属性!R257))+IF(Q257=1,INDEX(新属性投放!S$20:S$23,卡牌属性!M257-1),INDEX(新属性投放!S$25:S$28,卡牌属性!M257-1)))*INDEX($G$5:$G$42,L257),2)</f>
        <v>13.5</v>
      </c>
      <c r="W257" s="31" t="s">
        <v>191</v>
      </c>
      <c r="X257" s="16">
        <f>ROUND((IF(Q257=1,INDEX(新属性投放!$L$14:$L$34,卡牌属性!R257),INDEX(新属性投放!$L$42:$L$62,卡牌属性!R257))*INDEX($G$5:$G$42,L257)+IF(Q257=1,INDEX(新属性投放!T$20:T$23,卡牌属性!M257-1),INDEX(新属性投放!T$25:T$28,卡牌属性!M257-1)))*SQRT(INDEX($I$5:$I$42,L257)),2)</f>
        <v>211</v>
      </c>
      <c r="Y257" s="31" t="s">
        <v>189</v>
      </c>
      <c r="Z257" s="16">
        <f>ROUND(IF(Q257=1,INDEX(新属性投放!$D$14:$D$34,卡牌属性!R257),INDEX(新属性投放!$D$42:$D$62,卡牌属性!R257))*INDEX($G$5:$G$42,L257)/SQRT(INDEX($I$5:$I$42,L257)),2)</f>
        <v>3.2</v>
      </c>
      <c r="AA257" s="31" t="s">
        <v>190</v>
      </c>
      <c r="AB257" s="16">
        <f>ROUND(IF(Q257=1,INDEX(新属性投放!$E$14:$E$34,卡牌属性!R257),INDEX(新属性投放!$E$42:$E$62,卡牌属性!R257))*INDEX($G$5:$G$42,L257),2)</f>
        <v>1.6</v>
      </c>
      <c r="AC257" s="31" t="s">
        <v>191</v>
      </c>
      <c r="AD257" s="16">
        <f>ROUND(IF(Q257=1,INDEX(新属性投放!$F$14:$F$34,卡牌属性!R257),INDEX(新属性投放!$F$42:$F$62,卡牌属性!R257))*INDEX($G$5:$G$42,L257)*SQRT(INDEX($I$5:$I$42,L257)),2)</f>
        <v>9.6</v>
      </c>
      <c r="AF257" s="16">
        <f t="shared" si="94"/>
        <v>32</v>
      </c>
      <c r="AG257" s="16">
        <f t="shared" si="95"/>
        <v>16</v>
      </c>
      <c r="AH257" s="16">
        <f t="shared" si="96"/>
        <v>96</v>
      </c>
      <c r="AJ257" s="16">
        <f t="shared" ref="AJ257:AJ276" si="112">AJ256+AF257</f>
        <v>62</v>
      </c>
      <c r="AK257" s="16">
        <f t="shared" ref="AK257:AK276" si="113">AK256+AG257</f>
        <v>31</v>
      </c>
      <c r="AL257" s="16">
        <f t="shared" ref="AL257:AL276" si="114">AL256+AH257</f>
        <v>186</v>
      </c>
    </row>
    <row r="258" spans="11:38" ht="16.5" x14ac:dyDescent="0.2">
      <c r="K258" s="15">
        <v>255</v>
      </c>
      <c r="L258" s="15">
        <f t="shared" si="88"/>
        <v>13</v>
      </c>
      <c r="M258" s="15">
        <f t="shared" si="89"/>
        <v>2</v>
      </c>
      <c r="N258" s="16">
        <f t="shared" si="90"/>
        <v>1101013</v>
      </c>
      <c r="O258" s="16" t="str">
        <f t="shared" si="91"/>
        <v>吉拉3突</v>
      </c>
      <c r="P258" s="31" t="s">
        <v>482</v>
      </c>
      <c r="Q258" s="16">
        <f t="shared" si="92"/>
        <v>1</v>
      </c>
      <c r="R258" s="16">
        <f t="shared" si="93"/>
        <v>3</v>
      </c>
      <c r="S258" s="16" t="s">
        <v>51</v>
      </c>
      <c r="T258" s="16">
        <f>ROUND(((IF(Q258=1,INDEX(新属性投放!$J$14:$J$34,卡牌属性!R258),INDEX(新属性投放!$J$42:$J$62,卡牌属性!R258)))*INDEX($G$5:$G$42,L258)+IF(Q258=1,INDEX(新属性投放!R$20:R$23,卡牌属性!M258-1),INDEX(新属性投放!R$25:R$28,卡牌属性!M258-1)))/SQRT(INDEX($I$5:$I$42,L258)),2)</f>
        <v>97</v>
      </c>
      <c r="U258" s="31" t="s">
        <v>190</v>
      </c>
      <c r="V258" s="16">
        <f>ROUND((IF(Q258=1,INDEX(新属性投放!$K$14:$K$34,卡牌属性!R258),INDEX(新属性投放!$K$42:$K$62,卡牌属性!R258))+IF(Q258=1,INDEX(新属性投放!S$20:S$23,卡牌属性!M258-1),INDEX(新属性投放!S$25:S$28,卡牌属性!M258-1)))*INDEX($G$5:$G$42,L258),2)</f>
        <v>33.5</v>
      </c>
      <c r="W258" s="31" t="s">
        <v>191</v>
      </c>
      <c r="X258" s="16">
        <f>ROUND((IF(Q258=1,INDEX(新属性投放!$L$14:$L$34,卡牌属性!R258),INDEX(新属性投放!$L$42:$L$62,卡牌属性!R258))*INDEX($G$5:$G$42,L258)+IF(Q258=1,INDEX(新属性投放!T$20:T$23,卡牌属性!M258-1),INDEX(新属性投放!T$25:T$28,卡牌属性!M258-1)))*SQRT(INDEX($I$5:$I$42,L258)),2)</f>
        <v>331</v>
      </c>
      <c r="Y258" s="31" t="s">
        <v>189</v>
      </c>
      <c r="Z258" s="16">
        <f>ROUND(IF(Q258=1,INDEX(新属性投放!$D$14:$D$34,卡牌属性!R258),INDEX(新属性投放!$D$42:$D$62,卡牌属性!R258))*INDEX($G$5:$G$42,L258)/SQRT(INDEX($I$5:$I$42,L258)),2)</f>
        <v>5.86</v>
      </c>
      <c r="AA258" s="31" t="s">
        <v>190</v>
      </c>
      <c r="AB258" s="16">
        <f>ROUND(IF(Q258=1,INDEX(新属性投放!$E$14:$E$34,卡牌属性!R258),INDEX(新属性投放!$E$42:$E$62,卡牌属性!R258))*INDEX($G$5:$G$42,L258),2)</f>
        <v>2.93</v>
      </c>
      <c r="AC258" s="31" t="s">
        <v>191</v>
      </c>
      <c r="AD258" s="16">
        <f>ROUND(IF(Q258=1,INDEX(新属性投放!$F$14:$F$34,卡牌属性!R258),INDEX(新属性投放!$F$42:$F$62,卡牌属性!R258))*INDEX($G$5:$G$42,L258)*SQRT(INDEX($I$5:$I$42,L258)),2)</f>
        <v>17.579999999999998</v>
      </c>
      <c r="AF258" s="16">
        <f t="shared" si="94"/>
        <v>58</v>
      </c>
      <c r="AG258" s="16">
        <f t="shared" si="95"/>
        <v>29</v>
      </c>
      <c r="AH258" s="16">
        <f t="shared" si="96"/>
        <v>175</v>
      </c>
      <c r="AJ258" s="16">
        <f t="shared" si="112"/>
        <v>120</v>
      </c>
      <c r="AK258" s="16">
        <f t="shared" si="113"/>
        <v>60</v>
      </c>
      <c r="AL258" s="16">
        <f t="shared" si="114"/>
        <v>361</v>
      </c>
    </row>
    <row r="259" spans="11:38" ht="16.5" x14ac:dyDescent="0.2">
      <c r="K259" s="15">
        <v>256</v>
      </c>
      <c r="L259" s="15">
        <f t="shared" si="88"/>
        <v>13</v>
      </c>
      <c r="M259" s="15">
        <f t="shared" si="89"/>
        <v>2</v>
      </c>
      <c r="N259" s="16">
        <f t="shared" si="90"/>
        <v>1101013</v>
      </c>
      <c r="O259" s="16" t="str">
        <f t="shared" si="91"/>
        <v>吉拉4突</v>
      </c>
      <c r="P259" s="31" t="s">
        <v>482</v>
      </c>
      <c r="Q259" s="16">
        <f t="shared" si="92"/>
        <v>1</v>
      </c>
      <c r="R259" s="16">
        <f t="shared" si="93"/>
        <v>4</v>
      </c>
      <c r="S259" s="16" t="s">
        <v>51</v>
      </c>
      <c r="T259" s="16">
        <f>ROUND(((IF(Q259=1,INDEX(新属性投放!$J$14:$J$34,卡牌属性!R259),INDEX(新属性投放!$J$42:$J$62,卡牌属性!R259)))*INDEX($G$5:$G$42,L259)+IF(Q259=1,INDEX(新属性投放!R$20:R$23,卡牌属性!M259-1),INDEX(新属性投放!R$25:R$28,卡牌属性!M259-1)))/SQRT(INDEX($I$5:$I$42,L259)),2)</f>
        <v>163.6</v>
      </c>
      <c r="U259" s="31" t="s">
        <v>190</v>
      </c>
      <c r="V259" s="16">
        <f>ROUND((IF(Q259=1,INDEX(新属性投放!$K$14:$K$34,卡牌属性!R259),INDEX(新属性投放!$K$42:$K$62,卡牌属性!R259))+IF(Q259=1,INDEX(新属性投放!S$20:S$23,卡牌属性!M259-1),INDEX(新属性投放!S$25:S$28,卡牌属性!M259-1)))*INDEX($G$5:$G$42,L259),2)</f>
        <v>66.8</v>
      </c>
      <c r="W259" s="31" t="s">
        <v>191</v>
      </c>
      <c r="X259" s="16">
        <f>ROUND((IF(Q259=1,INDEX(新属性投放!$L$14:$L$34,卡牌属性!R259),INDEX(新属性投放!$L$42:$L$62,卡牌属性!R259))*INDEX($G$5:$G$42,L259)+IF(Q259=1,INDEX(新属性投放!T$20:T$23,卡牌属性!M259-1),INDEX(新属性投放!T$25:T$28,卡牌属性!M259-1)))*SQRT(INDEX($I$5:$I$42,L259)),2)</f>
        <v>530.79999999999995</v>
      </c>
      <c r="Y259" s="31" t="s">
        <v>189</v>
      </c>
      <c r="Z259" s="16">
        <f>ROUND(IF(Q259=1,INDEX(新属性投放!$D$14:$D$34,卡牌属性!R259),INDEX(新属性投放!$D$42:$D$62,卡牌属性!R259))*INDEX($G$5:$G$42,L259)/SQRT(INDEX($I$5:$I$42,L259)),2)</f>
        <v>6.74</v>
      </c>
      <c r="AA259" s="31" t="s">
        <v>190</v>
      </c>
      <c r="AB259" s="16">
        <f>ROUND(IF(Q259=1,INDEX(新属性投放!$E$14:$E$34,卡牌属性!R259),INDEX(新属性投放!$E$42:$E$62,卡牌属性!R259))*INDEX($G$5:$G$42,L259),2)</f>
        <v>3.37</v>
      </c>
      <c r="AC259" s="31" t="s">
        <v>191</v>
      </c>
      <c r="AD259" s="16">
        <f>ROUND(IF(Q259=1,INDEX(新属性投放!$F$14:$F$34,卡牌属性!R259),INDEX(新属性投放!$F$42:$F$62,卡牌属性!R259))*INDEX($G$5:$G$42,L259)*SQRT(INDEX($I$5:$I$42,L259)),2)</f>
        <v>20.22</v>
      </c>
      <c r="AF259" s="16">
        <f t="shared" si="94"/>
        <v>67</v>
      </c>
      <c r="AG259" s="16">
        <f t="shared" si="95"/>
        <v>33</v>
      </c>
      <c r="AH259" s="16">
        <f t="shared" si="96"/>
        <v>202</v>
      </c>
      <c r="AJ259" s="16">
        <f t="shared" si="112"/>
        <v>187</v>
      </c>
      <c r="AK259" s="16">
        <f t="shared" si="113"/>
        <v>93</v>
      </c>
      <c r="AL259" s="16">
        <f t="shared" si="114"/>
        <v>563</v>
      </c>
    </row>
    <row r="260" spans="11:38" ht="16.5" x14ac:dyDescent="0.2">
      <c r="K260" s="15">
        <v>257</v>
      </c>
      <c r="L260" s="15">
        <f t="shared" si="88"/>
        <v>13</v>
      </c>
      <c r="M260" s="15">
        <f t="shared" si="89"/>
        <v>2</v>
      </c>
      <c r="N260" s="16">
        <f t="shared" si="90"/>
        <v>1101013</v>
      </c>
      <c r="O260" s="16" t="str">
        <f t="shared" si="91"/>
        <v>吉拉5突</v>
      </c>
      <c r="P260" s="31" t="s">
        <v>482</v>
      </c>
      <c r="Q260" s="16">
        <f t="shared" si="92"/>
        <v>1</v>
      </c>
      <c r="R260" s="16">
        <f t="shared" si="93"/>
        <v>5</v>
      </c>
      <c r="S260" s="16" t="s">
        <v>51</v>
      </c>
      <c r="T260" s="16">
        <f>ROUND(((IF(Q260=1,INDEX(新属性投放!$J$14:$J$34,卡牌属性!R260),INDEX(新属性投放!$J$42:$J$62,卡牌属性!R260)))*INDEX($G$5:$G$42,L260)+IF(Q260=1,INDEX(新属性投放!R$20:R$23,卡牌属性!M260-1),INDEX(新属性投放!R$25:R$28,卡牌属性!M260-1)))/SQRT(INDEX($I$5:$I$42,L260)),2)</f>
        <v>248</v>
      </c>
      <c r="U260" s="31" t="s">
        <v>190</v>
      </c>
      <c r="V260" s="16">
        <f>ROUND((IF(Q260=1,INDEX(新属性投放!$K$14:$K$34,卡牌属性!R260),INDEX(新属性投放!$K$42:$K$62,卡牌属性!R260))+IF(Q260=1,INDEX(新属性投放!S$20:S$23,卡牌属性!M260-1),INDEX(新属性投放!S$25:S$28,卡牌属性!M260-1)))*INDEX($G$5:$G$42,L260),2)</f>
        <v>108.5</v>
      </c>
      <c r="W260" s="31" t="s">
        <v>191</v>
      </c>
      <c r="X260" s="16">
        <f>ROUND((IF(Q260=1,INDEX(新属性投放!$L$14:$L$34,卡牌属性!R260),INDEX(新属性投放!$L$42:$L$62,卡牌属性!R260))*INDEX($G$5:$G$42,L260)+IF(Q260=1,INDEX(新属性投放!T$20:T$23,卡牌属性!M260-1),INDEX(新属性投放!T$25:T$28,卡牌属性!M260-1)))*SQRT(INDEX($I$5:$I$42,L260)),2)</f>
        <v>784</v>
      </c>
      <c r="Y260" s="31" t="s">
        <v>189</v>
      </c>
      <c r="Z260" s="16">
        <f>ROUND(IF(Q260=1,INDEX(新属性投放!$D$14:$D$34,卡牌属性!R260),INDEX(新属性投放!$D$42:$D$62,卡牌属性!R260))*INDEX($G$5:$G$42,L260)/SQRT(INDEX($I$5:$I$42,L260)),2)</f>
        <v>8.43</v>
      </c>
      <c r="AA260" s="31" t="s">
        <v>190</v>
      </c>
      <c r="AB260" s="16">
        <f>ROUND(IF(Q260=1,INDEX(新属性投放!$E$14:$E$34,卡牌属性!R260),INDEX(新属性投放!$E$42:$E$62,卡牌属性!R260))*INDEX($G$5:$G$42,L260),2)</f>
        <v>4.22</v>
      </c>
      <c r="AC260" s="31" t="s">
        <v>191</v>
      </c>
      <c r="AD260" s="16">
        <f>ROUND(IF(Q260=1,INDEX(新属性投放!$F$14:$F$34,卡牌属性!R260),INDEX(新属性投放!$F$42:$F$62,卡牌属性!R260))*INDEX($G$5:$G$42,L260)*SQRT(INDEX($I$5:$I$42,L260)),2)</f>
        <v>25.29</v>
      </c>
      <c r="AF260" s="16">
        <f t="shared" si="94"/>
        <v>84</v>
      </c>
      <c r="AG260" s="16">
        <f t="shared" si="95"/>
        <v>42</v>
      </c>
      <c r="AH260" s="16">
        <f t="shared" si="96"/>
        <v>252</v>
      </c>
      <c r="AJ260" s="16">
        <f t="shared" si="112"/>
        <v>271</v>
      </c>
      <c r="AK260" s="16">
        <f t="shared" si="113"/>
        <v>135</v>
      </c>
      <c r="AL260" s="16">
        <f t="shared" si="114"/>
        <v>815</v>
      </c>
    </row>
    <row r="261" spans="11:38" ht="16.5" x14ac:dyDescent="0.2">
      <c r="K261" s="15">
        <v>258</v>
      </c>
      <c r="L261" s="15">
        <f t="shared" ref="L261:L324" si="115">MATCH(K261-1,$F$4:$F$41,1)</f>
        <v>13</v>
      </c>
      <c r="M261" s="15">
        <f t="shared" ref="M261:M324" si="116">INDEX($D$5:$D$42,L261)</f>
        <v>2</v>
      </c>
      <c r="N261" s="16">
        <f t="shared" ref="N261:N324" si="117">INDEX($A$4:$A$42,L261+1)</f>
        <v>1101013</v>
      </c>
      <c r="O261" s="16" t="str">
        <f t="shared" ref="O261:O324" si="118">INDEX($B$4:$B$42,MATCH(N261,$A$4:$A$42,0))&amp;R261&amp;"突"</f>
        <v>吉拉6突</v>
      </c>
      <c r="P261" s="31" t="s">
        <v>482</v>
      </c>
      <c r="Q261" s="16">
        <f t="shared" ref="Q261:Q324" si="119">INDEX($C$4:$C$42,L261+1)</f>
        <v>1</v>
      </c>
      <c r="R261" s="16">
        <f t="shared" ref="R261:R324" si="120">K261-INDEX($F$4:$F$42,L261)</f>
        <v>6</v>
      </c>
      <c r="S261" s="16" t="s">
        <v>51</v>
      </c>
      <c r="T261" s="16">
        <f>ROUND(((IF(Q261=1,INDEX(新属性投放!$J$14:$J$34,卡牌属性!R261),INDEX(新属性投放!$J$42:$J$62,卡牌属性!R261)))*INDEX($G$5:$G$42,L261)+IF(Q261=1,INDEX(新属性投放!R$20:R$23,卡牌属性!M261-1),INDEX(新属性投放!R$25:R$28,卡牌属性!M261-1)))/SQRT(INDEX($I$5:$I$42,L261)),2)</f>
        <v>353.3</v>
      </c>
      <c r="U261" s="31" t="s">
        <v>190</v>
      </c>
      <c r="V261" s="16">
        <f>ROUND((IF(Q261=1,INDEX(新属性投放!$K$14:$K$34,卡牌属性!R261),INDEX(新属性投放!$K$42:$K$62,卡牌属性!R261))+IF(Q261=1,INDEX(新属性投放!S$20:S$23,卡牌属性!M261-1),INDEX(新属性投放!S$25:S$28,卡牌属性!M261-1)))*INDEX($G$5:$G$42,L261),2)</f>
        <v>161.65</v>
      </c>
      <c r="W261" s="31" t="s">
        <v>191</v>
      </c>
      <c r="X261" s="16">
        <f>ROUND((IF(Q261=1,INDEX(新属性投放!$L$14:$L$34,卡牌属性!R261),INDEX(新属性投放!$L$42:$L$62,卡牌属性!R261))*INDEX($G$5:$G$42,L261)+IF(Q261=1,INDEX(新属性投放!T$20:T$23,卡牌属性!M261-1),INDEX(新属性投放!T$25:T$28,卡牌属性!M261-1)))*SQRT(INDEX($I$5:$I$42,L261)),2)</f>
        <v>1099.9000000000001</v>
      </c>
      <c r="Y261" s="31" t="s">
        <v>189</v>
      </c>
      <c r="Z261" s="16">
        <f>ROUND(IF(Q261=1,INDEX(新属性投放!$D$14:$D$34,卡牌属性!R261),INDEX(新属性投放!$D$42:$D$62,卡牌属性!R261))*INDEX($G$5:$G$42,L261)/SQRT(INDEX($I$5:$I$42,L261)),2)</f>
        <v>10.93</v>
      </c>
      <c r="AA261" s="31" t="s">
        <v>190</v>
      </c>
      <c r="AB261" s="16">
        <f>ROUND(IF(Q261=1,INDEX(新属性投放!$E$14:$E$34,卡牌属性!R261),INDEX(新属性投放!$E$42:$E$62,卡牌属性!R261))*INDEX($G$5:$G$42,L261),2)</f>
        <v>5.47</v>
      </c>
      <c r="AC261" s="31" t="s">
        <v>191</v>
      </c>
      <c r="AD261" s="16">
        <f>ROUND(IF(Q261=1,INDEX(新属性投放!$F$14:$F$34,卡牌属性!R261),INDEX(新属性投放!$F$42:$F$62,卡牌属性!R261))*INDEX($G$5:$G$42,L261)*SQRT(INDEX($I$5:$I$42,L261)),2)</f>
        <v>32.79</v>
      </c>
      <c r="AF261" s="16">
        <f t="shared" ref="AF261:AF324" si="121">INT(Z261*AF$2*10)</f>
        <v>109</v>
      </c>
      <c r="AG261" s="16">
        <f t="shared" ref="AG261:AG324" si="122">INT(AB261*AF$2*10)</f>
        <v>54</v>
      </c>
      <c r="AH261" s="16">
        <f t="shared" ref="AH261:AH324" si="123">INT(AD261*AF$2*10)</f>
        <v>327</v>
      </c>
      <c r="AJ261" s="16">
        <f t="shared" si="112"/>
        <v>380</v>
      </c>
      <c r="AK261" s="16">
        <f t="shared" si="113"/>
        <v>189</v>
      </c>
      <c r="AL261" s="16">
        <f t="shared" si="114"/>
        <v>1142</v>
      </c>
    </row>
    <row r="262" spans="11:38" ht="16.5" x14ac:dyDescent="0.2">
      <c r="K262" s="15">
        <v>259</v>
      </c>
      <c r="L262" s="15">
        <f t="shared" si="115"/>
        <v>13</v>
      </c>
      <c r="M262" s="15">
        <f t="shared" si="116"/>
        <v>2</v>
      </c>
      <c r="N262" s="16">
        <f t="shared" si="117"/>
        <v>1101013</v>
      </c>
      <c r="O262" s="16" t="str">
        <f t="shared" si="118"/>
        <v>吉拉7突</v>
      </c>
      <c r="P262" s="31" t="s">
        <v>482</v>
      </c>
      <c r="Q262" s="16">
        <f t="shared" si="119"/>
        <v>1</v>
      </c>
      <c r="R262" s="16">
        <f t="shared" si="120"/>
        <v>7</v>
      </c>
      <c r="S262" s="16" t="s">
        <v>51</v>
      </c>
      <c r="T262" s="16">
        <f>ROUND(((IF(Q262=1,INDEX(新属性投放!$J$14:$J$34,卡牌属性!R262),INDEX(新属性投放!$J$42:$J$62,卡牌属性!R262)))*INDEX($G$5:$G$42,L262)+IF(Q262=1,INDEX(新属性投放!R$20:R$23,卡牌属性!M262-1),INDEX(新属性投放!R$25:R$28,卡牌属性!M262-1)))/SQRT(INDEX($I$5:$I$42,L262)),2)</f>
        <v>489.6</v>
      </c>
      <c r="U262" s="31" t="s">
        <v>190</v>
      </c>
      <c r="V262" s="16">
        <f>ROUND((IF(Q262=1,INDEX(新属性投放!$K$14:$K$34,卡牌属性!R262),INDEX(新属性投放!$K$42:$K$62,卡牌属性!R262))+IF(Q262=1,INDEX(新属性投放!S$20:S$23,卡牌属性!M262-1),INDEX(新属性投放!S$25:S$28,卡牌属性!M262-1)))*INDEX($G$5:$G$42,L262),2)</f>
        <v>230.3</v>
      </c>
      <c r="W262" s="31" t="s">
        <v>191</v>
      </c>
      <c r="X262" s="16">
        <f>ROUND((IF(Q262=1,INDEX(新属性投放!$L$14:$L$34,卡牌属性!R262),INDEX(新属性投放!$L$42:$L$62,卡牌属性!R262))*INDEX($G$5:$G$42,L262)+IF(Q262=1,INDEX(新属性投放!T$20:T$23,卡牌属性!M262-1),INDEX(新属性投放!T$25:T$28,卡牌属性!M262-1)))*SQRT(INDEX($I$5:$I$42,L262)),2)</f>
        <v>1508.8</v>
      </c>
      <c r="Y262" s="31" t="s">
        <v>189</v>
      </c>
      <c r="Z262" s="16">
        <f>ROUND(IF(Q262=1,INDEX(新属性投放!$D$14:$D$34,卡牌属性!R262),INDEX(新属性投放!$D$42:$D$62,卡牌属性!R262))*INDEX($G$5:$G$42,L262)/SQRT(INDEX($I$5:$I$42,L262)),2)</f>
        <v>13.46</v>
      </c>
      <c r="AA262" s="31" t="s">
        <v>190</v>
      </c>
      <c r="AB262" s="16">
        <f>ROUND(IF(Q262=1,INDEX(新属性投放!$E$14:$E$34,卡牌属性!R262),INDEX(新属性投放!$E$42:$E$62,卡牌属性!R262))*INDEX($G$5:$G$42,L262),2)</f>
        <v>6.73</v>
      </c>
      <c r="AC262" s="31" t="s">
        <v>191</v>
      </c>
      <c r="AD262" s="16">
        <f>ROUND(IF(Q262=1,INDEX(新属性投放!$F$14:$F$34,卡牌属性!R262),INDEX(新属性投放!$F$42:$F$62,卡牌属性!R262))*INDEX($G$5:$G$42,L262)*SQRT(INDEX($I$5:$I$42,L262)),2)</f>
        <v>40.380000000000003</v>
      </c>
      <c r="AF262" s="16">
        <f t="shared" si="121"/>
        <v>134</v>
      </c>
      <c r="AG262" s="16">
        <f t="shared" si="122"/>
        <v>67</v>
      </c>
      <c r="AH262" s="16">
        <f t="shared" si="123"/>
        <v>403</v>
      </c>
      <c r="AJ262" s="16">
        <f t="shared" si="112"/>
        <v>514</v>
      </c>
      <c r="AK262" s="16">
        <f t="shared" si="113"/>
        <v>256</v>
      </c>
      <c r="AL262" s="16">
        <f t="shared" si="114"/>
        <v>1545</v>
      </c>
    </row>
    <row r="263" spans="11:38" ht="16.5" x14ac:dyDescent="0.2">
      <c r="K263" s="15">
        <v>260</v>
      </c>
      <c r="L263" s="15">
        <f t="shared" si="115"/>
        <v>13</v>
      </c>
      <c r="M263" s="15">
        <f t="shared" si="116"/>
        <v>2</v>
      </c>
      <c r="N263" s="16">
        <f t="shared" si="117"/>
        <v>1101013</v>
      </c>
      <c r="O263" s="16" t="str">
        <f t="shared" si="118"/>
        <v>吉拉8突</v>
      </c>
      <c r="P263" s="31" t="s">
        <v>482</v>
      </c>
      <c r="Q263" s="16">
        <f t="shared" si="119"/>
        <v>1</v>
      </c>
      <c r="R263" s="16">
        <f t="shared" si="120"/>
        <v>8</v>
      </c>
      <c r="S263" s="16" t="s">
        <v>51</v>
      </c>
      <c r="T263" s="16">
        <f>ROUND(((IF(Q263=1,INDEX(新属性投放!$J$14:$J$34,卡牌属性!R263),INDEX(新属性投放!$J$42:$J$62,卡牌属性!R263)))*INDEX($G$5:$G$42,L263)+IF(Q263=1,INDEX(新属性投放!R$20:R$23,卡牌属性!M263-1),INDEX(新属性投放!R$25:R$28,卡牌属性!M263-1)))/SQRT(INDEX($I$5:$I$42,L263)),2)</f>
        <v>658.2</v>
      </c>
      <c r="U263" s="31" t="s">
        <v>190</v>
      </c>
      <c r="V263" s="16">
        <f>ROUND((IF(Q263=1,INDEX(新属性投放!$K$14:$K$34,卡牌属性!R263),INDEX(新属性投放!$K$42:$K$62,卡牌属性!R263))+IF(Q263=1,INDEX(新属性投放!S$20:S$23,卡牌属性!M263-1),INDEX(新属性投放!S$25:S$28,卡牌属性!M263-1)))*INDEX($G$5:$G$42,L263),2)</f>
        <v>314.60000000000002</v>
      </c>
      <c r="W263" s="31" t="s">
        <v>191</v>
      </c>
      <c r="X263" s="16">
        <f>ROUND((IF(Q263=1,INDEX(新属性投放!$L$14:$L$34,卡牌属性!R263),INDEX(新属性投放!$L$42:$L$62,卡牌属性!R263))*INDEX($G$5:$G$42,L263)+IF(Q263=1,INDEX(新属性投放!T$20:T$23,卡牌属性!M263-1),INDEX(新属性投放!T$25:T$28,卡牌属性!M263-1)))*SQRT(INDEX($I$5:$I$42,L263)),2)</f>
        <v>2014.6</v>
      </c>
      <c r="Y263" s="31" t="s">
        <v>189</v>
      </c>
      <c r="Z263" s="16">
        <f>ROUND(IF(Q263=1,INDEX(新属性投放!$D$14:$D$34,卡牌属性!R263),INDEX(新属性投放!$D$42:$D$62,卡牌属性!R263))*INDEX($G$5:$G$42,L263)/SQRT(INDEX($I$5:$I$42,L263)),2)</f>
        <v>16.829999999999998</v>
      </c>
      <c r="AA263" s="31" t="s">
        <v>190</v>
      </c>
      <c r="AB263" s="16">
        <f>ROUND(IF(Q263=1,INDEX(新属性投放!$E$14:$E$34,卡牌属性!R263),INDEX(新属性投放!$E$42:$E$62,卡牌属性!R263))*INDEX($G$5:$G$42,L263),2)</f>
        <v>8.42</v>
      </c>
      <c r="AC263" s="31" t="s">
        <v>191</v>
      </c>
      <c r="AD263" s="16">
        <f>ROUND(IF(Q263=1,INDEX(新属性投放!$F$14:$F$34,卡牌属性!R263),INDEX(新属性投放!$F$42:$F$62,卡牌属性!R263))*INDEX($G$5:$G$42,L263)*SQRT(INDEX($I$5:$I$42,L263)),2)</f>
        <v>50.49</v>
      </c>
      <c r="AF263" s="16">
        <f t="shared" si="121"/>
        <v>168</v>
      </c>
      <c r="AG263" s="16">
        <f t="shared" si="122"/>
        <v>84</v>
      </c>
      <c r="AH263" s="16">
        <f t="shared" si="123"/>
        <v>504</v>
      </c>
      <c r="AJ263" s="16">
        <f t="shared" si="112"/>
        <v>682</v>
      </c>
      <c r="AK263" s="16">
        <f t="shared" si="113"/>
        <v>340</v>
      </c>
      <c r="AL263" s="16">
        <f t="shared" si="114"/>
        <v>2049</v>
      </c>
    </row>
    <row r="264" spans="11:38" ht="16.5" x14ac:dyDescent="0.2">
      <c r="K264" s="15">
        <v>261</v>
      </c>
      <c r="L264" s="15">
        <f t="shared" si="115"/>
        <v>13</v>
      </c>
      <c r="M264" s="15">
        <f t="shared" si="116"/>
        <v>2</v>
      </c>
      <c r="N264" s="16">
        <f t="shared" si="117"/>
        <v>1101013</v>
      </c>
      <c r="O264" s="16" t="str">
        <f t="shared" si="118"/>
        <v>吉拉9突</v>
      </c>
      <c r="P264" s="31" t="s">
        <v>482</v>
      </c>
      <c r="Q264" s="16">
        <f t="shared" si="119"/>
        <v>1</v>
      </c>
      <c r="R264" s="16">
        <f t="shared" si="120"/>
        <v>9</v>
      </c>
      <c r="S264" s="16" t="s">
        <v>51</v>
      </c>
      <c r="T264" s="16">
        <f>ROUND(((IF(Q264=1,INDEX(新属性投放!$J$14:$J$34,卡牌属性!R264),INDEX(新属性投放!$J$42:$J$62,卡牌属性!R264)))*INDEX($G$5:$G$42,L264)+IF(Q264=1,INDEX(新属性投放!R$20:R$23,卡牌属性!M264-1),INDEX(新属性投放!R$25:R$28,卡牌属性!M264-1)))/SQRT(INDEX($I$5:$I$42,L264)),2)</f>
        <v>868.5</v>
      </c>
      <c r="U264" s="31" t="s">
        <v>190</v>
      </c>
      <c r="V264" s="16">
        <f>ROUND((IF(Q264=1,INDEX(新属性投放!$K$14:$K$34,卡牌属性!R264),INDEX(新属性投放!$K$42:$K$62,卡牌属性!R264))+IF(Q264=1,INDEX(新属性投放!S$20:S$23,卡牌属性!M264-1),INDEX(新属性投放!S$25:S$28,卡牌属性!M264-1)))*INDEX($G$5:$G$42,L264),2)</f>
        <v>419.75</v>
      </c>
      <c r="W264" s="31" t="s">
        <v>191</v>
      </c>
      <c r="X264" s="16">
        <f>ROUND((IF(Q264=1,INDEX(新属性投放!$L$14:$L$34,卡牌属性!R264),INDEX(新属性投放!$L$42:$L$62,卡牌属性!R264))*INDEX($G$5:$G$42,L264)+IF(Q264=1,INDEX(新属性投放!T$20:T$23,卡牌属性!M264-1),INDEX(新属性投放!T$25:T$28,卡牌属性!M264-1)))*SQRT(INDEX($I$5:$I$42,L264)),2)</f>
        <v>2645.5</v>
      </c>
      <c r="Y264" s="31" t="s">
        <v>189</v>
      </c>
      <c r="Z264" s="16">
        <f>ROUND(IF(Q264=1,INDEX(新属性投放!$D$14:$D$34,卡牌属性!R264),INDEX(新属性投放!$D$42:$D$62,卡牌属性!R264))*INDEX($G$5:$G$42,L264)/SQRT(INDEX($I$5:$I$42,L264)),2)</f>
        <v>21.89</v>
      </c>
      <c r="AA264" s="31" t="s">
        <v>190</v>
      </c>
      <c r="AB264" s="16">
        <f>ROUND(IF(Q264=1,INDEX(新属性投放!$E$14:$E$34,卡牌属性!R264),INDEX(新属性投放!$E$42:$E$62,卡牌属性!R264))*INDEX($G$5:$G$42,L264),2)</f>
        <v>10.95</v>
      </c>
      <c r="AC264" s="31" t="s">
        <v>191</v>
      </c>
      <c r="AD264" s="16">
        <f>ROUND(IF(Q264=1,INDEX(新属性投放!$F$14:$F$34,卡牌属性!R264),INDEX(新属性投放!$F$42:$F$62,卡牌属性!R264))*INDEX($G$5:$G$42,L264)*SQRT(INDEX($I$5:$I$42,L264)),2)</f>
        <v>65.67</v>
      </c>
      <c r="AF264" s="16">
        <f t="shared" si="121"/>
        <v>218</v>
      </c>
      <c r="AG264" s="16">
        <f t="shared" si="122"/>
        <v>109</v>
      </c>
      <c r="AH264" s="16">
        <f t="shared" si="123"/>
        <v>656</v>
      </c>
      <c r="AJ264" s="16">
        <f t="shared" si="112"/>
        <v>900</v>
      </c>
      <c r="AK264" s="16">
        <f t="shared" si="113"/>
        <v>449</v>
      </c>
      <c r="AL264" s="16">
        <f t="shared" si="114"/>
        <v>2705</v>
      </c>
    </row>
    <row r="265" spans="11:38" ht="16.5" x14ac:dyDescent="0.2">
      <c r="K265" s="15">
        <v>262</v>
      </c>
      <c r="L265" s="15">
        <f t="shared" si="115"/>
        <v>13</v>
      </c>
      <c r="M265" s="15">
        <f t="shared" si="116"/>
        <v>2</v>
      </c>
      <c r="N265" s="16">
        <f t="shared" si="117"/>
        <v>1101013</v>
      </c>
      <c r="O265" s="16" t="str">
        <f t="shared" si="118"/>
        <v>吉拉10突</v>
      </c>
      <c r="P265" s="31" t="s">
        <v>482</v>
      </c>
      <c r="Q265" s="16">
        <f t="shared" si="119"/>
        <v>1</v>
      </c>
      <c r="R265" s="16">
        <f t="shared" si="120"/>
        <v>10</v>
      </c>
      <c r="S265" s="16" t="s">
        <v>51</v>
      </c>
      <c r="T265" s="16">
        <f>ROUND(((IF(Q265=1,INDEX(新属性投放!$J$14:$J$34,卡牌属性!R265),INDEX(新属性投放!$J$42:$J$62,卡牌属性!R265)))*INDEX($G$5:$G$42,L265)+IF(Q265=1,INDEX(新属性投放!R$20:R$23,卡牌属性!M265-1),INDEX(新属性投放!R$25:R$28,卡牌属性!M265-1)))/SQRT(INDEX($I$5:$I$42,L265)),2)</f>
        <v>1004.95</v>
      </c>
      <c r="U265" s="31" t="s">
        <v>190</v>
      </c>
      <c r="V265" s="16">
        <f>ROUND((IF(Q265=1,INDEX(新属性投放!$K$14:$K$34,卡牌属性!R265),INDEX(新属性投放!$K$42:$K$62,卡牌属性!R265))+IF(Q265=1,INDEX(新属性投放!S$20:S$23,卡牌属性!M265-1),INDEX(新属性投放!S$25:S$28,卡牌属性!M265-1)))*INDEX($G$5:$G$42,L265),2)</f>
        <v>488.48</v>
      </c>
      <c r="W265" s="31" t="s">
        <v>191</v>
      </c>
      <c r="X265" s="16">
        <f>ROUND((IF(Q265=1,INDEX(新属性投放!$L$14:$L$34,卡牌属性!R265),INDEX(新属性投放!$L$42:$L$62,卡牌属性!R265))*INDEX($G$5:$G$42,L265)+IF(Q265=1,INDEX(新属性投放!T$20:T$23,卡牌属性!M265-1),INDEX(新属性投放!T$25:T$28,卡牌属性!M265-1)))*SQRT(INDEX($I$5:$I$42,L265)),2)</f>
        <v>3054.85</v>
      </c>
      <c r="Y265" s="31" t="s">
        <v>189</v>
      </c>
      <c r="Z265" s="16">
        <f>ROUND(IF(Q265=1,INDEX(新属性投放!$D$14:$D$34,卡牌属性!R265),INDEX(新属性投放!$D$42:$D$62,卡牌属性!R265))*INDEX($G$5:$G$42,L265)/SQRT(INDEX($I$5:$I$42,L265)),2)</f>
        <v>25.24</v>
      </c>
      <c r="AA265" s="31" t="s">
        <v>190</v>
      </c>
      <c r="AB265" s="16">
        <f>ROUND(IF(Q265=1,INDEX(新属性投放!$E$14:$E$34,卡牌属性!R265),INDEX(新属性投放!$E$42:$E$62,卡牌属性!R265))*INDEX($G$5:$G$42,L265),2)</f>
        <v>12.62</v>
      </c>
      <c r="AC265" s="31" t="s">
        <v>191</v>
      </c>
      <c r="AD265" s="16">
        <f>ROUND(IF(Q265=1,INDEX(新属性投放!$F$14:$F$34,卡牌属性!R265),INDEX(新属性投放!$F$42:$F$62,卡牌属性!R265))*INDEX($G$5:$G$42,L265)*SQRT(INDEX($I$5:$I$42,L265)),2)</f>
        <v>75.72</v>
      </c>
      <c r="AF265" s="16">
        <f t="shared" si="121"/>
        <v>252</v>
      </c>
      <c r="AG265" s="16">
        <f t="shared" si="122"/>
        <v>126</v>
      </c>
      <c r="AH265" s="16">
        <f t="shared" si="123"/>
        <v>757</v>
      </c>
      <c r="AJ265" s="16">
        <f t="shared" si="112"/>
        <v>1152</v>
      </c>
      <c r="AK265" s="16">
        <f t="shared" si="113"/>
        <v>575</v>
      </c>
      <c r="AL265" s="16">
        <f t="shared" si="114"/>
        <v>3462</v>
      </c>
    </row>
    <row r="266" spans="11:38" ht="16.5" x14ac:dyDescent="0.2">
      <c r="K266" s="15">
        <v>263</v>
      </c>
      <c r="L266" s="15">
        <f t="shared" si="115"/>
        <v>13</v>
      </c>
      <c r="M266" s="15">
        <f t="shared" si="116"/>
        <v>2</v>
      </c>
      <c r="N266" s="16">
        <f t="shared" si="117"/>
        <v>1101013</v>
      </c>
      <c r="O266" s="16" t="str">
        <f t="shared" si="118"/>
        <v>吉拉11突</v>
      </c>
      <c r="P266" s="31" t="s">
        <v>482</v>
      </c>
      <c r="Q266" s="16">
        <f t="shared" si="119"/>
        <v>1</v>
      </c>
      <c r="R266" s="16">
        <f t="shared" si="120"/>
        <v>11</v>
      </c>
      <c r="S266" s="16" t="s">
        <v>51</v>
      </c>
      <c r="T266" s="16">
        <f>ROUND(((IF(Q266=1,INDEX(新属性投放!$J$14:$J$34,卡牌属性!R266),INDEX(新属性投放!$J$42:$J$62,卡牌属性!R266)))*INDEX($G$5:$G$42,L266)+IF(Q266=1,INDEX(新属性投放!R$20:R$23,卡牌属性!M266-1),INDEX(新属性投放!R$25:R$28,卡牌属性!M266-1)))/SQRT(INDEX($I$5:$I$42,L266)),2)</f>
        <v>1163.1500000000001</v>
      </c>
      <c r="U266" s="31" t="s">
        <v>190</v>
      </c>
      <c r="V266" s="16">
        <f>ROUND((IF(Q266=1,INDEX(新属性投放!$K$14:$K$34,卡牌属性!R266),INDEX(新属性投放!$K$42:$K$62,卡牌属性!R266))+IF(Q266=1,INDEX(新属性投放!S$20:S$23,卡牌属性!M266-1),INDEX(新属性投放!S$25:S$28,卡牌属性!M266-1)))*INDEX($G$5:$G$42,L266),2)</f>
        <v>567.58000000000004</v>
      </c>
      <c r="W266" s="31" t="s">
        <v>191</v>
      </c>
      <c r="X266" s="16">
        <f>ROUND((IF(Q266=1,INDEX(新属性投放!$L$14:$L$34,卡牌属性!R266),INDEX(新属性投放!$L$42:$L$62,卡牌属性!R266))*INDEX($G$5:$G$42,L266)+IF(Q266=1,INDEX(新属性投放!T$20:T$23,卡牌属性!M266-1),INDEX(新属性投放!T$25:T$28,卡牌属性!M266-1)))*SQRT(INDEX($I$5:$I$42,L266)),2)</f>
        <v>3529.45</v>
      </c>
      <c r="Y266" s="31" t="s">
        <v>189</v>
      </c>
      <c r="Z266" s="16">
        <f>ROUND(IF(Q266=1,INDEX(新属性投放!$D$14:$D$34,卡牌属性!R266),INDEX(新属性投放!$D$42:$D$62,卡牌属性!R266))*INDEX($G$5:$G$42,L266)/SQRT(INDEX($I$5:$I$42,L266)),2)</f>
        <v>29.45</v>
      </c>
      <c r="AA266" s="31" t="s">
        <v>190</v>
      </c>
      <c r="AB266" s="16">
        <f>ROUND(IF(Q266=1,INDEX(新属性投放!$E$14:$E$34,卡牌属性!R266),INDEX(新属性投放!$E$42:$E$62,卡牌属性!R266))*INDEX($G$5:$G$42,L266),2)</f>
        <v>14.73</v>
      </c>
      <c r="AC266" s="31" t="s">
        <v>191</v>
      </c>
      <c r="AD266" s="16">
        <f>ROUND(IF(Q266=1,INDEX(新属性投放!$F$14:$F$34,卡牌属性!R266),INDEX(新属性投放!$F$42:$F$62,卡牌属性!R266))*INDEX($G$5:$G$42,L266)*SQRT(INDEX($I$5:$I$42,L266)),2)</f>
        <v>88.35</v>
      </c>
      <c r="AF266" s="16">
        <f t="shared" si="121"/>
        <v>294</v>
      </c>
      <c r="AG266" s="16">
        <f t="shared" si="122"/>
        <v>147</v>
      </c>
      <c r="AH266" s="16">
        <f t="shared" si="123"/>
        <v>883</v>
      </c>
      <c r="AJ266" s="16">
        <f t="shared" si="112"/>
        <v>1446</v>
      </c>
      <c r="AK266" s="16">
        <f t="shared" si="113"/>
        <v>722</v>
      </c>
      <c r="AL266" s="16">
        <f t="shared" si="114"/>
        <v>4345</v>
      </c>
    </row>
    <row r="267" spans="11:38" ht="16.5" x14ac:dyDescent="0.2">
      <c r="K267" s="15">
        <v>264</v>
      </c>
      <c r="L267" s="15">
        <f t="shared" si="115"/>
        <v>13</v>
      </c>
      <c r="M267" s="15">
        <f t="shared" si="116"/>
        <v>2</v>
      </c>
      <c r="N267" s="16">
        <f t="shared" si="117"/>
        <v>1101013</v>
      </c>
      <c r="O267" s="16" t="str">
        <f t="shared" si="118"/>
        <v>吉拉12突</v>
      </c>
      <c r="P267" s="31" t="s">
        <v>482</v>
      </c>
      <c r="Q267" s="16">
        <f t="shared" si="119"/>
        <v>1</v>
      </c>
      <c r="R267" s="16">
        <f t="shared" si="120"/>
        <v>12</v>
      </c>
      <c r="S267" s="16" t="s">
        <v>51</v>
      </c>
      <c r="T267" s="16">
        <f>ROUND(((IF(Q267=1,INDEX(新属性投放!$J$14:$J$34,卡牌属性!R267),INDEX(新属性投放!$J$42:$J$62,卡牌属性!R267)))*INDEX($G$5:$G$42,L267)+IF(Q267=1,INDEX(新属性投放!R$20:R$23,卡牌属性!M267-1),INDEX(新属性投放!R$25:R$28,卡牌属性!M267-1)))/SQRT(INDEX($I$5:$I$42,L267)),2)</f>
        <v>1347.4</v>
      </c>
      <c r="U267" s="31" t="s">
        <v>190</v>
      </c>
      <c r="V267" s="16">
        <f>ROUND((IF(Q267=1,INDEX(新属性投放!$K$14:$K$34,卡牌属性!R267),INDEX(新属性投放!$K$42:$K$62,卡牌属性!R267))+IF(Q267=1,INDEX(新属性投放!S$20:S$23,卡牌属性!M267-1),INDEX(新属性投放!S$25:S$28,卡牌属性!M267-1)))*INDEX($G$5:$G$42,L267),2)</f>
        <v>659.2</v>
      </c>
      <c r="W267" s="31" t="s">
        <v>191</v>
      </c>
      <c r="X267" s="16">
        <f>ROUND((IF(Q267=1,INDEX(新属性投放!$L$14:$L$34,卡牌属性!R267),INDEX(新属性投放!$L$42:$L$62,卡牌属性!R267))*INDEX($G$5:$G$42,L267)+IF(Q267=1,INDEX(新属性投放!T$20:T$23,卡牌属性!M267-1),INDEX(新属性投放!T$25:T$28,卡牌属性!M267-1)))*SQRT(INDEX($I$5:$I$42,L267)),2)</f>
        <v>4082.2</v>
      </c>
      <c r="Y267" s="31" t="s">
        <v>189</v>
      </c>
      <c r="Z267" s="16">
        <f>ROUND(IF(Q267=1,INDEX(新属性投放!$D$14:$D$34,卡牌属性!R267),INDEX(新属性投放!$D$42:$D$62,卡牌属性!R267))*INDEX($G$5:$G$42,L267)/SQRT(INDEX($I$5:$I$42,L267)),2)</f>
        <v>33.69</v>
      </c>
      <c r="AA267" s="31" t="s">
        <v>190</v>
      </c>
      <c r="AB267" s="16">
        <f>ROUND(IF(Q267=1,INDEX(新属性投放!$E$14:$E$34,卡牌属性!R267),INDEX(新属性投放!$E$42:$E$62,卡牌属性!R267))*INDEX($G$5:$G$42,L267),2)</f>
        <v>16.850000000000001</v>
      </c>
      <c r="AC267" s="31" t="s">
        <v>191</v>
      </c>
      <c r="AD267" s="16">
        <f>ROUND(IF(Q267=1,INDEX(新属性投放!$F$14:$F$34,卡牌属性!R267),INDEX(新属性投放!$F$42:$F$62,卡牌属性!R267))*INDEX($G$5:$G$42,L267)*SQRT(INDEX($I$5:$I$42,L267)),2)</f>
        <v>101.07</v>
      </c>
      <c r="AF267" s="16">
        <f t="shared" si="121"/>
        <v>336</v>
      </c>
      <c r="AG267" s="16">
        <f t="shared" si="122"/>
        <v>168</v>
      </c>
      <c r="AH267" s="16">
        <f t="shared" si="123"/>
        <v>1010</v>
      </c>
      <c r="AJ267" s="16">
        <f t="shared" si="112"/>
        <v>1782</v>
      </c>
      <c r="AK267" s="16">
        <f t="shared" si="113"/>
        <v>890</v>
      </c>
      <c r="AL267" s="16">
        <f t="shared" si="114"/>
        <v>5355</v>
      </c>
    </row>
    <row r="268" spans="11:38" ht="16.5" x14ac:dyDescent="0.2">
      <c r="K268" s="15">
        <v>265</v>
      </c>
      <c r="L268" s="15">
        <f t="shared" si="115"/>
        <v>13</v>
      </c>
      <c r="M268" s="15">
        <f t="shared" si="116"/>
        <v>2</v>
      </c>
      <c r="N268" s="16">
        <f t="shared" si="117"/>
        <v>1101013</v>
      </c>
      <c r="O268" s="16" t="str">
        <f t="shared" si="118"/>
        <v>吉拉13突</v>
      </c>
      <c r="P268" s="31" t="s">
        <v>482</v>
      </c>
      <c r="Q268" s="16">
        <f t="shared" si="119"/>
        <v>1</v>
      </c>
      <c r="R268" s="16">
        <f t="shared" si="120"/>
        <v>13</v>
      </c>
      <c r="S268" s="16" t="s">
        <v>51</v>
      </c>
      <c r="T268" s="16">
        <f>ROUND(((IF(Q268=1,INDEX(新属性投放!$J$14:$J$34,卡牌属性!R268),INDEX(新属性投放!$J$42:$J$62,卡牌属性!R268)))*INDEX($G$5:$G$42,L268)+IF(Q268=1,INDEX(新属性投放!R$20:R$23,卡牌属性!M268-1),INDEX(新属性投放!R$25:R$28,卡牌属性!M268-1)))/SQRT(INDEX($I$5:$I$42,L268)),2)</f>
        <v>1557.85</v>
      </c>
      <c r="U268" s="31" t="s">
        <v>190</v>
      </c>
      <c r="V268" s="16">
        <f>ROUND((IF(Q268=1,INDEX(新属性投放!$K$14:$K$34,卡牌属性!R268),INDEX(新属性投放!$K$42:$K$62,卡牌属性!R268))+IF(Q268=1,INDEX(新属性投放!S$20:S$23,卡牌属性!M268-1),INDEX(新属性投放!S$25:S$28,卡牌属性!M268-1)))*INDEX($G$5:$G$42,L268),2)</f>
        <v>764.43</v>
      </c>
      <c r="W268" s="31" t="s">
        <v>191</v>
      </c>
      <c r="X268" s="16">
        <f>ROUND((IF(Q268=1,INDEX(新属性投放!$L$14:$L$34,卡牌属性!R268),INDEX(新属性投放!$L$42:$L$62,卡牌属性!R268))*INDEX($G$5:$G$42,L268)+IF(Q268=1,INDEX(新属性投放!T$20:T$23,卡牌属性!M268-1),INDEX(新属性投放!T$25:T$28,卡牌属性!M268-1)))*SQRT(INDEX($I$5:$I$42,L268)),2)</f>
        <v>4713.55</v>
      </c>
      <c r="Y268" s="31" t="s">
        <v>189</v>
      </c>
      <c r="Z268" s="16">
        <f>ROUND(IF(Q268=1,INDEX(新属性投放!$D$14:$D$34,卡牌属性!R268),INDEX(新属性投放!$D$42:$D$62,卡牌属性!R268))*INDEX($G$5:$G$42,L268)/SQRT(INDEX($I$5:$I$42,L268)),2)</f>
        <v>38.950000000000003</v>
      </c>
      <c r="AA268" s="31" t="s">
        <v>190</v>
      </c>
      <c r="AB268" s="16">
        <f>ROUND(IF(Q268=1,INDEX(新属性投放!$E$14:$E$34,卡牌属性!R268),INDEX(新属性投放!$E$42:$E$62,卡牌属性!R268))*INDEX($G$5:$G$42,L268),2)</f>
        <v>19.48</v>
      </c>
      <c r="AC268" s="31" t="s">
        <v>191</v>
      </c>
      <c r="AD268" s="16">
        <f>ROUND(IF(Q268=1,INDEX(新属性投放!$F$14:$F$34,卡牌属性!R268),INDEX(新属性投放!$F$42:$F$62,卡牌属性!R268))*INDEX($G$5:$G$42,L268)*SQRT(INDEX($I$5:$I$42,L268)),2)</f>
        <v>116.85</v>
      </c>
      <c r="AF268" s="16">
        <f t="shared" si="121"/>
        <v>389</v>
      </c>
      <c r="AG268" s="16">
        <f t="shared" si="122"/>
        <v>194</v>
      </c>
      <c r="AH268" s="16">
        <f t="shared" si="123"/>
        <v>1168</v>
      </c>
      <c r="AJ268" s="16">
        <f t="shared" si="112"/>
        <v>2171</v>
      </c>
      <c r="AK268" s="16">
        <f t="shared" si="113"/>
        <v>1084</v>
      </c>
      <c r="AL268" s="16">
        <f t="shared" si="114"/>
        <v>6523</v>
      </c>
    </row>
    <row r="269" spans="11:38" ht="16.5" x14ac:dyDescent="0.2">
      <c r="K269" s="15">
        <v>266</v>
      </c>
      <c r="L269" s="15">
        <f t="shared" si="115"/>
        <v>13</v>
      </c>
      <c r="M269" s="15">
        <f t="shared" si="116"/>
        <v>2</v>
      </c>
      <c r="N269" s="16">
        <f t="shared" si="117"/>
        <v>1101013</v>
      </c>
      <c r="O269" s="16" t="str">
        <f t="shared" si="118"/>
        <v>吉拉14突</v>
      </c>
      <c r="P269" s="31" t="s">
        <v>482</v>
      </c>
      <c r="Q269" s="16">
        <f t="shared" si="119"/>
        <v>1</v>
      </c>
      <c r="R269" s="16">
        <f t="shared" si="120"/>
        <v>14</v>
      </c>
      <c r="S269" s="16" t="s">
        <v>51</v>
      </c>
      <c r="T269" s="16">
        <f>ROUND(((IF(Q269=1,INDEX(新属性投放!$J$14:$J$34,卡牌属性!R269),INDEX(新属性投放!$J$42:$J$62,卡牌属性!R269)))*INDEX($G$5:$G$42,L269)+IF(Q269=1,INDEX(新属性投放!R$20:R$23,卡牌属性!M269-1),INDEX(新属性投放!R$25:R$28,卡牌属性!M269-1)))/SQRT(INDEX($I$5:$I$42,L269)),2)</f>
        <v>1801.6</v>
      </c>
      <c r="U269" s="31" t="s">
        <v>190</v>
      </c>
      <c r="V269" s="16">
        <f>ROUND((IF(Q269=1,INDEX(新属性投放!$K$14:$K$34,卡牌属性!R269),INDEX(新属性投放!$K$42:$K$62,卡牌属性!R269))+IF(Q269=1,INDEX(新属性投放!S$20:S$23,卡牌属性!M269-1),INDEX(新属性投放!S$25:S$28,卡牌属性!M269-1)))*INDEX($G$5:$G$42,L269),2)</f>
        <v>885.8</v>
      </c>
      <c r="W269" s="31" t="s">
        <v>191</v>
      </c>
      <c r="X269" s="16">
        <f>ROUND((IF(Q269=1,INDEX(新属性投放!$L$14:$L$34,卡牌属性!R269),INDEX(新属性投放!$L$42:$L$62,卡牌属性!R269))*INDEX($G$5:$G$42,L269)+IF(Q269=1,INDEX(新属性投放!T$20:T$23,卡牌属性!M269-1),INDEX(新属性投放!T$25:T$28,卡牌属性!M269-1)))*SQRT(INDEX($I$5:$I$42,L269)),2)</f>
        <v>5444.8</v>
      </c>
      <c r="Y269" s="31" t="s">
        <v>189</v>
      </c>
      <c r="Z269" s="16">
        <f>ROUND(IF(Q269=1,INDEX(新属性投放!$D$14:$D$34,卡牌属性!R269),INDEX(新属性投放!$D$42:$D$62,卡牌属性!R269))*INDEX($G$5:$G$42,L269)/SQRT(INDEX($I$5:$I$42,L269)),2)</f>
        <v>45.04</v>
      </c>
      <c r="AA269" s="31" t="s">
        <v>190</v>
      </c>
      <c r="AB269" s="16">
        <f>ROUND(IF(Q269=1,INDEX(新属性投放!$E$14:$E$34,卡牌属性!R269),INDEX(新属性投放!$E$42:$E$62,卡牌属性!R269))*INDEX($G$5:$G$42,L269),2)</f>
        <v>22.52</v>
      </c>
      <c r="AC269" s="31" t="s">
        <v>191</v>
      </c>
      <c r="AD269" s="16">
        <f>ROUND(IF(Q269=1,INDEX(新属性投放!$F$14:$F$34,卡牌属性!R269),INDEX(新属性投放!$F$42:$F$62,卡牌属性!R269))*INDEX($G$5:$G$42,L269)*SQRT(INDEX($I$5:$I$42,L269)),2)</f>
        <v>135.12</v>
      </c>
      <c r="AF269" s="16">
        <f t="shared" si="121"/>
        <v>450</v>
      </c>
      <c r="AG269" s="16">
        <f t="shared" si="122"/>
        <v>225</v>
      </c>
      <c r="AH269" s="16">
        <f t="shared" si="123"/>
        <v>1351</v>
      </c>
      <c r="AJ269" s="16">
        <f t="shared" si="112"/>
        <v>2621</v>
      </c>
      <c r="AK269" s="16">
        <f t="shared" si="113"/>
        <v>1309</v>
      </c>
      <c r="AL269" s="16">
        <f t="shared" si="114"/>
        <v>7874</v>
      </c>
    </row>
    <row r="270" spans="11:38" ht="16.5" x14ac:dyDescent="0.2">
      <c r="K270" s="15">
        <v>267</v>
      </c>
      <c r="L270" s="15">
        <f t="shared" si="115"/>
        <v>13</v>
      </c>
      <c r="M270" s="15">
        <f t="shared" si="116"/>
        <v>2</v>
      </c>
      <c r="N270" s="16">
        <f t="shared" si="117"/>
        <v>1101013</v>
      </c>
      <c r="O270" s="16" t="str">
        <f t="shared" si="118"/>
        <v>吉拉15突</v>
      </c>
      <c r="P270" s="31" t="s">
        <v>482</v>
      </c>
      <c r="Q270" s="16">
        <f t="shared" si="119"/>
        <v>1</v>
      </c>
      <c r="R270" s="16">
        <f t="shared" si="120"/>
        <v>15</v>
      </c>
      <c r="S270" s="16" t="s">
        <v>51</v>
      </c>
      <c r="T270" s="16">
        <f>ROUND(((IF(Q270=1,INDEX(新属性投放!$J$14:$J$34,卡牌属性!R270),INDEX(新属性投放!$J$42:$J$62,卡牌属性!R270)))*INDEX($G$5:$G$42,L270)+IF(Q270=1,INDEX(新属性投放!R$20:R$23,卡牌属性!M270-1),INDEX(新属性投放!R$25:R$28,卡牌属性!M270-1)))/SQRT(INDEX($I$5:$I$42,L270)),2)</f>
        <v>2082.8000000000002</v>
      </c>
      <c r="U270" s="31" t="s">
        <v>190</v>
      </c>
      <c r="V270" s="16">
        <f>ROUND((IF(Q270=1,INDEX(新属性投放!$K$14:$K$34,卡牌属性!R270),INDEX(新属性投放!$K$42:$K$62,卡牌属性!R270))+IF(Q270=1,INDEX(新属性投放!S$20:S$23,卡牌属性!M270-1),INDEX(新属性投放!S$25:S$28,卡牌属性!M270-1)))*INDEX($G$5:$G$42,L270),2)</f>
        <v>1026.4000000000001</v>
      </c>
      <c r="W270" s="31" t="s">
        <v>191</v>
      </c>
      <c r="X270" s="16">
        <f>ROUND((IF(Q270=1,INDEX(新属性投放!$L$14:$L$34,卡牌属性!R270),INDEX(新属性投放!$L$42:$L$62,卡牌属性!R270))*INDEX($G$5:$G$42,L270)+IF(Q270=1,INDEX(新属性投放!T$20:T$23,卡牌属性!M270-1),INDEX(新属性投放!T$25:T$28,卡牌属性!M270-1)))*SQRT(INDEX($I$5:$I$42,L270)),2)</f>
        <v>6288.4</v>
      </c>
      <c r="Y270" s="31" t="s">
        <v>189</v>
      </c>
      <c r="Z270" s="16">
        <f>ROUND(IF(Q270=1,INDEX(新属性投放!$D$14:$D$34,卡牌属性!R270),INDEX(新属性投放!$D$42:$D$62,卡牌属性!R270))*INDEX($G$5:$G$42,L270)/SQRT(INDEX($I$5:$I$42,L270)),2)</f>
        <v>52.07</v>
      </c>
      <c r="AA270" s="31" t="s">
        <v>190</v>
      </c>
      <c r="AB270" s="16">
        <f>ROUND(IF(Q270=1,INDEX(新属性投放!$E$14:$E$34,卡牌属性!R270),INDEX(新属性投放!$E$42:$E$62,卡牌属性!R270))*INDEX($G$5:$G$42,L270),2)</f>
        <v>26.04</v>
      </c>
      <c r="AC270" s="31" t="s">
        <v>191</v>
      </c>
      <c r="AD270" s="16">
        <f>ROUND(IF(Q270=1,INDEX(新属性投放!$F$14:$F$34,卡牌属性!R270),INDEX(新属性投放!$F$42:$F$62,卡牌属性!R270))*INDEX($G$5:$G$42,L270)*SQRT(INDEX($I$5:$I$42,L270)),2)</f>
        <v>156.21</v>
      </c>
      <c r="AF270" s="16">
        <f t="shared" si="121"/>
        <v>520</v>
      </c>
      <c r="AG270" s="16">
        <f t="shared" si="122"/>
        <v>260</v>
      </c>
      <c r="AH270" s="16">
        <f t="shared" si="123"/>
        <v>1562</v>
      </c>
      <c r="AJ270" s="16">
        <f t="shared" si="112"/>
        <v>3141</v>
      </c>
      <c r="AK270" s="16">
        <f t="shared" si="113"/>
        <v>1569</v>
      </c>
      <c r="AL270" s="16">
        <f t="shared" si="114"/>
        <v>9436</v>
      </c>
    </row>
    <row r="271" spans="11:38" ht="16.5" x14ac:dyDescent="0.2">
      <c r="K271" s="15">
        <v>268</v>
      </c>
      <c r="L271" s="15">
        <f t="shared" si="115"/>
        <v>13</v>
      </c>
      <c r="M271" s="15">
        <f t="shared" si="116"/>
        <v>2</v>
      </c>
      <c r="N271" s="16">
        <f t="shared" si="117"/>
        <v>1101013</v>
      </c>
      <c r="O271" s="16" t="str">
        <f t="shared" si="118"/>
        <v>吉拉16突</v>
      </c>
      <c r="P271" s="31" t="s">
        <v>482</v>
      </c>
      <c r="Q271" s="16">
        <f t="shared" si="119"/>
        <v>1</v>
      </c>
      <c r="R271" s="16">
        <f t="shared" si="120"/>
        <v>16</v>
      </c>
      <c r="S271" s="16" t="s">
        <v>51</v>
      </c>
      <c r="T271" s="16">
        <f>ROUND(((IF(Q271=1,INDEX(新属性投放!$J$14:$J$34,卡牌属性!R271),INDEX(新属性投放!$J$42:$J$62,卡牌属性!R271)))*INDEX($G$5:$G$42,L271)+IF(Q271=1,INDEX(新属性投放!R$20:R$23,卡牌属性!M271-1),INDEX(新属性投放!R$25:R$28,卡牌属性!M271-1)))/SQRT(INDEX($I$5:$I$42,L271)),2)</f>
        <v>2408.15</v>
      </c>
      <c r="U271" s="31" t="s">
        <v>190</v>
      </c>
      <c r="V271" s="16">
        <f>ROUND((IF(Q271=1,INDEX(新属性投放!$K$14:$K$34,卡牌属性!R271),INDEX(新属性投放!$K$42:$K$62,卡牌属性!R271))+IF(Q271=1,INDEX(新属性投放!S$20:S$23,卡牌属性!M271-1),INDEX(新属性投放!S$25:S$28,卡牌属性!M271-1)))*INDEX($G$5:$G$42,L271),2)</f>
        <v>1189.58</v>
      </c>
      <c r="W271" s="31" t="s">
        <v>191</v>
      </c>
      <c r="X271" s="16">
        <f>ROUND((IF(Q271=1,INDEX(新属性投放!$L$14:$L$34,卡牌属性!R271),INDEX(新属性投放!$L$42:$L$62,卡牌属性!R271))*INDEX($G$5:$G$42,L271)+IF(Q271=1,INDEX(新属性投放!T$20:T$23,卡牌属性!M271-1),INDEX(新属性投放!T$25:T$28,卡牌属性!M271-1)))*SQRT(INDEX($I$5:$I$42,L271)),2)</f>
        <v>7264.45</v>
      </c>
      <c r="Y271" s="31" t="s">
        <v>189</v>
      </c>
      <c r="Z271" s="16">
        <f>ROUND(IF(Q271=1,INDEX(新属性投放!$D$14:$D$34,卡牌属性!R271),INDEX(新属性投放!$D$42:$D$62,卡牌属性!R271))*INDEX($G$5:$G$42,L271)/SQRT(INDEX($I$5:$I$42,L271)),2)</f>
        <v>60.2</v>
      </c>
      <c r="AA271" s="31" t="s">
        <v>190</v>
      </c>
      <c r="AB271" s="16">
        <f>ROUND(IF(Q271=1,INDEX(新属性投放!$E$14:$E$34,卡牌属性!R271),INDEX(新属性投放!$E$42:$E$62,卡牌属性!R271))*INDEX($G$5:$G$42,L271),2)</f>
        <v>30.1</v>
      </c>
      <c r="AC271" s="31" t="s">
        <v>191</v>
      </c>
      <c r="AD271" s="16">
        <f>ROUND(IF(Q271=1,INDEX(新属性投放!$F$14:$F$34,卡牌属性!R271),INDEX(新属性投放!$F$42:$F$62,卡牌属性!R271))*INDEX($G$5:$G$42,L271)*SQRT(INDEX($I$5:$I$42,L271)),2)</f>
        <v>180.6</v>
      </c>
      <c r="AF271" s="16">
        <f t="shared" si="121"/>
        <v>602</v>
      </c>
      <c r="AG271" s="16">
        <f t="shared" si="122"/>
        <v>301</v>
      </c>
      <c r="AH271" s="16">
        <f t="shared" si="123"/>
        <v>1806</v>
      </c>
      <c r="AJ271" s="16">
        <f t="shared" si="112"/>
        <v>3743</v>
      </c>
      <c r="AK271" s="16">
        <f t="shared" si="113"/>
        <v>1870</v>
      </c>
      <c r="AL271" s="16">
        <f t="shared" si="114"/>
        <v>11242</v>
      </c>
    </row>
    <row r="272" spans="11:38" ht="16.5" x14ac:dyDescent="0.2">
      <c r="K272" s="15">
        <v>269</v>
      </c>
      <c r="L272" s="15">
        <f t="shared" si="115"/>
        <v>13</v>
      </c>
      <c r="M272" s="15">
        <f t="shared" si="116"/>
        <v>2</v>
      </c>
      <c r="N272" s="16">
        <f t="shared" si="117"/>
        <v>1101013</v>
      </c>
      <c r="O272" s="16" t="str">
        <f t="shared" si="118"/>
        <v>吉拉17突</v>
      </c>
      <c r="P272" s="31" t="s">
        <v>482</v>
      </c>
      <c r="Q272" s="16">
        <f t="shared" si="119"/>
        <v>1</v>
      </c>
      <c r="R272" s="16">
        <f t="shared" si="120"/>
        <v>17</v>
      </c>
      <c r="S272" s="16" t="s">
        <v>51</v>
      </c>
      <c r="T272" s="16">
        <f>ROUND(((IF(Q272=1,INDEX(新属性投放!$J$14:$J$34,卡牌属性!R272),INDEX(新属性投放!$J$42:$J$62,卡牌属性!R272)))*INDEX($G$5:$G$42,L272)+IF(Q272=1,INDEX(新属性投放!R$20:R$23,卡牌属性!M272-1),INDEX(新属性投放!R$25:R$28,卡牌属性!M272-1)))/SQRT(INDEX($I$5:$I$42,L272)),2)</f>
        <v>2784.15</v>
      </c>
      <c r="U272" s="31" t="s">
        <v>190</v>
      </c>
      <c r="V272" s="16">
        <f>ROUND((IF(Q272=1,INDEX(新属性投放!$K$14:$K$34,卡牌属性!R272),INDEX(新属性投放!$K$42:$K$62,卡牌属性!R272))+IF(Q272=1,INDEX(新属性投放!S$20:S$23,卡牌属性!M272-1),INDEX(新属性投放!S$25:S$28,卡牌属性!M272-1)))*INDEX($G$5:$G$42,L272),2)</f>
        <v>1378.08</v>
      </c>
      <c r="W272" s="31" t="s">
        <v>191</v>
      </c>
      <c r="X272" s="16">
        <f>ROUND((IF(Q272=1,INDEX(新属性投放!$L$14:$L$34,卡牌属性!R272),INDEX(新属性投放!$L$42:$L$62,卡牌属性!R272))*INDEX($G$5:$G$42,L272)+IF(Q272=1,INDEX(新属性投放!T$20:T$23,卡牌属性!M272-1),INDEX(新属性投放!T$25:T$28,卡牌属性!M272-1)))*SQRT(INDEX($I$5:$I$42,L272)),2)</f>
        <v>8392.4500000000007</v>
      </c>
      <c r="Y272" s="31" t="s">
        <v>189</v>
      </c>
      <c r="Z272" s="16">
        <f>ROUND(IF(Q272=1,INDEX(新属性投放!$D$14:$D$34,卡牌属性!R272),INDEX(新属性投放!$D$42:$D$62,卡牌属性!R272))*INDEX($G$5:$G$42,L272)/SQRT(INDEX($I$5:$I$42,L272)),2)</f>
        <v>69.599999999999994</v>
      </c>
      <c r="AA272" s="31" t="s">
        <v>190</v>
      </c>
      <c r="AB272" s="16">
        <f>ROUND(IF(Q272=1,INDEX(新属性投放!$E$14:$E$34,卡牌属性!R272),INDEX(新属性投放!$E$42:$E$62,卡牌属性!R272))*INDEX($G$5:$G$42,L272),2)</f>
        <v>34.799999999999997</v>
      </c>
      <c r="AC272" s="31" t="s">
        <v>191</v>
      </c>
      <c r="AD272" s="16">
        <f>ROUND(IF(Q272=1,INDEX(新属性投放!$F$14:$F$34,卡牌属性!R272),INDEX(新属性投放!$F$42:$F$62,卡牌属性!R272))*INDEX($G$5:$G$42,L272)*SQRT(INDEX($I$5:$I$42,L272)),2)</f>
        <v>208.8</v>
      </c>
      <c r="AF272" s="16">
        <f t="shared" si="121"/>
        <v>696</v>
      </c>
      <c r="AG272" s="16">
        <f t="shared" si="122"/>
        <v>348</v>
      </c>
      <c r="AH272" s="16">
        <f t="shared" si="123"/>
        <v>2088</v>
      </c>
      <c r="AJ272" s="16">
        <f t="shared" si="112"/>
        <v>4439</v>
      </c>
      <c r="AK272" s="16">
        <f t="shared" si="113"/>
        <v>2218</v>
      </c>
      <c r="AL272" s="16">
        <f t="shared" si="114"/>
        <v>13330</v>
      </c>
    </row>
    <row r="273" spans="11:38" ht="16.5" x14ac:dyDescent="0.2">
      <c r="K273" s="15">
        <v>270</v>
      </c>
      <c r="L273" s="15">
        <f t="shared" si="115"/>
        <v>13</v>
      </c>
      <c r="M273" s="15">
        <f t="shared" si="116"/>
        <v>2</v>
      </c>
      <c r="N273" s="16">
        <f t="shared" si="117"/>
        <v>1101013</v>
      </c>
      <c r="O273" s="16" t="str">
        <f t="shared" si="118"/>
        <v>吉拉18突</v>
      </c>
      <c r="P273" s="31" t="s">
        <v>482</v>
      </c>
      <c r="Q273" s="16">
        <f t="shared" si="119"/>
        <v>1</v>
      </c>
      <c r="R273" s="16">
        <f t="shared" si="120"/>
        <v>18</v>
      </c>
      <c r="S273" s="16" t="s">
        <v>51</v>
      </c>
      <c r="T273" s="16">
        <f>ROUND(((IF(Q273=1,INDEX(新属性投放!$J$14:$J$34,卡牌属性!R273),INDEX(新属性投放!$J$42:$J$62,卡牌属性!R273)))*INDEX($G$5:$G$42,L273)+IF(Q273=1,INDEX(新属性投放!R$20:R$23,卡牌属性!M273-1),INDEX(新属性投放!R$25:R$28,卡牌属性!M273-1)))/SQRT(INDEX($I$5:$I$42,L273)),2)</f>
        <v>3219.15</v>
      </c>
      <c r="U273" s="31" t="s">
        <v>190</v>
      </c>
      <c r="V273" s="16">
        <f>ROUND((IF(Q273=1,INDEX(新属性投放!$K$14:$K$34,卡牌属性!R273),INDEX(新属性投放!$K$42:$K$62,卡牌属性!R273))+IF(Q273=1,INDEX(新属性投放!S$20:S$23,卡牌属性!M273-1),INDEX(新属性投放!S$25:S$28,卡牌属性!M273-1)))*INDEX($G$5:$G$42,L273),2)</f>
        <v>1596.08</v>
      </c>
      <c r="W273" s="31" t="s">
        <v>191</v>
      </c>
      <c r="X273" s="16">
        <f>ROUND((IF(Q273=1,INDEX(新属性投放!$L$14:$L$34,卡牌属性!R273),INDEX(新属性投放!$L$42:$L$62,卡牌属性!R273))*INDEX($G$5:$G$42,L273)+IF(Q273=1,INDEX(新属性投放!T$20:T$23,卡牌属性!M273-1),INDEX(新属性投放!T$25:T$28,卡牌属性!M273-1)))*SQRT(INDEX($I$5:$I$42,L273)),2)</f>
        <v>9697.4500000000007</v>
      </c>
      <c r="Y273" s="31" t="s">
        <v>189</v>
      </c>
      <c r="Z273" s="16">
        <f>ROUND(IF(Q273=1,INDEX(新属性投放!$D$14:$D$34,卡牌属性!R273),INDEX(新属性投放!$D$42:$D$62,卡牌属性!R273))*INDEX($G$5:$G$42,L273)/SQRT(INDEX($I$5:$I$42,L273)),2)</f>
        <v>80.48</v>
      </c>
      <c r="AA273" s="31" t="s">
        <v>190</v>
      </c>
      <c r="AB273" s="16">
        <f>ROUND(IF(Q273=1,INDEX(新属性投放!$E$14:$E$34,卡牌属性!R273),INDEX(新属性投放!$E$42:$E$62,卡牌属性!R273))*INDEX($G$5:$G$42,L273),2)</f>
        <v>40.24</v>
      </c>
      <c r="AC273" s="31" t="s">
        <v>191</v>
      </c>
      <c r="AD273" s="16">
        <f>ROUND(IF(Q273=1,INDEX(新属性投放!$F$14:$F$34,卡牌属性!R273),INDEX(新属性投放!$F$42:$F$62,卡牌属性!R273))*INDEX($G$5:$G$42,L273)*SQRT(INDEX($I$5:$I$42,L273)),2)</f>
        <v>241.44</v>
      </c>
      <c r="AF273" s="16">
        <f t="shared" si="121"/>
        <v>804</v>
      </c>
      <c r="AG273" s="16">
        <f t="shared" si="122"/>
        <v>402</v>
      </c>
      <c r="AH273" s="16">
        <f t="shared" si="123"/>
        <v>2414</v>
      </c>
      <c r="AJ273" s="16">
        <f t="shared" si="112"/>
        <v>5243</v>
      </c>
      <c r="AK273" s="16">
        <f t="shared" si="113"/>
        <v>2620</v>
      </c>
      <c r="AL273" s="16">
        <f t="shared" si="114"/>
        <v>15744</v>
      </c>
    </row>
    <row r="274" spans="11:38" ht="16.5" x14ac:dyDescent="0.2">
      <c r="K274" s="15">
        <v>271</v>
      </c>
      <c r="L274" s="15">
        <f t="shared" si="115"/>
        <v>13</v>
      </c>
      <c r="M274" s="15">
        <f t="shared" si="116"/>
        <v>2</v>
      </c>
      <c r="N274" s="16">
        <f t="shared" si="117"/>
        <v>1101013</v>
      </c>
      <c r="O274" s="16" t="str">
        <f t="shared" si="118"/>
        <v>吉拉19突</v>
      </c>
      <c r="P274" s="31" t="s">
        <v>482</v>
      </c>
      <c r="Q274" s="16">
        <f t="shared" si="119"/>
        <v>1</v>
      </c>
      <c r="R274" s="16">
        <f t="shared" si="120"/>
        <v>19</v>
      </c>
      <c r="S274" s="16" t="s">
        <v>51</v>
      </c>
      <c r="T274" s="16">
        <f>ROUND(((IF(Q274=1,INDEX(新属性投放!$J$14:$J$34,卡牌属性!R274),INDEX(新属性投放!$J$42:$J$62,卡牌属性!R274)))*INDEX($G$5:$G$42,L274)+IF(Q274=1,INDEX(新属性投放!R$20:R$23,卡牌属性!M274-1),INDEX(新属性投放!R$25:R$28,卡牌属性!M274-1)))/SQRT(INDEX($I$5:$I$42,L274)),2)</f>
        <v>3722.55</v>
      </c>
      <c r="U274" s="31" t="s">
        <v>190</v>
      </c>
      <c r="V274" s="16">
        <f>ROUND((IF(Q274=1,INDEX(新属性投放!$K$14:$K$34,卡牌属性!R274),INDEX(新属性投放!$K$42:$K$62,卡牌属性!R274))+IF(Q274=1,INDEX(新属性投放!S$20:S$23,卡牌属性!M274-1),INDEX(新属性投放!S$25:S$28,卡牌属性!M274-1)))*INDEX($G$5:$G$42,L274),2)</f>
        <v>1847.28</v>
      </c>
      <c r="W274" s="31" t="s">
        <v>191</v>
      </c>
      <c r="X274" s="16">
        <f>ROUND((IF(Q274=1,INDEX(新属性投放!$L$14:$L$34,卡牌属性!R274),INDEX(新属性投放!$L$42:$L$62,卡牌属性!R274))*INDEX($G$5:$G$42,L274)+IF(Q274=1,INDEX(新属性投放!T$20:T$23,卡牌属性!M274-1),INDEX(新属性投放!T$25:T$28,卡牌属性!M274-1)))*SQRT(INDEX($I$5:$I$42,L274)),2)</f>
        <v>11207.65</v>
      </c>
      <c r="Y274" s="31" t="s">
        <v>189</v>
      </c>
      <c r="Z274" s="16">
        <f>ROUND(IF(Q274=1,INDEX(新属性投放!$D$14:$D$34,卡牌属性!R274),INDEX(新属性投放!$D$42:$D$62,卡牌属性!R274))*INDEX($G$5:$G$42,L274)/SQRT(INDEX($I$5:$I$42,L274)),2)</f>
        <v>93.06</v>
      </c>
      <c r="AA274" s="31" t="s">
        <v>190</v>
      </c>
      <c r="AB274" s="16">
        <f>ROUND(IF(Q274=1,INDEX(新属性投放!$E$14:$E$34,卡牌属性!R274),INDEX(新属性投放!$E$42:$E$62,卡牌属性!R274))*INDEX($G$5:$G$42,L274),2)</f>
        <v>46.53</v>
      </c>
      <c r="AC274" s="31" t="s">
        <v>191</v>
      </c>
      <c r="AD274" s="16">
        <f>ROUND(IF(Q274=1,INDEX(新属性投放!$F$14:$F$34,卡牌属性!R274),INDEX(新属性投放!$F$42:$F$62,卡牌属性!R274))*INDEX($G$5:$G$42,L274)*SQRT(INDEX($I$5:$I$42,L274)),2)</f>
        <v>279.18</v>
      </c>
      <c r="AF274" s="16">
        <f t="shared" si="121"/>
        <v>930</v>
      </c>
      <c r="AG274" s="16">
        <f t="shared" si="122"/>
        <v>465</v>
      </c>
      <c r="AH274" s="16">
        <f t="shared" si="123"/>
        <v>2791</v>
      </c>
      <c r="AJ274" s="16">
        <f t="shared" si="112"/>
        <v>6173</v>
      </c>
      <c r="AK274" s="16">
        <f t="shared" si="113"/>
        <v>3085</v>
      </c>
      <c r="AL274" s="16">
        <f t="shared" si="114"/>
        <v>18535</v>
      </c>
    </row>
    <row r="275" spans="11:38" ht="16.5" x14ac:dyDescent="0.2">
      <c r="K275" s="15">
        <v>272</v>
      </c>
      <c r="L275" s="15">
        <f t="shared" si="115"/>
        <v>13</v>
      </c>
      <c r="M275" s="15">
        <f t="shared" si="116"/>
        <v>2</v>
      </c>
      <c r="N275" s="16">
        <f t="shared" si="117"/>
        <v>1101013</v>
      </c>
      <c r="O275" s="16" t="str">
        <f t="shared" si="118"/>
        <v>吉拉20突</v>
      </c>
      <c r="P275" s="31" t="s">
        <v>482</v>
      </c>
      <c r="Q275" s="16">
        <f t="shared" si="119"/>
        <v>1</v>
      </c>
      <c r="R275" s="16">
        <f t="shared" si="120"/>
        <v>20</v>
      </c>
      <c r="S275" s="16" t="s">
        <v>51</v>
      </c>
      <c r="T275" s="16">
        <f>ROUND(((IF(Q275=1,INDEX(新属性投放!$J$14:$J$34,卡牌属性!R275),INDEX(新属性投放!$J$42:$J$62,卡牌属性!R275)))*INDEX($G$5:$G$42,L275)+IF(Q275=1,INDEX(新属性投放!R$20:R$23,卡牌属性!M275-1),INDEX(新属性投放!R$25:R$28,卡牌属性!M275-1)))/SQRT(INDEX($I$5:$I$42,L275)),2)</f>
        <v>4303.8500000000004</v>
      </c>
      <c r="U275" s="31" t="s">
        <v>190</v>
      </c>
      <c r="V275" s="16">
        <f>ROUND((IF(Q275=1,INDEX(新属性投放!$K$14:$K$34,卡牌属性!R275),INDEX(新属性投放!$K$42:$K$62,卡牌属性!R275))+IF(Q275=1,INDEX(新属性投放!S$20:S$23,卡牌属性!M275-1),INDEX(新属性投放!S$25:S$28,卡牌属性!M275-1)))*INDEX($G$5:$G$42,L275),2)</f>
        <v>2137.9299999999998</v>
      </c>
      <c r="W275" s="31" t="s">
        <v>191</v>
      </c>
      <c r="X275" s="16">
        <f>ROUND((IF(Q275=1,INDEX(新属性投放!$L$14:$L$34,卡牌属性!R275),INDEX(新属性投放!$L$42:$L$62,卡牌属性!R275))*INDEX($G$5:$G$42,L275)+IF(Q275=1,INDEX(新属性投放!T$20:T$23,卡牌属性!M275-1),INDEX(新属性投放!T$25:T$28,卡牌属性!M275-1)))*SQRT(INDEX($I$5:$I$42,L275)),2)</f>
        <v>12951.55</v>
      </c>
      <c r="Y275" s="31" t="s">
        <v>189</v>
      </c>
      <c r="Z275" s="16">
        <f>ROUND(IF(Q275=1,INDEX(新属性投放!$D$14:$D$34,卡牌属性!R275),INDEX(新属性投放!$D$42:$D$62,卡牌属性!R275))*INDEX($G$5:$G$42,L275)/SQRT(INDEX($I$5:$I$42,L275)),2)</f>
        <v>107.6</v>
      </c>
      <c r="AA275" s="31" t="s">
        <v>190</v>
      </c>
      <c r="AB275" s="16">
        <f>ROUND(IF(Q275=1,INDEX(新属性投放!$E$14:$E$34,卡牌属性!R275),INDEX(新属性投放!$E$42:$E$62,卡牌属性!R275))*INDEX($G$5:$G$42,L275),2)</f>
        <v>53.8</v>
      </c>
      <c r="AC275" s="31" t="s">
        <v>191</v>
      </c>
      <c r="AD275" s="16">
        <f>ROUND(IF(Q275=1,INDEX(新属性投放!$F$14:$F$34,卡牌属性!R275),INDEX(新属性投放!$F$42:$F$62,卡牌属性!R275))*INDEX($G$5:$G$42,L275)*SQRT(INDEX($I$5:$I$42,L275)),2)</f>
        <v>322.8</v>
      </c>
      <c r="AF275" s="16">
        <f t="shared" si="121"/>
        <v>1076</v>
      </c>
      <c r="AG275" s="16">
        <f t="shared" si="122"/>
        <v>538</v>
      </c>
      <c r="AH275" s="16">
        <f t="shared" si="123"/>
        <v>3228</v>
      </c>
      <c r="AJ275" s="16">
        <f t="shared" si="112"/>
        <v>7249</v>
      </c>
      <c r="AK275" s="16">
        <f t="shared" si="113"/>
        <v>3623</v>
      </c>
      <c r="AL275" s="16">
        <f t="shared" si="114"/>
        <v>21763</v>
      </c>
    </row>
    <row r="276" spans="11:38" ht="16.5" x14ac:dyDescent="0.2">
      <c r="K276" s="15">
        <v>273</v>
      </c>
      <c r="L276" s="15">
        <f t="shared" si="115"/>
        <v>13</v>
      </c>
      <c r="M276" s="15">
        <f t="shared" si="116"/>
        <v>2</v>
      </c>
      <c r="N276" s="16">
        <f t="shared" si="117"/>
        <v>1101013</v>
      </c>
      <c r="O276" s="16" t="str">
        <f t="shared" si="118"/>
        <v>吉拉21突</v>
      </c>
      <c r="P276" s="31" t="s">
        <v>482</v>
      </c>
      <c r="Q276" s="16">
        <f t="shared" si="119"/>
        <v>1</v>
      </c>
      <c r="R276" s="16">
        <f t="shared" si="120"/>
        <v>21</v>
      </c>
      <c r="S276" s="16" t="s">
        <v>51</v>
      </c>
      <c r="T276" s="16">
        <f>ROUND(((IF(Q276=1,INDEX(新属性投放!$J$14:$J$34,卡牌属性!R276),INDEX(新属性投放!$J$42:$J$62,卡牌属性!R276)))*INDEX($G$5:$G$42,L276)+IF(Q276=1,INDEX(新属性投放!R$20:R$23,卡牌属性!M276-1),INDEX(新属性投放!R$25:R$28,卡牌属性!M276-1)))/SQRT(INDEX($I$5:$I$42,L276)),2)</f>
        <v>4976.8500000000004</v>
      </c>
      <c r="U276" s="31" t="s">
        <v>190</v>
      </c>
      <c r="V276" s="16">
        <f>ROUND((IF(Q276=1,INDEX(新属性投放!$K$14:$K$34,卡牌属性!R276),INDEX(新属性投放!$K$42:$K$62,卡牌属性!R276))+IF(Q276=1,INDEX(新属性投放!S$20:S$23,卡牌属性!M276-1),INDEX(新属性投放!S$25:S$28,卡牌属性!M276-1)))*INDEX($G$5:$G$42,L276),2)</f>
        <v>2473.9299999999998</v>
      </c>
      <c r="W276" s="31" t="s">
        <v>191</v>
      </c>
      <c r="X276" s="16">
        <f>ROUND((IF(Q276=1,INDEX(新属性投放!$L$14:$L$34,卡牌属性!R276),INDEX(新属性投放!$L$42:$L$62,卡牌属性!R276))*INDEX($G$5:$G$42,L276)+IF(Q276=1,INDEX(新属性投放!T$20:T$23,卡牌属性!M276-1),INDEX(新属性投放!T$25:T$28,卡牌属性!M276-1)))*SQRT(INDEX($I$5:$I$42,L276)),2)</f>
        <v>14970.55</v>
      </c>
      <c r="Y276" s="31" t="s">
        <v>189</v>
      </c>
      <c r="Z276" s="16">
        <f>ROUND(IF(Q276=1,INDEX(新属性投放!$D$14:$D$34,卡牌属性!R276),INDEX(新属性投放!$D$42:$D$62,卡牌属性!R276))*INDEX($G$5:$G$42,L276)/SQRT(INDEX($I$5:$I$42,L276)),2)</f>
        <v>124.42</v>
      </c>
      <c r="AA276" s="31" t="s">
        <v>190</v>
      </c>
      <c r="AB276" s="16">
        <f>ROUND(IF(Q276=1,INDEX(新属性投放!$E$14:$E$34,卡牌属性!R276),INDEX(新属性投放!$E$42:$E$62,卡牌属性!R276))*INDEX($G$5:$G$42,L276),2)</f>
        <v>62.21</v>
      </c>
      <c r="AC276" s="31" t="s">
        <v>191</v>
      </c>
      <c r="AD276" s="16">
        <f>ROUND(IF(Q276=1,INDEX(新属性投放!$F$14:$F$34,卡牌属性!R276),INDEX(新属性投放!$F$42:$F$62,卡牌属性!R276))*INDEX($G$5:$G$42,L276)*SQRT(INDEX($I$5:$I$42,L276)),2)</f>
        <v>373.26</v>
      </c>
      <c r="AF276" s="16">
        <f t="shared" si="121"/>
        <v>1244</v>
      </c>
      <c r="AG276" s="16">
        <f t="shared" si="122"/>
        <v>622</v>
      </c>
      <c r="AH276" s="16">
        <f t="shared" si="123"/>
        <v>3732</v>
      </c>
      <c r="AJ276" s="16">
        <f t="shared" si="112"/>
        <v>8493</v>
      </c>
      <c r="AK276" s="16">
        <f t="shared" si="113"/>
        <v>4245</v>
      </c>
      <c r="AL276" s="16">
        <f t="shared" si="114"/>
        <v>25495</v>
      </c>
    </row>
    <row r="277" spans="11:38" ht="16.5" x14ac:dyDescent="0.2">
      <c r="K277" s="15">
        <v>274</v>
      </c>
      <c r="L277" s="15">
        <f t="shared" si="115"/>
        <v>14</v>
      </c>
      <c r="M277" s="15">
        <f t="shared" si="116"/>
        <v>3</v>
      </c>
      <c r="N277" s="16">
        <f t="shared" si="117"/>
        <v>1101014</v>
      </c>
      <c r="O277" s="16" t="str">
        <f t="shared" si="118"/>
        <v>吕仙宫1突</v>
      </c>
      <c r="P277" s="31" t="s">
        <v>482</v>
      </c>
      <c r="Q277" s="16">
        <f t="shared" si="119"/>
        <v>1</v>
      </c>
      <c r="R277" s="16">
        <f t="shared" si="120"/>
        <v>1</v>
      </c>
      <c r="S277" s="16" t="s">
        <v>51</v>
      </c>
      <c r="T277" s="16">
        <f>ROUND(((IF(Q277=1,INDEX(新属性投放!$J$14:$J$34,卡牌属性!R277),INDEX(新属性投放!$J$42:$J$62,卡牌属性!R277)))*INDEX($G$5:$G$42,L277)+IF(Q277=1,INDEX(新属性投放!R$20:R$23,卡牌属性!M277-1),INDEX(新属性投放!R$25:R$28,卡牌属性!M277-1)))/SQRT(INDEX($I$5:$I$42,L277)),2)</f>
        <v>33</v>
      </c>
      <c r="U277" s="31" t="s">
        <v>190</v>
      </c>
      <c r="V277" s="16">
        <f>ROUND((IF(Q277=1,INDEX(新属性投放!$K$14:$K$34,卡牌属性!R277),INDEX(新属性投放!$K$42:$K$62,卡牌属性!R277))+IF(Q277=1,INDEX(新属性投放!S$20:S$23,卡牌属性!M277-1),INDEX(新属性投放!S$25:S$28,卡牌属性!M277-1)))*INDEX($G$5:$G$42,L277),2)</f>
        <v>0</v>
      </c>
      <c r="W277" s="31" t="s">
        <v>191</v>
      </c>
      <c r="X277" s="16">
        <f>ROUND((IF(Q277=1,INDEX(新属性投放!$L$14:$L$34,卡牌属性!R277),INDEX(新属性投放!$L$42:$L$62,卡牌属性!R277))*INDEX($G$5:$G$42,L277)+IF(Q277=1,INDEX(新属性投放!T$20:T$23,卡牌属性!M277-1),INDEX(新属性投放!T$25:T$28,卡牌属性!M277-1)))*SQRT(INDEX($I$5:$I$42,L277)),2)</f>
        <v>165</v>
      </c>
      <c r="Y277" s="31" t="s">
        <v>189</v>
      </c>
      <c r="Z277" s="16">
        <f>ROUND(IF(Q277=1,INDEX(新属性投放!$D$14:$D$34,卡牌属性!R277),INDEX(新属性投放!$D$42:$D$62,卡牌属性!R277))*INDEX($G$5:$G$42,L277)/SQRT(INDEX($I$5:$I$42,L277)),2)</f>
        <v>3.45</v>
      </c>
      <c r="AA277" s="31" t="s">
        <v>190</v>
      </c>
      <c r="AB277" s="16">
        <f>ROUND(IF(Q277=1,INDEX(新属性投放!$E$14:$E$34,卡牌属性!R277),INDEX(新属性投放!$E$42:$E$62,卡牌属性!R277))*INDEX($G$5:$G$42,L277),2)</f>
        <v>1.73</v>
      </c>
      <c r="AC277" s="31" t="s">
        <v>191</v>
      </c>
      <c r="AD277" s="16">
        <f>ROUND(IF(Q277=1,INDEX(新属性投放!$F$14:$F$34,卡牌属性!R277),INDEX(新属性投放!$F$42:$F$62,卡牌属性!R277))*INDEX($G$5:$G$42,L277)*SQRT(INDEX($I$5:$I$42,L277)),2)</f>
        <v>10.35</v>
      </c>
      <c r="AF277" s="16">
        <f t="shared" si="121"/>
        <v>34</v>
      </c>
      <c r="AG277" s="16">
        <f t="shared" si="122"/>
        <v>17</v>
      </c>
      <c r="AH277" s="16">
        <f t="shared" si="123"/>
        <v>103</v>
      </c>
      <c r="AJ277" s="16">
        <f t="shared" ref="AJ277" si="124">AF277</f>
        <v>34</v>
      </c>
      <c r="AK277" s="16">
        <f t="shared" ref="AK277" si="125">AG277</f>
        <v>17</v>
      </c>
      <c r="AL277" s="16">
        <f t="shared" ref="AL277" si="126">AH277</f>
        <v>103</v>
      </c>
    </row>
    <row r="278" spans="11:38" ht="16.5" x14ac:dyDescent="0.2">
      <c r="K278" s="15">
        <v>275</v>
      </c>
      <c r="L278" s="15">
        <f t="shared" si="115"/>
        <v>14</v>
      </c>
      <c r="M278" s="15">
        <f t="shared" si="116"/>
        <v>3</v>
      </c>
      <c r="N278" s="16">
        <f t="shared" si="117"/>
        <v>1101014</v>
      </c>
      <c r="O278" s="16" t="str">
        <f t="shared" si="118"/>
        <v>吕仙宫2突</v>
      </c>
      <c r="P278" s="31" t="s">
        <v>482</v>
      </c>
      <c r="Q278" s="16">
        <f t="shared" si="119"/>
        <v>1</v>
      </c>
      <c r="R278" s="16">
        <f t="shared" si="120"/>
        <v>2</v>
      </c>
      <c r="S278" s="16" t="s">
        <v>51</v>
      </c>
      <c r="T278" s="16">
        <f>ROUND(((IF(Q278=1,INDEX(新属性投放!$J$14:$J$34,卡牌属性!R278),INDEX(新属性投放!$J$42:$J$62,卡牌属性!R278)))*INDEX($G$5:$G$42,L278)+IF(Q278=1,INDEX(新属性投放!R$20:R$23,卡牌属性!M278-1),INDEX(新属性投放!R$25:R$28,卡牌属性!M278-1)))/SQRT(INDEX($I$5:$I$42,L278)),2)</f>
        <v>75.55</v>
      </c>
      <c r="U278" s="31" t="s">
        <v>190</v>
      </c>
      <c r="V278" s="16">
        <f>ROUND((IF(Q278=1,INDEX(新属性投放!$K$14:$K$34,卡牌属性!R278),INDEX(新属性投放!$K$42:$K$62,卡牌属性!R278))+IF(Q278=1,INDEX(新属性投放!S$20:S$23,卡牌属性!M278-1),INDEX(新属性投放!S$25:S$28,卡牌属性!M278-1)))*INDEX($G$5:$G$42,L278),2)</f>
        <v>15.53</v>
      </c>
      <c r="W278" s="31" t="s">
        <v>191</v>
      </c>
      <c r="X278" s="16">
        <f>ROUND((IF(Q278=1,INDEX(新属性投放!$L$14:$L$34,卡牌属性!R278),INDEX(新属性投放!$L$42:$L$62,卡牌属性!R278))*INDEX($G$5:$G$42,L278)+IF(Q278=1,INDEX(新属性投放!T$20:T$23,卡牌属性!M278-1),INDEX(新属性投放!T$25:T$28,卡牌属性!M278-1)))*SQRT(INDEX($I$5:$I$42,L278)),2)</f>
        <v>292.64999999999998</v>
      </c>
      <c r="Y278" s="31" t="s">
        <v>189</v>
      </c>
      <c r="Z278" s="16">
        <f>ROUND(IF(Q278=1,INDEX(新属性投放!$D$14:$D$34,卡牌属性!R278),INDEX(新属性投放!$D$42:$D$62,卡牌属性!R278))*INDEX($G$5:$G$42,L278)/SQRT(INDEX($I$5:$I$42,L278)),2)</f>
        <v>3.68</v>
      </c>
      <c r="AA278" s="31" t="s">
        <v>190</v>
      </c>
      <c r="AB278" s="16">
        <f>ROUND(IF(Q278=1,INDEX(新属性投放!$E$14:$E$34,卡牌属性!R278),INDEX(新属性投放!$E$42:$E$62,卡牌属性!R278))*INDEX($G$5:$G$42,L278),2)</f>
        <v>1.84</v>
      </c>
      <c r="AC278" s="31" t="s">
        <v>191</v>
      </c>
      <c r="AD278" s="16">
        <f>ROUND(IF(Q278=1,INDEX(新属性投放!$F$14:$F$34,卡牌属性!R278),INDEX(新属性投放!$F$42:$F$62,卡牌属性!R278))*INDEX($G$5:$G$42,L278)*SQRT(INDEX($I$5:$I$42,L278)),2)</f>
        <v>11.04</v>
      </c>
      <c r="AF278" s="16">
        <f t="shared" si="121"/>
        <v>36</v>
      </c>
      <c r="AG278" s="16">
        <f t="shared" si="122"/>
        <v>18</v>
      </c>
      <c r="AH278" s="16">
        <f t="shared" si="123"/>
        <v>110</v>
      </c>
      <c r="AJ278" s="16">
        <f t="shared" ref="AJ278:AJ297" si="127">AJ277+AF278</f>
        <v>70</v>
      </c>
      <c r="AK278" s="16">
        <f t="shared" ref="AK278:AK297" si="128">AK277+AG278</f>
        <v>35</v>
      </c>
      <c r="AL278" s="16">
        <f t="shared" ref="AL278:AL297" si="129">AL277+AH278</f>
        <v>213</v>
      </c>
    </row>
    <row r="279" spans="11:38" ht="16.5" x14ac:dyDescent="0.2">
      <c r="K279" s="15">
        <v>276</v>
      </c>
      <c r="L279" s="15">
        <f t="shared" si="115"/>
        <v>14</v>
      </c>
      <c r="M279" s="15">
        <f t="shared" si="116"/>
        <v>3</v>
      </c>
      <c r="N279" s="16">
        <f t="shared" si="117"/>
        <v>1101014</v>
      </c>
      <c r="O279" s="16" t="str">
        <f t="shared" si="118"/>
        <v>吕仙宫3突</v>
      </c>
      <c r="P279" s="31" t="s">
        <v>482</v>
      </c>
      <c r="Q279" s="16">
        <f t="shared" si="119"/>
        <v>1</v>
      </c>
      <c r="R279" s="16">
        <f t="shared" si="120"/>
        <v>3</v>
      </c>
      <c r="S279" s="16" t="s">
        <v>51</v>
      </c>
      <c r="T279" s="16">
        <f>ROUND(((IF(Q279=1,INDEX(新属性投放!$J$14:$J$34,卡牌属性!R279),INDEX(新属性投放!$J$42:$J$62,卡牌属性!R279)))*INDEX($G$5:$G$42,L279)+IF(Q279=1,INDEX(新属性投放!R$20:R$23,卡牌属性!M279-1),INDEX(新属性投放!R$25:R$28,卡牌属性!M279-1)))/SQRT(INDEX($I$5:$I$42,L279)),2)</f>
        <v>121.55</v>
      </c>
      <c r="U279" s="31" t="s">
        <v>190</v>
      </c>
      <c r="V279" s="16">
        <f>ROUND((IF(Q279=1,INDEX(新属性投放!$K$14:$K$34,卡牌属性!R279),INDEX(新属性投放!$K$42:$K$62,卡牌属性!R279))+IF(Q279=1,INDEX(新属性投放!S$20:S$23,卡牌属性!M279-1),INDEX(新属性投放!S$25:S$28,卡牌属性!M279-1)))*INDEX($G$5:$G$42,L279),2)</f>
        <v>38.53</v>
      </c>
      <c r="W279" s="31" t="s">
        <v>191</v>
      </c>
      <c r="X279" s="16">
        <f>ROUND((IF(Q279=1,INDEX(新属性投放!$L$14:$L$34,卡牌属性!R279),INDEX(新属性投放!$L$42:$L$62,卡牌属性!R279))*INDEX($G$5:$G$42,L279)+IF(Q279=1,INDEX(新属性投放!T$20:T$23,卡牌属性!M279-1),INDEX(新属性投放!T$25:T$28,卡牌属性!M279-1)))*SQRT(INDEX($I$5:$I$42,L279)),2)</f>
        <v>430.65</v>
      </c>
      <c r="Y279" s="31" t="s">
        <v>189</v>
      </c>
      <c r="Z279" s="16">
        <f>ROUND(IF(Q279=1,INDEX(新属性投放!$D$14:$D$34,卡牌属性!R279),INDEX(新属性投放!$D$42:$D$62,卡牌属性!R279))*INDEX($G$5:$G$42,L279)/SQRT(INDEX($I$5:$I$42,L279)),2)</f>
        <v>6.74</v>
      </c>
      <c r="AA279" s="31" t="s">
        <v>190</v>
      </c>
      <c r="AB279" s="16">
        <f>ROUND(IF(Q279=1,INDEX(新属性投放!$E$14:$E$34,卡牌属性!R279),INDEX(新属性投放!$E$42:$E$62,卡牌属性!R279))*INDEX($G$5:$G$42,L279),2)</f>
        <v>3.37</v>
      </c>
      <c r="AC279" s="31" t="s">
        <v>191</v>
      </c>
      <c r="AD279" s="16">
        <f>ROUND(IF(Q279=1,INDEX(新属性投放!$F$14:$F$34,卡牌属性!R279),INDEX(新属性投放!$F$42:$F$62,卡牌属性!R279))*INDEX($G$5:$G$42,L279)*SQRT(INDEX($I$5:$I$42,L279)),2)</f>
        <v>20.22</v>
      </c>
      <c r="AF279" s="16">
        <f t="shared" si="121"/>
        <v>67</v>
      </c>
      <c r="AG279" s="16">
        <f t="shared" si="122"/>
        <v>33</v>
      </c>
      <c r="AH279" s="16">
        <f t="shared" si="123"/>
        <v>202</v>
      </c>
      <c r="AJ279" s="16">
        <f t="shared" si="127"/>
        <v>137</v>
      </c>
      <c r="AK279" s="16">
        <f t="shared" si="128"/>
        <v>68</v>
      </c>
      <c r="AL279" s="16">
        <f t="shared" si="129"/>
        <v>415</v>
      </c>
    </row>
    <row r="280" spans="11:38" ht="16.5" x14ac:dyDescent="0.2">
      <c r="K280" s="15">
        <v>277</v>
      </c>
      <c r="L280" s="15">
        <f t="shared" si="115"/>
        <v>14</v>
      </c>
      <c r="M280" s="15">
        <f t="shared" si="116"/>
        <v>3</v>
      </c>
      <c r="N280" s="16">
        <f t="shared" si="117"/>
        <v>1101014</v>
      </c>
      <c r="O280" s="16" t="str">
        <f t="shared" si="118"/>
        <v>吕仙宫4突</v>
      </c>
      <c r="P280" s="31" t="s">
        <v>482</v>
      </c>
      <c r="Q280" s="16">
        <f t="shared" si="119"/>
        <v>1</v>
      </c>
      <c r="R280" s="16">
        <f t="shared" si="120"/>
        <v>4</v>
      </c>
      <c r="S280" s="16" t="s">
        <v>51</v>
      </c>
      <c r="T280" s="16">
        <f>ROUND(((IF(Q280=1,INDEX(新属性投放!$J$14:$J$34,卡牌属性!R280),INDEX(新属性投放!$J$42:$J$62,卡牌属性!R280)))*INDEX($G$5:$G$42,L280)+IF(Q280=1,INDEX(新属性投放!R$20:R$23,卡牌属性!M280-1),INDEX(新属性投放!R$25:R$28,卡牌属性!M280-1)))/SQRT(INDEX($I$5:$I$42,L280)),2)</f>
        <v>198.14</v>
      </c>
      <c r="U280" s="31" t="s">
        <v>190</v>
      </c>
      <c r="V280" s="16">
        <f>ROUND((IF(Q280=1,INDEX(新属性投放!$K$14:$K$34,卡牌属性!R280),INDEX(新属性投放!$K$42:$K$62,卡牌属性!R280))+IF(Q280=1,INDEX(新属性投放!S$20:S$23,卡牌属性!M280-1),INDEX(新属性投放!S$25:S$28,卡牌属性!M280-1)))*INDEX($G$5:$G$42,L280),2)</f>
        <v>76.819999999999993</v>
      </c>
      <c r="W280" s="31" t="s">
        <v>191</v>
      </c>
      <c r="X280" s="16">
        <f>ROUND((IF(Q280=1,INDEX(新属性投放!$L$14:$L$34,卡牌属性!R280),INDEX(新属性投放!$L$42:$L$62,卡牌属性!R280))*INDEX($G$5:$G$42,L280)+IF(Q280=1,INDEX(新属性投放!T$20:T$23,卡牌属性!M280-1),INDEX(新属性投放!T$25:T$28,卡牌属性!M280-1)))*SQRT(INDEX($I$5:$I$42,L280)),2)</f>
        <v>660.42</v>
      </c>
      <c r="Y280" s="31" t="s">
        <v>189</v>
      </c>
      <c r="Z280" s="16">
        <f>ROUND(IF(Q280=1,INDEX(新属性投放!$D$14:$D$34,卡牌属性!R280),INDEX(新属性投放!$D$42:$D$62,卡牌属性!R280))*INDEX($G$5:$G$42,L280)/SQRT(INDEX($I$5:$I$42,L280)),2)</f>
        <v>7.75</v>
      </c>
      <c r="AA280" s="31" t="s">
        <v>190</v>
      </c>
      <c r="AB280" s="16">
        <f>ROUND(IF(Q280=1,INDEX(新属性投放!$E$14:$E$34,卡牌属性!R280),INDEX(新属性投放!$E$42:$E$62,卡牌属性!R280))*INDEX($G$5:$G$42,L280),2)</f>
        <v>3.88</v>
      </c>
      <c r="AC280" s="31" t="s">
        <v>191</v>
      </c>
      <c r="AD280" s="16">
        <f>ROUND(IF(Q280=1,INDEX(新属性投放!$F$14:$F$34,卡牌属性!R280),INDEX(新属性投放!$F$42:$F$62,卡牌属性!R280))*INDEX($G$5:$G$42,L280)*SQRT(INDEX($I$5:$I$42,L280)),2)</f>
        <v>23.25</v>
      </c>
      <c r="AF280" s="16">
        <f t="shared" si="121"/>
        <v>77</v>
      </c>
      <c r="AG280" s="16">
        <f t="shared" si="122"/>
        <v>38</v>
      </c>
      <c r="AH280" s="16">
        <f t="shared" si="123"/>
        <v>232</v>
      </c>
      <c r="AJ280" s="16">
        <f t="shared" si="127"/>
        <v>214</v>
      </c>
      <c r="AK280" s="16">
        <f t="shared" si="128"/>
        <v>106</v>
      </c>
      <c r="AL280" s="16">
        <f t="shared" si="129"/>
        <v>647</v>
      </c>
    </row>
    <row r="281" spans="11:38" ht="16.5" x14ac:dyDescent="0.2">
      <c r="K281" s="15">
        <v>278</v>
      </c>
      <c r="L281" s="15">
        <f t="shared" si="115"/>
        <v>14</v>
      </c>
      <c r="M281" s="15">
        <f t="shared" si="116"/>
        <v>3</v>
      </c>
      <c r="N281" s="16">
        <f t="shared" si="117"/>
        <v>1101014</v>
      </c>
      <c r="O281" s="16" t="str">
        <f t="shared" si="118"/>
        <v>吕仙宫5突</v>
      </c>
      <c r="P281" s="31" t="s">
        <v>482</v>
      </c>
      <c r="Q281" s="16">
        <f t="shared" si="119"/>
        <v>1</v>
      </c>
      <c r="R281" s="16">
        <f t="shared" si="120"/>
        <v>5</v>
      </c>
      <c r="S281" s="16" t="s">
        <v>51</v>
      </c>
      <c r="T281" s="16">
        <f>ROUND(((IF(Q281=1,INDEX(新属性投放!$J$14:$J$34,卡牌属性!R281),INDEX(新属性投放!$J$42:$J$62,卡牌属性!R281)))*INDEX($G$5:$G$42,L281)+IF(Q281=1,INDEX(新属性投放!R$20:R$23,卡牌属性!M281-1),INDEX(新属性投放!R$25:R$28,卡牌属性!M281-1)))/SQRT(INDEX($I$5:$I$42,L281)),2)</f>
        <v>295.2</v>
      </c>
      <c r="U281" s="31" t="s">
        <v>190</v>
      </c>
      <c r="V281" s="16">
        <f>ROUND((IF(Q281=1,INDEX(新属性投放!$K$14:$K$34,卡牌属性!R281),INDEX(新属性投放!$K$42:$K$62,卡牌属性!R281))+IF(Q281=1,INDEX(新属性投放!S$20:S$23,卡牌属性!M281-1),INDEX(新属性投放!S$25:S$28,卡牌属性!M281-1)))*INDEX($G$5:$G$42,L281),2)</f>
        <v>124.78</v>
      </c>
      <c r="W281" s="31" t="s">
        <v>191</v>
      </c>
      <c r="X281" s="16">
        <f>ROUND((IF(Q281=1,INDEX(新属性投放!$L$14:$L$34,卡牌属性!R281),INDEX(新属性投放!$L$42:$L$62,卡牌属性!R281))*INDEX($G$5:$G$42,L281)+IF(Q281=1,INDEX(新属性投放!T$20:T$23,卡牌属性!M281-1),INDEX(新属性投放!T$25:T$28,卡牌属性!M281-1)))*SQRT(INDEX($I$5:$I$42,L281)),2)</f>
        <v>951.6</v>
      </c>
      <c r="Y281" s="31" t="s">
        <v>189</v>
      </c>
      <c r="Z281" s="16">
        <f>ROUND(IF(Q281=1,INDEX(新属性投放!$D$14:$D$34,卡牌属性!R281),INDEX(新属性投放!$D$42:$D$62,卡牌属性!R281))*INDEX($G$5:$G$42,L281)/SQRT(INDEX($I$5:$I$42,L281)),2)</f>
        <v>9.69</v>
      </c>
      <c r="AA281" s="31" t="s">
        <v>190</v>
      </c>
      <c r="AB281" s="16">
        <f>ROUND(IF(Q281=1,INDEX(新属性投放!$E$14:$E$34,卡牌属性!R281),INDEX(新属性投放!$E$42:$E$62,卡牌属性!R281))*INDEX($G$5:$G$42,L281),2)</f>
        <v>4.8499999999999996</v>
      </c>
      <c r="AC281" s="31" t="s">
        <v>191</v>
      </c>
      <c r="AD281" s="16">
        <f>ROUND(IF(Q281=1,INDEX(新属性投放!$F$14:$F$34,卡牌属性!R281),INDEX(新属性投放!$F$42:$F$62,卡牌属性!R281))*INDEX($G$5:$G$42,L281)*SQRT(INDEX($I$5:$I$42,L281)),2)</f>
        <v>29.08</v>
      </c>
      <c r="AF281" s="16">
        <f t="shared" si="121"/>
        <v>96</v>
      </c>
      <c r="AG281" s="16">
        <f t="shared" si="122"/>
        <v>48</v>
      </c>
      <c r="AH281" s="16">
        <f t="shared" si="123"/>
        <v>290</v>
      </c>
      <c r="AJ281" s="16">
        <f t="shared" si="127"/>
        <v>310</v>
      </c>
      <c r="AK281" s="16">
        <f t="shared" si="128"/>
        <v>154</v>
      </c>
      <c r="AL281" s="16">
        <f t="shared" si="129"/>
        <v>937</v>
      </c>
    </row>
    <row r="282" spans="11:38" ht="16.5" x14ac:dyDescent="0.2">
      <c r="K282" s="15">
        <v>279</v>
      </c>
      <c r="L282" s="15">
        <f t="shared" si="115"/>
        <v>14</v>
      </c>
      <c r="M282" s="15">
        <f t="shared" si="116"/>
        <v>3</v>
      </c>
      <c r="N282" s="16">
        <f t="shared" si="117"/>
        <v>1101014</v>
      </c>
      <c r="O282" s="16" t="str">
        <f t="shared" si="118"/>
        <v>吕仙宫6突</v>
      </c>
      <c r="P282" s="31" t="s">
        <v>482</v>
      </c>
      <c r="Q282" s="16">
        <f t="shared" si="119"/>
        <v>1</v>
      </c>
      <c r="R282" s="16">
        <f t="shared" si="120"/>
        <v>6</v>
      </c>
      <c r="S282" s="16" t="s">
        <v>51</v>
      </c>
      <c r="T282" s="16">
        <f>ROUND(((IF(Q282=1,INDEX(新属性投放!$J$14:$J$34,卡牌属性!R282),INDEX(新属性投放!$J$42:$J$62,卡牌属性!R282)))*INDEX($G$5:$G$42,L282)+IF(Q282=1,INDEX(新属性投放!R$20:R$23,卡牌属性!M282-1),INDEX(新属性投放!R$25:R$28,卡牌属性!M282-1)))/SQRT(INDEX($I$5:$I$42,L282)),2)</f>
        <v>416.3</v>
      </c>
      <c r="U282" s="31" t="s">
        <v>190</v>
      </c>
      <c r="V282" s="16">
        <f>ROUND((IF(Q282=1,INDEX(新属性投放!$K$14:$K$34,卡牌属性!R282),INDEX(新属性投放!$K$42:$K$62,卡牌属性!R282))+IF(Q282=1,INDEX(新属性投放!S$20:S$23,卡牌属性!M282-1),INDEX(新属性投放!S$25:S$28,卡牌属性!M282-1)))*INDEX($G$5:$G$42,L282),2)</f>
        <v>185.9</v>
      </c>
      <c r="W282" s="31" t="s">
        <v>191</v>
      </c>
      <c r="X282" s="16">
        <f>ROUND((IF(Q282=1,INDEX(新属性投放!$L$14:$L$34,卡牌属性!R282),INDEX(新属性投放!$L$42:$L$62,卡牌属性!R282))*INDEX($G$5:$G$42,L282)+IF(Q282=1,INDEX(新属性投放!T$20:T$23,卡牌属性!M282-1),INDEX(新属性投放!T$25:T$28,卡牌属性!M282-1)))*SQRT(INDEX($I$5:$I$42,L282)),2)</f>
        <v>1314.89</v>
      </c>
      <c r="Y282" s="31" t="s">
        <v>189</v>
      </c>
      <c r="Z282" s="16">
        <f>ROUND(IF(Q282=1,INDEX(新属性投放!$D$14:$D$34,卡牌属性!R282),INDEX(新属性投放!$D$42:$D$62,卡牌属性!R282))*INDEX($G$5:$G$42,L282)/SQRT(INDEX($I$5:$I$42,L282)),2)</f>
        <v>12.57</v>
      </c>
      <c r="AA282" s="31" t="s">
        <v>190</v>
      </c>
      <c r="AB282" s="16">
        <f>ROUND(IF(Q282=1,INDEX(新属性投放!$E$14:$E$34,卡牌属性!R282),INDEX(新属性投放!$E$42:$E$62,卡牌属性!R282))*INDEX($G$5:$G$42,L282),2)</f>
        <v>6.28</v>
      </c>
      <c r="AC282" s="31" t="s">
        <v>191</v>
      </c>
      <c r="AD282" s="16">
        <f>ROUND(IF(Q282=1,INDEX(新属性投放!$F$14:$F$34,卡牌属性!R282),INDEX(新属性投放!$F$42:$F$62,卡牌属性!R282))*INDEX($G$5:$G$42,L282)*SQRT(INDEX($I$5:$I$42,L282)),2)</f>
        <v>37.71</v>
      </c>
      <c r="AF282" s="16">
        <f t="shared" si="121"/>
        <v>125</v>
      </c>
      <c r="AG282" s="16">
        <f t="shared" si="122"/>
        <v>62</v>
      </c>
      <c r="AH282" s="16">
        <f t="shared" si="123"/>
        <v>377</v>
      </c>
      <c r="AJ282" s="16">
        <f t="shared" si="127"/>
        <v>435</v>
      </c>
      <c r="AK282" s="16">
        <f t="shared" si="128"/>
        <v>216</v>
      </c>
      <c r="AL282" s="16">
        <f t="shared" si="129"/>
        <v>1314</v>
      </c>
    </row>
    <row r="283" spans="11:38" ht="16.5" x14ac:dyDescent="0.2">
      <c r="K283" s="15">
        <v>280</v>
      </c>
      <c r="L283" s="15">
        <f t="shared" si="115"/>
        <v>14</v>
      </c>
      <c r="M283" s="15">
        <f t="shared" si="116"/>
        <v>3</v>
      </c>
      <c r="N283" s="16">
        <f t="shared" si="117"/>
        <v>1101014</v>
      </c>
      <c r="O283" s="16" t="str">
        <f t="shared" si="118"/>
        <v>吕仙宫7突</v>
      </c>
      <c r="P283" s="31" t="s">
        <v>482</v>
      </c>
      <c r="Q283" s="16">
        <f t="shared" si="119"/>
        <v>1</v>
      </c>
      <c r="R283" s="16">
        <f t="shared" si="120"/>
        <v>7</v>
      </c>
      <c r="S283" s="16" t="s">
        <v>51</v>
      </c>
      <c r="T283" s="16">
        <f>ROUND(((IF(Q283=1,INDEX(新属性投放!$J$14:$J$34,卡牌属性!R283),INDEX(新属性投放!$J$42:$J$62,卡牌属性!R283)))*INDEX($G$5:$G$42,L283)+IF(Q283=1,INDEX(新属性投放!R$20:R$23,卡牌属性!M283-1),INDEX(新属性投放!R$25:R$28,卡牌属性!M283-1)))/SQRT(INDEX($I$5:$I$42,L283)),2)</f>
        <v>573.04</v>
      </c>
      <c r="U283" s="31" t="s">
        <v>190</v>
      </c>
      <c r="V283" s="16">
        <f>ROUND((IF(Q283=1,INDEX(新属性投放!$K$14:$K$34,卡牌属性!R283),INDEX(新属性投放!$K$42:$K$62,卡牌属性!R283))+IF(Q283=1,INDEX(新属性投放!S$20:S$23,卡牌属性!M283-1),INDEX(新属性投放!S$25:S$28,卡牌属性!M283-1)))*INDEX($G$5:$G$42,L283),2)</f>
        <v>264.85000000000002</v>
      </c>
      <c r="W283" s="31" t="s">
        <v>191</v>
      </c>
      <c r="X283" s="16">
        <f>ROUND((IF(Q283=1,INDEX(新属性投放!$L$14:$L$34,卡牌属性!R283),INDEX(新属性投放!$L$42:$L$62,卡牌属性!R283))*INDEX($G$5:$G$42,L283)+IF(Q283=1,INDEX(新属性投放!T$20:T$23,卡牌属性!M283-1),INDEX(新属性投放!T$25:T$28,卡牌属性!M283-1)))*SQRT(INDEX($I$5:$I$42,L283)),2)</f>
        <v>1785.12</v>
      </c>
      <c r="Y283" s="31" t="s">
        <v>189</v>
      </c>
      <c r="Z283" s="16">
        <f>ROUND(IF(Q283=1,INDEX(新属性投放!$D$14:$D$34,卡牌属性!R283),INDEX(新属性投放!$D$42:$D$62,卡牌属性!R283))*INDEX($G$5:$G$42,L283)/SQRT(INDEX($I$5:$I$42,L283)),2)</f>
        <v>15.48</v>
      </c>
      <c r="AA283" s="31" t="s">
        <v>190</v>
      </c>
      <c r="AB283" s="16">
        <f>ROUND(IF(Q283=1,INDEX(新属性投放!$E$14:$E$34,卡牌属性!R283),INDEX(新属性投放!$E$42:$E$62,卡牌属性!R283))*INDEX($G$5:$G$42,L283),2)</f>
        <v>7.74</v>
      </c>
      <c r="AC283" s="31" t="s">
        <v>191</v>
      </c>
      <c r="AD283" s="16">
        <f>ROUND(IF(Q283=1,INDEX(新属性投放!$F$14:$F$34,卡牌属性!R283),INDEX(新属性投放!$F$42:$F$62,卡牌属性!R283))*INDEX($G$5:$G$42,L283)*SQRT(INDEX($I$5:$I$42,L283)),2)</f>
        <v>46.44</v>
      </c>
      <c r="AF283" s="16">
        <f t="shared" si="121"/>
        <v>154</v>
      </c>
      <c r="AG283" s="16">
        <f t="shared" si="122"/>
        <v>77</v>
      </c>
      <c r="AH283" s="16">
        <f t="shared" si="123"/>
        <v>464</v>
      </c>
      <c r="AJ283" s="16">
        <f t="shared" si="127"/>
        <v>589</v>
      </c>
      <c r="AK283" s="16">
        <f t="shared" si="128"/>
        <v>293</v>
      </c>
      <c r="AL283" s="16">
        <f t="shared" si="129"/>
        <v>1778</v>
      </c>
    </row>
    <row r="284" spans="11:38" ht="16.5" x14ac:dyDescent="0.2">
      <c r="K284" s="15">
        <v>281</v>
      </c>
      <c r="L284" s="15">
        <f t="shared" si="115"/>
        <v>14</v>
      </c>
      <c r="M284" s="15">
        <f t="shared" si="116"/>
        <v>3</v>
      </c>
      <c r="N284" s="16">
        <f t="shared" si="117"/>
        <v>1101014</v>
      </c>
      <c r="O284" s="16" t="str">
        <f t="shared" si="118"/>
        <v>吕仙宫8突</v>
      </c>
      <c r="P284" s="31" t="s">
        <v>482</v>
      </c>
      <c r="Q284" s="16">
        <f t="shared" si="119"/>
        <v>1</v>
      </c>
      <c r="R284" s="16">
        <f t="shared" si="120"/>
        <v>8</v>
      </c>
      <c r="S284" s="16" t="s">
        <v>51</v>
      </c>
      <c r="T284" s="16">
        <f>ROUND(((IF(Q284=1,INDEX(新属性投放!$J$14:$J$34,卡牌属性!R284),INDEX(新属性投放!$J$42:$J$62,卡牌属性!R284)))*INDEX($G$5:$G$42,L284)+IF(Q284=1,INDEX(新属性投放!R$20:R$23,卡牌属性!M284-1),INDEX(新属性投放!R$25:R$28,卡牌属性!M284-1)))/SQRT(INDEX($I$5:$I$42,L284)),2)</f>
        <v>766.93</v>
      </c>
      <c r="U284" s="31" t="s">
        <v>190</v>
      </c>
      <c r="V284" s="16">
        <f>ROUND((IF(Q284=1,INDEX(新属性投放!$K$14:$K$34,卡牌属性!R284),INDEX(新属性投放!$K$42:$K$62,卡牌属性!R284))+IF(Q284=1,INDEX(新属性投放!S$20:S$23,卡牌属性!M284-1),INDEX(新属性投放!S$25:S$28,卡牌属性!M284-1)))*INDEX($G$5:$G$42,L284),2)</f>
        <v>361.79</v>
      </c>
      <c r="W284" s="31" t="s">
        <v>191</v>
      </c>
      <c r="X284" s="16">
        <f>ROUND((IF(Q284=1,INDEX(新属性投放!$L$14:$L$34,卡牌属性!R284),INDEX(新属性投放!$L$42:$L$62,卡牌属性!R284))*INDEX($G$5:$G$42,L284)+IF(Q284=1,INDEX(新属性投放!T$20:T$23,卡牌属性!M284-1),INDEX(新属性投放!T$25:T$28,卡牌属性!M284-1)))*SQRT(INDEX($I$5:$I$42,L284)),2)</f>
        <v>2366.79</v>
      </c>
      <c r="Y284" s="31" t="s">
        <v>189</v>
      </c>
      <c r="Z284" s="16">
        <f>ROUND(IF(Q284=1,INDEX(新属性投放!$D$14:$D$34,卡牌属性!R284),INDEX(新属性投放!$D$42:$D$62,卡牌属性!R284))*INDEX($G$5:$G$42,L284)/SQRT(INDEX($I$5:$I$42,L284)),2)</f>
        <v>19.350000000000001</v>
      </c>
      <c r="AA284" s="31" t="s">
        <v>190</v>
      </c>
      <c r="AB284" s="16">
        <f>ROUND(IF(Q284=1,INDEX(新属性投放!$E$14:$E$34,卡牌属性!R284),INDEX(新属性投放!$E$42:$E$62,卡牌属性!R284))*INDEX($G$5:$G$42,L284),2)</f>
        <v>9.68</v>
      </c>
      <c r="AC284" s="31" t="s">
        <v>191</v>
      </c>
      <c r="AD284" s="16">
        <f>ROUND(IF(Q284=1,INDEX(新属性投放!$F$14:$F$34,卡牌属性!R284),INDEX(新属性投放!$F$42:$F$62,卡牌属性!R284))*INDEX($G$5:$G$42,L284)*SQRT(INDEX($I$5:$I$42,L284)),2)</f>
        <v>58.06</v>
      </c>
      <c r="AF284" s="16">
        <f t="shared" si="121"/>
        <v>193</v>
      </c>
      <c r="AG284" s="16">
        <f t="shared" si="122"/>
        <v>96</v>
      </c>
      <c r="AH284" s="16">
        <f t="shared" si="123"/>
        <v>580</v>
      </c>
      <c r="AJ284" s="16">
        <f t="shared" si="127"/>
        <v>782</v>
      </c>
      <c r="AK284" s="16">
        <f t="shared" si="128"/>
        <v>389</v>
      </c>
      <c r="AL284" s="16">
        <f t="shared" si="129"/>
        <v>2358</v>
      </c>
    </row>
    <row r="285" spans="11:38" ht="16.5" x14ac:dyDescent="0.2">
      <c r="K285" s="15">
        <v>282</v>
      </c>
      <c r="L285" s="15">
        <f t="shared" si="115"/>
        <v>14</v>
      </c>
      <c r="M285" s="15">
        <f t="shared" si="116"/>
        <v>3</v>
      </c>
      <c r="N285" s="16">
        <f t="shared" si="117"/>
        <v>1101014</v>
      </c>
      <c r="O285" s="16" t="str">
        <f t="shared" si="118"/>
        <v>吕仙宫9突</v>
      </c>
      <c r="P285" s="31" t="s">
        <v>482</v>
      </c>
      <c r="Q285" s="16">
        <f t="shared" si="119"/>
        <v>1</v>
      </c>
      <c r="R285" s="16">
        <f t="shared" si="120"/>
        <v>9</v>
      </c>
      <c r="S285" s="16" t="s">
        <v>51</v>
      </c>
      <c r="T285" s="16">
        <f>ROUND(((IF(Q285=1,INDEX(新属性投放!$J$14:$J$34,卡牌属性!R285),INDEX(新属性投放!$J$42:$J$62,卡牌属性!R285)))*INDEX($G$5:$G$42,L285)+IF(Q285=1,INDEX(新属性投放!R$20:R$23,卡牌属性!M285-1),INDEX(新属性投放!R$25:R$28,卡牌属性!M285-1)))/SQRT(INDEX($I$5:$I$42,L285)),2)</f>
        <v>1008.78</v>
      </c>
      <c r="U285" s="31" t="s">
        <v>190</v>
      </c>
      <c r="V285" s="16">
        <f>ROUND((IF(Q285=1,INDEX(新属性投放!$K$14:$K$34,卡牌属性!R285),INDEX(新属性投放!$K$42:$K$62,卡牌属性!R285))+IF(Q285=1,INDEX(新属性投放!S$20:S$23,卡牌属性!M285-1),INDEX(新属性投放!S$25:S$28,卡牌属性!M285-1)))*INDEX($G$5:$G$42,L285),2)</f>
        <v>482.71</v>
      </c>
      <c r="W285" s="31" t="s">
        <v>191</v>
      </c>
      <c r="X285" s="16">
        <f>ROUND((IF(Q285=1,INDEX(新属性投放!$L$14:$L$34,卡牌属性!R285),INDEX(新属性投放!$L$42:$L$62,卡牌属性!R285))*INDEX($G$5:$G$42,L285)+IF(Q285=1,INDEX(新属性投放!T$20:T$23,卡牌属性!M285-1),INDEX(新属性投放!T$25:T$28,卡牌属性!M285-1)))*SQRT(INDEX($I$5:$I$42,L285)),2)</f>
        <v>3092.33</v>
      </c>
      <c r="Y285" s="31" t="s">
        <v>189</v>
      </c>
      <c r="Z285" s="16">
        <f>ROUND(IF(Q285=1,INDEX(新属性投放!$D$14:$D$34,卡牌属性!R285),INDEX(新属性投放!$D$42:$D$62,卡牌属性!R285))*INDEX($G$5:$G$42,L285)/SQRT(INDEX($I$5:$I$42,L285)),2)</f>
        <v>25.17</v>
      </c>
      <c r="AA285" s="31" t="s">
        <v>190</v>
      </c>
      <c r="AB285" s="16">
        <f>ROUND(IF(Q285=1,INDEX(新属性投放!$E$14:$E$34,卡牌属性!R285),INDEX(新属性投放!$E$42:$E$62,卡牌属性!R285))*INDEX($G$5:$G$42,L285),2)</f>
        <v>12.59</v>
      </c>
      <c r="AC285" s="31" t="s">
        <v>191</v>
      </c>
      <c r="AD285" s="16">
        <f>ROUND(IF(Q285=1,INDEX(新属性投放!$F$14:$F$34,卡牌属性!R285),INDEX(新属性投放!$F$42:$F$62,卡牌属性!R285))*INDEX($G$5:$G$42,L285)*SQRT(INDEX($I$5:$I$42,L285)),2)</f>
        <v>75.52</v>
      </c>
      <c r="AF285" s="16">
        <f t="shared" si="121"/>
        <v>251</v>
      </c>
      <c r="AG285" s="16">
        <f t="shared" si="122"/>
        <v>125</v>
      </c>
      <c r="AH285" s="16">
        <f t="shared" si="123"/>
        <v>755</v>
      </c>
      <c r="AJ285" s="16">
        <f t="shared" si="127"/>
        <v>1033</v>
      </c>
      <c r="AK285" s="16">
        <f t="shared" si="128"/>
        <v>514</v>
      </c>
      <c r="AL285" s="16">
        <f t="shared" si="129"/>
        <v>3113</v>
      </c>
    </row>
    <row r="286" spans="11:38" ht="16.5" x14ac:dyDescent="0.2">
      <c r="K286" s="15">
        <v>283</v>
      </c>
      <c r="L286" s="15">
        <f t="shared" si="115"/>
        <v>14</v>
      </c>
      <c r="M286" s="15">
        <f t="shared" si="116"/>
        <v>3</v>
      </c>
      <c r="N286" s="16">
        <f t="shared" si="117"/>
        <v>1101014</v>
      </c>
      <c r="O286" s="16" t="str">
        <f t="shared" si="118"/>
        <v>吕仙宫10突</v>
      </c>
      <c r="P286" s="31" t="s">
        <v>482</v>
      </c>
      <c r="Q286" s="16">
        <f t="shared" si="119"/>
        <v>1</v>
      </c>
      <c r="R286" s="16">
        <f t="shared" si="120"/>
        <v>10</v>
      </c>
      <c r="S286" s="16" t="s">
        <v>51</v>
      </c>
      <c r="T286" s="16">
        <f>ROUND(((IF(Q286=1,INDEX(新属性投放!$J$14:$J$34,卡牌属性!R286),INDEX(新属性投放!$J$42:$J$62,卡牌属性!R286)))*INDEX($G$5:$G$42,L286)+IF(Q286=1,INDEX(新属性投放!R$20:R$23,卡牌属性!M286-1),INDEX(新属性投放!R$25:R$28,卡牌属性!M286-1)))/SQRT(INDEX($I$5:$I$42,L286)),2)</f>
        <v>1165.69</v>
      </c>
      <c r="U286" s="31" t="s">
        <v>190</v>
      </c>
      <c r="V286" s="16">
        <f>ROUND((IF(Q286=1,INDEX(新属性投放!$K$14:$K$34,卡牌属性!R286),INDEX(新属性投放!$K$42:$K$62,卡牌属性!R286))+IF(Q286=1,INDEX(新属性投放!S$20:S$23,卡牌属性!M286-1),INDEX(新属性投放!S$25:S$28,卡牌属性!M286-1)))*INDEX($G$5:$G$42,L286),2)</f>
        <v>561.75</v>
      </c>
      <c r="W286" s="31" t="s">
        <v>191</v>
      </c>
      <c r="X286" s="16">
        <f>ROUND((IF(Q286=1,INDEX(新属性投放!$L$14:$L$34,卡牌属性!R286),INDEX(新属性投放!$L$42:$L$62,卡牌属性!R286))*INDEX($G$5:$G$42,L286)+IF(Q286=1,INDEX(新属性投放!T$20:T$23,卡牌属性!M286-1),INDEX(新属性投放!T$25:T$28,卡牌属性!M286-1)))*SQRT(INDEX($I$5:$I$42,L286)),2)</f>
        <v>3563.08</v>
      </c>
      <c r="Y286" s="31" t="s">
        <v>189</v>
      </c>
      <c r="Z286" s="16">
        <f>ROUND(IF(Q286=1,INDEX(新属性投放!$D$14:$D$34,卡牌属性!R286),INDEX(新属性投放!$D$42:$D$62,卡牌属性!R286))*INDEX($G$5:$G$42,L286)/SQRT(INDEX($I$5:$I$42,L286)),2)</f>
        <v>29.03</v>
      </c>
      <c r="AA286" s="31" t="s">
        <v>190</v>
      </c>
      <c r="AB286" s="16">
        <f>ROUND(IF(Q286=1,INDEX(新属性投放!$E$14:$E$34,卡牌属性!R286),INDEX(新属性投放!$E$42:$E$62,卡牌属性!R286))*INDEX($G$5:$G$42,L286),2)</f>
        <v>14.51</v>
      </c>
      <c r="AC286" s="31" t="s">
        <v>191</v>
      </c>
      <c r="AD286" s="16">
        <f>ROUND(IF(Q286=1,INDEX(新属性投放!$F$14:$F$34,卡牌属性!R286),INDEX(新属性投放!$F$42:$F$62,卡牌属性!R286))*INDEX($G$5:$G$42,L286)*SQRT(INDEX($I$5:$I$42,L286)),2)</f>
        <v>87.08</v>
      </c>
      <c r="AF286" s="16">
        <f t="shared" si="121"/>
        <v>290</v>
      </c>
      <c r="AG286" s="16">
        <f t="shared" si="122"/>
        <v>145</v>
      </c>
      <c r="AH286" s="16">
        <f t="shared" si="123"/>
        <v>870</v>
      </c>
      <c r="AJ286" s="16">
        <f t="shared" si="127"/>
        <v>1323</v>
      </c>
      <c r="AK286" s="16">
        <f t="shared" si="128"/>
        <v>659</v>
      </c>
      <c r="AL286" s="16">
        <f t="shared" si="129"/>
        <v>3983</v>
      </c>
    </row>
    <row r="287" spans="11:38" ht="16.5" x14ac:dyDescent="0.2">
      <c r="K287" s="15">
        <v>284</v>
      </c>
      <c r="L287" s="15">
        <f t="shared" si="115"/>
        <v>14</v>
      </c>
      <c r="M287" s="15">
        <f t="shared" si="116"/>
        <v>3</v>
      </c>
      <c r="N287" s="16">
        <f t="shared" si="117"/>
        <v>1101014</v>
      </c>
      <c r="O287" s="16" t="str">
        <f t="shared" si="118"/>
        <v>吕仙宫11突</v>
      </c>
      <c r="P287" s="31" t="s">
        <v>482</v>
      </c>
      <c r="Q287" s="16">
        <f t="shared" si="119"/>
        <v>1</v>
      </c>
      <c r="R287" s="16">
        <f t="shared" si="120"/>
        <v>11</v>
      </c>
      <c r="S287" s="16" t="s">
        <v>51</v>
      </c>
      <c r="T287" s="16">
        <f>ROUND(((IF(Q287=1,INDEX(新属性投放!$J$14:$J$34,卡牌属性!R287),INDEX(新属性投放!$J$42:$J$62,卡牌属性!R287)))*INDEX($G$5:$G$42,L287)+IF(Q287=1,INDEX(新属性投放!R$20:R$23,卡牌属性!M287-1),INDEX(新属性投放!R$25:R$28,卡牌属性!M287-1)))/SQRT(INDEX($I$5:$I$42,L287)),2)</f>
        <v>1347.62</v>
      </c>
      <c r="U287" s="31" t="s">
        <v>190</v>
      </c>
      <c r="V287" s="16">
        <f>ROUND((IF(Q287=1,INDEX(新属性投放!$K$14:$K$34,卡牌属性!R287),INDEX(新属性投放!$K$42:$K$62,卡牌属性!R287))+IF(Q287=1,INDEX(新属性投放!S$20:S$23,卡牌属性!M287-1),INDEX(新属性投放!S$25:S$28,卡牌属性!M287-1)))*INDEX($G$5:$G$42,L287),2)</f>
        <v>652.71</v>
      </c>
      <c r="W287" s="31" t="s">
        <v>191</v>
      </c>
      <c r="X287" s="16">
        <f>ROUND((IF(Q287=1,INDEX(新属性投放!$L$14:$L$34,卡牌属性!R287),INDEX(新属性投放!$L$42:$L$62,卡牌属性!R287))*INDEX($G$5:$G$42,L287)+IF(Q287=1,INDEX(新属性投放!T$20:T$23,卡牌属性!M287-1),INDEX(新属性投放!T$25:T$28,卡牌属性!M287-1)))*SQRT(INDEX($I$5:$I$42,L287)),2)</f>
        <v>4108.87</v>
      </c>
      <c r="Y287" s="31" t="s">
        <v>189</v>
      </c>
      <c r="Z287" s="16">
        <f>ROUND(IF(Q287=1,INDEX(新属性投放!$D$14:$D$34,卡牌属性!R287),INDEX(新属性投放!$D$42:$D$62,卡牌属性!R287))*INDEX($G$5:$G$42,L287)/SQRT(INDEX($I$5:$I$42,L287)),2)</f>
        <v>33.869999999999997</v>
      </c>
      <c r="AA287" s="31" t="s">
        <v>190</v>
      </c>
      <c r="AB287" s="16">
        <f>ROUND(IF(Q287=1,INDEX(新属性投放!$E$14:$E$34,卡牌属性!R287),INDEX(新属性投放!$E$42:$E$62,卡牌属性!R287))*INDEX($G$5:$G$42,L287),2)</f>
        <v>16.93</v>
      </c>
      <c r="AC287" s="31" t="s">
        <v>191</v>
      </c>
      <c r="AD287" s="16">
        <f>ROUND(IF(Q287=1,INDEX(新属性投放!$F$14:$F$34,卡牌属性!R287),INDEX(新属性投放!$F$42:$F$62,卡牌属性!R287))*INDEX($G$5:$G$42,L287)*SQRT(INDEX($I$5:$I$42,L287)),2)</f>
        <v>101.6</v>
      </c>
      <c r="AF287" s="16">
        <f t="shared" si="121"/>
        <v>338</v>
      </c>
      <c r="AG287" s="16">
        <f t="shared" si="122"/>
        <v>169</v>
      </c>
      <c r="AH287" s="16">
        <f t="shared" si="123"/>
        <v>1016</v>
      </c>
      <c r="AJ287" s="16">
        <f t="shared" si="127"/>
        <v>1661</v>
      </c>
      <c r="AK287" s="16">
        <f t="shared" si="128"/>
        <v>828</v>
      </c>
      <c r="AL287" s="16">
        <f t="shared" si="129"/>
        <v>4999</v>
      </c>
    </row>
    <row r="288" spans="11:38" ht="16.5" x14ac:dyDescent="0.2">
      <c r="K288" s="15">
        <v>285</v>
      </c>
      <c r="L288" s="15">
        <f t="shared" si="115"/>
        <v>14</v>
      </c>
      <c r="M288" s="15">
        <f t="shared" si="116"/>
        <v>3</v>
      </c>
      <c r="N288" s="16">
        <f t="shared" si="117"/>
        <v>1101014</v>
      </c>
      <c r="O288" s="16" t="str">
        <f t="shared" si="118"/>
        <v>吕仙宫12突</v>
      </c>
      <c r="P288" s="31" t="s">
        <v>482</v>
      </c>
      <c r="Q288" s="16">
        <f t="shared" si="119"/>
        <v>1</v>
      </c>
      <c r="R288" s="16">
        <f t="shared" si="120"/>
        <v>12</v>
      </c>
      <c r="S288" s="16" t="s">
        <v>51</v>
      </c>
      <c r="T288" s="16">
        <f>ROUND(((IF(Q288=1,INDEX(新属性投放!$J$14:$J$34,卡牌属性!R288),INDEX(新属性投放!$J$42:$J$62,卡牌属性!R288)))*INDEX($G$5:$G$42,L288)+IF(Q288=1,INDEX(新属性投放!R$20:R$23,卡牌属性!M288-1),INDEX(新属性投放!R$25:R$28,卡牌属性!M288-1)))/SQRT(INDEX($I$5:$I$42,L288)),2)</f>
        <v>1559.51</v>
      </c>
      <c r="U288" s="31" t="s">
        <v>190</v>
      </c>
      <c r="V288" s="16">
        <f>ROUND((IF(Q288=1,INDEX(新属性投放!$K$14:$K$34,卡牌属性!R288),INDEX(新属性投放!$K$42:$K$62,卡牌属性!R288))+IF(Q288=1,INDEX(新属性投放!S$20:S$23,卡牌属性!M288-1),INDEX(新属性投放!S$25:S$28,卡牌属性!M288-1)))*INDEX($G$5:$G$42,L288),2)</f>
        <v>758.08</v>
      </c>
      <c r="W288" s="31" t="s">
        <v>191</v>
      </c>
      <c r="X288" s="16">
        <f>ROUND((IF(Q288=1,INDEX(新属性投放!$L$14:$L$34,卡牌属性!R288),INDEX(新属性投放!$L$42:$L$62,卡牌属性!R288))*INDEX($G$5:$G$42,L288)+IF(Q288=1,INDEX(新属性投放!T$20:T$23,卡牌属性!M288-1),INDEX(新属性投放!T$25:T$28,卡牌属性!M288-1)))*SQRT(INDEX($I$5:$I$42,L288)),2)</f>
        <v>4744.53</v>
      </c>
      <c r="Y288" s="31" t="s">
        <v>189</v>
      </c>
      <c r="Z288" s="16">
        <f>ROUND(IF(Q288=1,INDEX(新属性投放!$D$14:$D$34,卡牌属性!R288),INDEX(新属性投放!$D$42:$D$62,卡牌属性!R288))*INDEX($G$5:$G$42,L288)/SQRT(INDEX($I$5:$I$42,L288)),2)</f>
        <v>38.74</v>
      </c>
      <c r="AA288" s="31" t="s">
        <v>190</v>
      </c>
      <c r="AB288" s="16">
        <f>ROUND(IF(Q288=1,INDEX(新属性投放!$E$14:$E$34,卡牌属性!R288),INDEX(新属性投放!$E$42:$E$62,卡牌属性!R288))*INDEX($G$5:$G$42,L288),2)</f>
        <v>19.37</v>
      </c>
      <c r="AC288" s="31" t="s">
        <v>191</v>
      </c>
      <c r="AD288" s="16">
        <f>ROUND(IF(Q288=1,INDEX(新属性投放!$F$14:$F$34,卡牌属性!R288),INDEX(新属性投放!$F$42:$F$62,卡牌属性!R288))*INDEX($G$5:$G$42,L288)*SQRT(INDEX($I$5:$I$42,L288)),2)</f>
        <v>116.23</v>
      </c>
      <c r="AF288" s="16">
        <f t="shared" si="121"/>
        <v>387</v>
      </c>
      <c r="AG288" s="16">
        <f t="shared" si="122"/>
        <v>193</v>
      </c>
      <c r="AH288" s="16">
        <f t="shared" si="123"/>
        <v>1162</v>
      </c>
      <c r="AJ288" s="16">
        <f t="shared" si="127"/>
        <v>2048</v>
      </c>
      <c r="AK288" s="16">
        <f t="shared" si="128"/>
        <v>1021</v>
      </c>
      <c r="AL288" s="16">
        <f t="shared" si="129"/>
        <v>6161</v>
      </c>
    </row>
    <row r="289" spans="11:38" ht="16.5" x14ac:dyDescent="0.2">
      <c r="K289" s="15">
        <v>286</v>
      </c>
      <c r="L289" s="15">
        <f t="shared" si="115"/>
        <v>14</v>
      </c>
      <c r="M289" s="15">
        <f t="shared" si="116"/>
        <v>3</v>
      </c>
      <c r="N289" s="16">
        <f t="shared" si="117"/>
        <v>1101014</v>
      </c>
      <c r="O289" s="16" t="str">
        <f t="shared" si="118"/>
        <v>吕仙宫13突</v>
      </c>
      <c r="P289" s="31" t="s">
        <v>482</v>
      </c>
      <c r="Q289" s="16">
        <f t="shared" si="119"/>
        <v>1</v>
      </c>
      <c r="R289" s="16">
        <f t="shared" si="120"/>
        <v>13</v>
      </c>
      <c r="S289" s="16" t="s">
        <v>51</v>
      </c>
      <c r="T289" s="16">
        <f>ROUND(((IF(Q289=1,INDEX(新属性投放!$J$14:$J$34,卡牌属性!R289),INDEX(新属性投放!$J$42:$J$62,卡牌属性!R289)))*INDEX($G$5:$G$42,L289)+IF(Q289=1,INDEX(新属性投放!R$20:R$23,卡牌属性!M289-1),INDEX(新属性投放!R$25:R$28,卡牌属性!M289-1)))/SQRT(INDEX($I$5:$I$42,L289)),2)</f>
        <v>1801.53</v>
      </c>
      <c r="U289" s="31" t="s">
        <v>190</v>
      </c>
      <c r="V289" s="16">
        <f>ROUND((IF(Q289=1,INDEX(新属性投放!$K$14:$K$34,卡牌属性!R289),INDEX(新属性投放!$K$42:$K$62,卡牌属性!R289))+IF(Q289=1,INDEX(新属性投放!S$20:S$23,卡牌属性!M289-1),INDEX(新属性投放!S$25:S$28,卡牌属性!M289-1)))*INDEX($G$5:$G$42,L289),2)</f>
        <v>879.09</v>
      </c>
      <c r="W289" s="31" t="s">
        <v>191</v>
      </c>
      <c r="X289" s="16">
        <f>ROUND((IF(Q289=1,INDEX(新属性投放!$L$14:$L$34,卡牌属性!R289),INDEX(新属性投放!$L$42:$L$62,卡牌属性!R289))*INDEX($G$5:$G$42,L289)+IF(Q289=1,INDEX(新属性投放!T$20:T$23,卡牌属性!M289-1),INDEX(新属性投放!T$25:T$28,卡牌属性!M289-1)))*SQRT(INDEX($I$5:$I$42,L289)),2)</f>
        <v>5470.58</v>
      </c>
      <c r="Y289" s="31" t="s">
        <v>189</v>
      </c>
      <c r="Z289" s="16">
        <f>ROUND(IF(Q289=1,INDEX(新属性投放!$D$14:$D$34,卡牌属性!R289),INDEX(新属性投放!$D$42:$D$62,卡牌属性!R289))*INDEX($G$5:$G$42,L289)/SQRT(INDEX($I$5:$I$42,L289)),2)</f>
        <v>44.79</v>
      </c>
      <c r="AA289" s="31" t="s">
        <v>190</v>
      </c>
      <c r="AB289" s="16">
        <f>ROUND(IF(Q289=1,INDEX(新属性投放!$E$14:$E$34,卡牌属性!R289),INDEX(新属性投放!$E$42:$E$62,卡牌属性!R289))*INDEX($G$5:$G$42,L289),2)</f>
        <v>22.4</v>
      </c>
      <c r="AC289" s="31" t="s">
        <v>191</v>
      </c>
      <c r="AD289" s="16">
        <f>ROUND(IF(Q289=1,INDEX(新属性投放!$F$14:$F$34,卡牌属性!R289),INDEX(新属性投放!$F$42:$F$62,卡牌属性!R289))*INDEX($G$5:$G$42,L289)*SQRT(INDEX($I$5:$I$42,L289)),2)</f>
        <v>134.38</v>
      </c>
      <c r="AF289" s="16">
        <f t="shared" si="121"/>
        <v>447</v>
      </c>
      <c r="AG289" s="16">
        <f t="shared" si="122"/>
        <v>224</v>
      </c>
      <c r="AH289" s="16">
        <f t="shared" si="123"/>
        <v>1343</v>
      </c>
      <c r="AJ289" s="16">
        <f t="shared" si="127"/>
        <v>2495</v>
      </c>
      <c r="AK289" s="16">
        <f t="shared" si="128"/>
        <v>1245</v>
      </c>
      <c r="AL289" s="16">
        <f t="shared" si="129"/>
        <v>7504</v>
      </c>
    </row>
    <row r="290" spans="11:38" ht="16.5" x14ac:dyDescent="0.2">
      <c r="K290" s="15">
        <v>287</v>
      </c>
      <c r="L290" s="15">
        <f t="shared" si="115"/>
        <v>14</v>
      </c>
      <c r="M290" s="15">
        <f t="shared" si="116"/>
        <v>3</v>
      </c>
      <c r="N290" s="16">
        <f t="shared" si="117"/>
        <v>1101014</v>
      </c>
      <c r="O290" s="16" t="str">
        <f t="shared" si="118"/>
        <v>吕仙宫14突</v>
      </c>
      <c r="P290" s="31" t="s">
        <v>482</v>
      </c>
      <c r="Q290" s="16">
        <f t="shared" si="119"/>
        <v>1</v>
      </c>
      <c r="R290" s="16">
        <f t="shared" si="120"/>
        <v>14</v>
      </c>
      <c r="S290" s="16" t="s">
        <v>51</v>
      </c>
      <c r="T290" s="16">
        <f>ROUND(((IF(Q290=1,INDEX(新属性投放!$J$14:$J$34,卡牌属性!R290),INDEX(新属性投放!$J$42:$J$62,卡牌属性!R290)))*INDEX($G$5:$G$42,L290)+IF(Q290=1,INDEX(新属性投放!R$20:R$23,卡牌属性!M290-1),INDEX(新属性投放!R$25:R$28,卡牌属性!M290-1)))/SQRT(INDEX($I$5:$I$42,L290)),2)</f>
        <v>2081.84</v>
      </c>
      <c r="U290" s="31" t="s">
        <v>190</v>
      </c>
      <c r="V290" s="16">
        <f>ROUND((IF(Q290=1,INDEX(新属性投放!$K$14:$K$34,卡牌属性!R290),INDEX(新属性投放!$K$42:$K$62,卡牌属性!R290))+IF(Q290=1,INDEX(新属性投放!S$20:S$23,卡牌属性!M290-1),INDEX(新属性投放!S$25:S$28,卡牌属性!M290-1)))*INDEX($G$5:$G$42,L290),2)</f>
        <v>1018.67</v>
      </c>
      <c r="W290" s="31" t="s">
        <v>191</v>
      </c>
      <c r="X290" s="16">
        <f>ROUND((IF(Q290=1,INDEX(新属性投放!$L$14:$L$34,卡牌属性!R290),INDEX(新属性投放!$L$42:$L$62,卡牌属性!R290))*INDEX($G$5:$G$42,L290)+IF(Q290=1,INDEX(新属性投放!T$20:T$23,卡牌属性!M290-1),INDEX(新属性投放!T$25:T$28,卡牌属性!M290-1)))*SQRT(INDEX($I$5:$I$42,L290)),2)</f>
        <v>6311.52</v>
      </c>
      <c r="Y290" s="31" t="s">
        <v>189</v>
      </c>
      <c r="Z290" s="16">
        <f>ROUND(IF(Q290=1,INDEX(新属性投放!$D$14:$D$34,卡牌属性!R290),INDEX(新属性投放!$D$42:$D$62,卡牌属性!R290))*INDEX($G$5:$G$42,L290)/SQRT(INDEX($I$5:$I$42,L290)),2)</f>
        <v>51.8</v>
      </c>
      <c r="AA290" s="31" t="s">
        <v>190</v>
      </c>
      <c r="AB290" s="16">
        <f>ROUND(IF(Q290=1,INDEX(新属性投放!$E$14:$E$34,卡牌属性!R290),INDEX(新属性投放!$E$42:$E$62,卡牌属性!R290))*INDEX($G$5:$G$42,L290),2)</f>
        <v>25.9</v>
      </c>
      <c r="AC290" s="31" t="s">
        <v>191</v>
      </c>
      <c r="AD290" s="16">
        <f>ROUND(IF(Q290=1,INDEX(新属性投放!$F$14:$F$34,卡牌属性!R290),INDEX(新属性投放!$F$42:$F$62,卡牌属性!R290))*INDEX($G$5:$G$42,L290)*SQRT(INDEX($I$5:$I$42,L290)),2)</f>
        <v>155.38999999999999</v>
      </c>
      <c r="AF290" s="16">
        <f t="shared" si="121"/>
        <v>518</v>
      </c>
      <c r="AG290" s="16">
        <f t="shared" si="122"/>
        <v>259</v>
      </c>
      <c r="AH290" s="16">
        <f t="shared" si="123"/>
        <v>1553</v>
      </c>
      <c r="AJ290" s="16">
        <f t="shared" si="127"/>
        <v>3013</v>
      </c>
      <c r="AK290" s="16">
        <f t="shared" si="128"/>
        <v>1504</v>
      </c>
      <c r="AL290" s="16">
        <f t="shared" si="129"/>
        <v>9057</v>
      </c>
    </row>
    <row r="291" spans="11:38" ht="16.5" x14ac:dyDescent="0.2">
      <c r="K291" s="15">
        <v>288</v>
      </c>
      <c r="L291" s="15">
        <f t="shared" si="115"/>
        <v>14</v>
      </c>
      <c r="M291" s="15">
        <f t="shared" si="116"/>
        <v>3</v>
      </c>
      <c r="N291" s="16">
        <f t="shared" si="117"/>
        <v>1101014</v>
      </c>
      <c r="O291" s="16" t="str">
        <f t="shared" si="118"/>
        <v>吕仙宫15突</v>
      </c>
      <c r="P291" s="31" t="s">
        <v>482</v>
      </c>
      <c r="Q291" s="16">
        <f t="shared" si="119"/>
        <v>1</v>
      </c>
      <c r="R291" s="16">
        <f t="shared" si="120"/>
        <v>15</v>
      </c>
      <c r="S291" s="16" t="s">
        <v>51</v>
      </c>
      <c r="T291" s="16">
        <f>ROUND(((IF(Q291=1,INDEX(新属性投放!$J$14:$J$34,卡牌属性!R291),INDEX(新属性投放!$J$42:$J$62,卡牌属性!R291)))*INDEX($G$5:$G$42,L291)+IF(Q291=1,INDEX(新属性投放!R$20:R$23,卡牌属性!M291-1),INDEX(新属性投放!R$25:R$28,卡牌属性!M291-1)))/SQRT(INDEX($I$5:$I$42,L291)),2)</f>
        <v>2405.2199999999998</v>
      </c>
      <c r="U291" s="31" t="s">
        <v>190</v>
      </c>
      <c r="V291" s="16">
        <f>ROUND((IF(Q291=1,INDEX(新属性投放!$K$14:$K$34,卡牌属性!R291),INDEX(新属性投放!$K$42:$K$62,卡牌属性!R291))+IF(Q291=1,INDEX(新属性投放!S$20:S$23,卡牌属性!M291-1),INDEX(新属性投放!S$25:S$28,卡牌属性!M291-1)))*INDEX($G$5:$G$42,L291),2)</f>
        <v>1180.3599999999999</v>
      </c>
      <c r="W291" s="31" t="s">
        <v>191</v>
      </c>
      <c r="X291" s="16">
        <f>ROUND((IF(Q291=1,INDEX(新属性投放!$L$14:$L$34,卡牌属性!R291),INDEX(新属性投放!$L$42:$L$62,卡牌属性!R291))*INDEX($G$5:$G$42,L291)+IF(Q291=1,INDEX(新属性投放!T$20:T$23,卡牌属性!M291-1),INDEX(新属性投放!T$25:T$28,卡牌属性!M291-1)))*SQRT(INDEX($I$5:$I$42,L291)),2)</f>
        <v>7281.66</v>
      </c>
      <c r="Y291" s="31" t="s">
        <v>189</v>
      </c>
      <c r="Z291" s="16">
        <f>ROUND(IF(Q291=1,INDEX(新属性投放!$D$14:$D$34,卡牌属性!R291),INDEX(新属性投放!$D$42:$D$62,卡牌属性!R291))*INDEX($G$5:$G$42,L291)/SQRT(INDEX($I$5:$I$42,L291)),2)</f>
        <v>59.88</v>
      </c>
      <c r="AA291" s="31" t="s">
        <v>190</v>
      </c>
      <c r="AB291" s="16">
        <f>ROUND(IF(Q291=1,INDEX(新属性投放!$E$14:$E$34,卡牌属性!R291),INDEX(新属性投放!$E$42:$E$62,卡牌属性!R291))*INDEX($G$5:$G$42,L291),2)</f>
        <v>29.94</v>
      </c>
      <c r="AC291" s="31" t="s">
        <v>191</v>
      </c>
      <c r="AD291" s="16">
        <f>ROUND(IF(Q291=1,INDEX(新属性投放!$F$14:$F$34,卡牌属性!R291),INDEX(新属性投放!$F$42:$F$62,卡牌属性!R291))*INDEX($G$5:$G$42,L291)*SQRT(INDEX($I$5:$I$42,L291)),2)</f>
        <v>179.64</v>
      </c>
      <c r="AF291" s="16">
        <f t="shared" si="121"/>
        <v>598</v>
      </c>
      <c r="AG291" s="16">
        <f t="shared" si="122"/>
        <v>299</v>
      </c>
      <c r="AH291" s="16">
        <f t="shared" si="123"/>
        <v>1796</v>
      </c>
      <c r="AJ291" s="16">
        <f t="shared" si="127"/>
        <v>3611</v>
      </c>
      <c r="AK291" s="16">
        <f t="shared" si="128"/>
        <v>1803</v>
      </c>
      <c r="AL291" s="16">
        <f t="shared" si="129"/>
        <v>10853</v>
      </c>
    </row>
    <row r="292" spans="11:38" ht="16.5" x14ac:dyDescent="0.2">
      <c r="K292" s="15">
        <v>289</v>
      </c>
      <c r="L292" s="15">
        <f t="shared" si="115"/>
        <v>14</v>
      </c>
      <c r="M292" s="15">
        <f t="shared" si="116"/>
        <v>3</v>
      </c>
      <c r="N292" s="16">
        <f t="shared" si="117"/>
        <v>1101014</v>
      </c>
      <c r="O292" s="16" t="str">
        <f t="shared" si="118"/>
        <v>吕仙宫16突</v>
      </c>
      <c r="P292" s="31" t="s">
        <v>482</v>
      </c>
      <c r="Q292" s="16">
        <f t="shared" si="119"/>
        <v>1</v>
      </c>
      <c r="R292" s="16">
        <f t="shared" si="120"/>
        <v>16</v>
      </c>
      <c r="S292" s="16" t="s">
        <v>51</v>
      </c>
      <c r="T292" s="16">
        <f>ROUND(((IF(Q292=1,INDEX(新属性投放!$J$14:$J$34,卡牌属性!R292),INDEX(新属性投放!$J$42:$J$62,卡牌属性!R292)))*INDEX($G$5:$G$42,L292)+IF(Q292=1,INDEX(新属性投放!R$20:R$23,卡牌属性!M292-1),INDEX(新属性投放!R$25:R$28,卡牌属性!M292-1)))/SQRT(INDEX($I$5:$I$42,L292)),2)</f>
        <v>2779.37</v>
      </c>
      <c r="U292" s="31" t="s">
        <v>190</v>
      </c>
      <c r="V292" s="16">
        <f>ROUND((IF(Q292=1,INDEX(新属性投放!$K$14:$K$34,卡牌属性!R292),INDEX(新属性投放!$K$42:$K$62,卡牌属性!R292))+IF(Q292=1,INDEX(新属性投放!S$20:S$23,卡牌属性!M292-1),INDEX(新属性投放!S$25:S$28,卡牌属性!M292-1)))*INDEX($G$5:$G$42,L292),2)</f>
        <v>1368.01</v>
      </c>
      <c r="W292" s="31" t="s">
        <v>191</v>
      </c>
      <c r="X292" s="16">
        <f>ROUND((IF(Q292=1,INDEX(新属性投放!$L$14:$L$34,卡牌属性!R292),INDEX(新属性投放!$L$42:$L$62,卡牌属性!R292))*INDEX($G$5:$G$42,L292)+IF(Q292=1,INDEX(新属性投放!T$20:T$23,卡牌属性!M292-1),INDEX(新属性投放!T$25:T$28,卡牌属性!M292-1)))*SQRT(INDEX($I$5:$I$42,L292)),2)</f>
        <v>8404.1200000000008</v>
      </c>
      <c r="Y292" s="31" t="s">
        <v>189</v>
      </c>
      <c r="Z292" s="16">
        <f>ROUND(IF(Q292=1,INDEX(新属性投放!$D$14:$D$34,卡牌属性!R292),INDEX(新属性投放!$D$42:$D$62,卡牌属性!R292))*INDEX($G$5:$G$42,L292)/SQRT(INDEX($I$5:$I$42,L292)),2)</f>
        <v>69.23</v>
      </c>
      <c r="AA292" s="31" t="s">
        <v>190</v>
      </c>
      <c r="AB292" s="16">
        <f>ROUND(IF(Q292=1,INDEX(新属性投放!$E$14:$E$34,卡牌属性!R292),INDEX(新属性投放!$E$42:$E$62,卡牌属性!R292))*INDEX($G$5:$G$42,L292),2)</f>
        <v>34.619999999999997</v>
      </c>
      <c r="AC292" s="31" t="s">
        <v>191</v>
      </c>
      <c r="AD292" s="16">
        <f>ROUND(IF(Q292=1,INDEX(新属性投放!$F$14:$F$34,卡牌属性!R292),INDEX(新属性投放!$F$42:$F$62,卡牌属性!R292))*INDEX($G$5:$G$42,L292)*SQRT(INDEX($I$5:$I$42,L292)),2)</f>
        <v>207.69</v>
      </c>
      <c r="AF292" s="16">
        <f t="shared" si="121"/>
        <v>692</v>
      </c>
      <c r="AG292" s="16">
        <f t="shared" si="122"/>
        <v>346</v>
      </c>
      <c r="AH292" s="16">
        <f t="shared" si="123"/>
        <v>2076</v>
      </c>
      <c r="AJ292" s="16">
        <f t="shared" si="127"/>
        <v>4303</v>
      </c>
      <c r="AK292" s="16">
        <f t="shared" si="128"/>
        <v>2149</v>
      </c>
      <c r="AL292" s="16">
        <f t="shared" si="129"/>
        <v>12929</v>
      </c>
    </row>
    <row r="293" spans="11:38" ht="16.5" x14ac:dyDescent="0.2">
      <c r="K293" s="15">
        <v>290</v>
      </c>
      <c r="L293" s="15">
        <f t="shared" si="115"/>
        <v>14</v>
      </c>
      <c r="M293" s="15">
        <f t="shared" si="116"/>
        <v>3</v>
      </c>
      <c r="N293" s="16">
        <f t="shared" si="117"/>
        <v>1101014</v>
      </c>
      <c r="O293" s="16" t="str">
        <f t="shared" si="118"/>
        <v>吕仙宫17突</v>
      </c>
      <c r="P293" s="31" t="s">
        <v>482</v>
      </c>
      <c r="Q293" s="16">
        <f t="shared" si="119"/>
        <v>1</v>
      </c>
      <c r="R293" s="16">
        <f t="shared" si="120"/>
        <v>17</v>
      </c>
      <c r="S293" s="16" t="s">
        <v>51</v>
      </c>
      <c r="T293" s="16">
        <f>ROUND(((IF(Q293=1,INDEX(新属性投放!$J$14:$J$34,卡牌属性!R293),INDEX(新属性投放!$J$42:$J$62,卡牌属性!R293)))*INDEX($G$5:$G$42,L293)+IF(Q293=1,INDEX(新属性投放!R$20:R$23,卡牌属性!M293-1),INDEX(新属性投放!R$25:R$28,卡牌属性!M293-1)))/SQRT(INDEX($I$5:$I$42,L293)),2)</f>
        <v>3211.77</v>
      </c>
      <c r="U293" s="31" t="s">
        <v>190</v>
      </c>
      <c r="V293" s="16">
        <f>ROUND((IF(Q293=1,INDEX(新属性投放!$K$14:$K$34,卡牌属性!R293),INDEX(新属性投放!$K$42:$K$62,卡牌属性!R293))+IF(Q293=1,INDEX(新属性投放!S$20:S$23,卡牌属性!M293-1),INDEX(新属性投放!S$25:S$28,卡牌属性!M293-1)))*INDEX($G$5:$G$42,L293),2)</f>
        <v>1584.79</v>
      </c>
      <c r="W293" s="31" t="s">
        <v>191</v>
      </c>
      <c r="X293" s="16">
        <f>ROUND((IF(Q293=1,INDEX(新属性投放!$L$14:$L$34,卡牌属性!R293),INDEX(新属性投放!$L$42:$L$62,卡牌属性!R293))*INDEX($G$5:$G$42,L293)+IF(Q293=1,INDEX(新属性投放!T$20:T$23,卡牌属性!M293-1),INDEX(新属性投放!T$25:T$28,卡牌属性!M293-1)))*SQRT(INDEX($I$5:$I$42,L293)),2)</f>
        <v>9701.32</v>
      </c>
      <c r="Y293" s="31" t="s">
        <v>189</v>
      </c>
      <c r="Z293" s="16">
        <f>ROUND(IF(Q293=1,INDEX(新属性投放!$D$14:$D$34,卡牌属性!R293),INDEX(新属性投放!$D$42:$D$62,卡牌属性!R293))*INDEX($G$5:$G$42,L293)/SQRT(INDEX($I$5:$I$42,L293)),2)</f>
        <v>80.040000000000006</v>
      </c>
      <c r="AA293" s="31" t="s">
        <v>190</v>
      </c>
      <c r="AB293" s="16">
        <f>ROUND(IF(Q293=1,INDEX(新属性投放!$E$14:$E$34,卡牌属性!R293),INDEX(新属性投放!$E$42:$E$62,卡牌属性!R293))*INDEX($G$5:$G$42,L293),2)</f>
        <v>40.020000000000003</v>
      </c>
      <c r="AC293" s="31" t="s">
        <v>191</v>
      </c>
      <c r="AD293" s="16">
        <f>ROUND(IF(Q293=1,INDEX(新属性投放!$F$14:$F$34,卡牌属性!R293),INDEX(新属性投放!$F$42:$F$62,卡牌属性!R293))*INDEX($G$5:$G$42,L293)*SQRT(INDEX($I$5:$I$42,L293)),2)</f>
        <v>240.12</v>
      </c>
      <c r="AF293" s="16">
        <f t="shared" si="121"/>
        <v>800</v>
      </c>
      <c r="AG293" s="16">
        <f t="shared" si="122"/>
        <v>400</v>
      </c>
      <c r="AH293" s="16">
        <f t="shared" si="123"/>
        <v>2401</v>
      </c>
      <c r="AJ293" s="16">
        <f t="shared" si="127"/>
        <v>5103</v>
      </c>
      <c r="AK293" s="16">
        <f t="shared" si="128"/>
        <v>2549</v>
      </c>
      <c r="AL293" s="16">
        <f t="shared" si="129"/>
        <v>15330</v>
      </c>
    </row>
    <row r="294" spans="11:38" ht="16.5" x14ac:dyDescent="0.2">
      <c r="K294" s="15">
        <v>291</v>
      </c>
      <c r="L294" s="15">
        <f t="shared" si="115"/>
        <v>14</v>
      </c>
      <c r="M294" s="15">
        <f t="shared" si="116"/>
        <v>3</v>
      </c>
      <c r="N294" s="16">
        <f t="shared" si="117"/>
        <v>1101014</v>
      </c>
      <c r="O294" s="16" t="str">
        <f t="shared" si="118"/>
        <v>吕仙宫18突</v>
      </c>
      <c r="P294" s="31" t="s">
        <v>482</v>
      </c>
      <c r="Q294" s="16">
        <f t="shared" si="119"/>
        <v>1</v>
      </c>
      <c r="R294" s="16">
        <f t="shared" si="120"/>
        <v>18</v>
      </c>
      <c r="S294" s="16" t="s">
        <v>51</v>
      </c>
      <c r="T294" s="16">
        <f>ROUND(((IF(Q294=1,INDEX(新属性投放!$J$14:$J$34,卡牌属性!R294),INDEX(新属性投放!$J$42:$J$62,卡牌属性!R294)))*INDEX($G$5:$G$42,L294)+IF(Q294=1,INDEX(新属性投放!R$20:R$23,卡牌属性!M294-1),INDEX(新属性投放!R$25:R$28,卡牌属性!M294-1)))/SQRT(INDEX($I$5:$I$42,L294)),2)</f>
        <v>3712.02</v>
      </c>
      <c r="U294" s="31" t="s">
        <v>190</v>
      </c>
      <c r="V294" s="16">
        <f>ROUND((IF(Q294=1,INDEX(新属性投放!$K$14:$K$34,卡牌属性!R294),INDEX(新属性投放!$K$42:$K$62,卡牌属性!R294))+IF(Q294=1,INDEX(新属性投放!S$20:S$23,卡牌属性!M294-1),INDEX(新属性投放!S$25:S$28,卡牌属性!M294-1)))*INDEX($G$5:$G$42,L294),2)</f>
        <v>1835.49</v>
      </c>
      <c r="W294" s="31" t="s">
        <v>191</v>
      </c>
      <c r="X294" s="16">
        <f>ROUND((IF(Q294=1,INDEX(新属性投放!$L$14:$L$34,卡牌属性!R294),INDEX(新属性投放!$L$42:$L$62,卡牌属性!R294))*INDEX($G$5:$G$42,L294)+IF(Q294=1,INDEX(新属性投放!T$20:T$23,卡牌属性!M294-1),INDEX(新属性投放!T$25:T$28,卡牌属性!M294-1)))*SQRT(INDEX($I$5:$I$42,L294)),2)</f>
        <v>11202.07</v>
      </c>
      <c r="Y294" s="31" t="s">
        <v>189</v>
      </c>
      <c r="Z294" s="16">
        <f>ROUND(IF(Q294=1,INDEX(新属性投放!$D$14:$D$34,卡牌属性!R294),INDEX(新属性投放!$D$42:$D$62,卡牌属性!R294))*INDEX($G$5:$G$42,L294)/SQRT(INDEX($I$5:$I$42,L294)),2)</f>
        <v>92.55</v>
      </c>
      <c r="AA294" s="31" t="s">
        <v>190</v>
      </c>
      <c r="AB294" s="16">
        <f>ROUND(IF(Q294=1,INDEX(新属性投放!$E$14:$E$34,卡牌属性!R294),INDEX(新属性投放!$E$42:$E$62,卡牌属性!R294))*INDEX($G$5:$G$42,L294),2)</f>
        <v>46.28</v>
      </c>
      <c r="AC294" s="31" t="s">
        <v>191</v>
      </c>
      <c r="AD294" s="16">
        <f>ROUND(IF(Q294=1,INDEX(新属性投放!$F$14:$F$34,卡牌属性!R294),INDEX(新属性投放!$F$42:$F$62,卡牌属性!R294))*INDEX($G$5:$G$42,L294)*SQRT(INDEX($I$5:$I$42,L294)),2)</f>
        <v>277.66000000000003</v>
      </c>
      <c r="AF294" s="16">
        <f t="shared" si="121"/>
        <v>925</v>
      </c>
      <c r="AG294" s="16">
        <f t="shared" si="122"/>
        <v>462</v>
      </c>
      <c r="AH294" s="16">
        <f t="shared" si="123"/>
        <v>2776</v>
      </c>
      <c r="AJ294" s="16">
        <f t="shared" si="127"/>
        <v>6028</v>
      </c>
      <c r="AK294" s="16">
        <f t="shared" si="128"/>
        <v>3011</v>
      </c>
      <c r="AL294" s="16">
        <f t="shared" si="129"/>
        <v>18106</v>
      </c>
    </row>
    <row r="295" spans="11:38" ht="16.5" x14ac:dyDescent="0.2">
      <c r="K295" s="15">
        <v>292</v>
      </c>
      <c r="L295" s="15">
        <f t="shared" si="115"/>
        <v>14</v>
      </c>
      <c r="M295" s="15">
        <f t="shared" si="116"/>
        <v>3</v>
      </c>
      <c r="N295" s="16">
        <f t="shared" si="117"/>
        <v>1101014</v>
      </c>
      <c r="O295" s="16" t="str">
        <f t="shared" si="118"/>
        <v>吕仙宫19突</v>
      </c>
      <c r="P295" s="31" t="s">
        <v>482</v>
      </c>
      <c r="Q295" s="16">
        <f t="shared" si="119"/>
        <v>1</v>
      </c>
      <c r="R295" s="16">
        <f t="shared" si="120"/>
        <v>19</v>
      </c>
      <c r="S295" s="16" t="s">
        <v>51</v>
      </c>
      <c r="T295" s="16">
        <f>ROUND(((IF(Q295=1,INDEX(新属性投放!$J$14:$J$34,卡牌属性!R295),INDEX(新属性投放!$J$42:$J$62,卡牌属性!R295)))*INDEX($G$5:$G$42,L295)+IF(Q295=1,INDEX(新属性投放!R$20:R$23,卡牌属性!M295-1),INDEX(新属性投放!R$25:R$28,卡牌属性!M295-1)))/SQRT(INDEX($I$5:$I$42,L295)),2)</f>
        <v>4290.93</v>
      </c>
      <c r="U295" s="31" t="s">
        <v>190</v>
      </c>
      <c r="V295" s="16">
        <f>ROUND((IF(Q295=1,INDEX(新属性投放!$K$14:$K$34,卡牌属性!R295),INDEX(新属性投放!$K$42:$K$62,卡牌属性!R295))+IF(Q295=1,INDEX(新属性投放!S$20:S$23,卡牌属性!M295-1),INDEX(新属性投放!S$25:S$28,卡牌属性!M295-1)))*INDEX($G$5:$G$42,L295),2)</f>
        <v>2124.37</v>
      </c>
      <c r="W295" s="31" t="s">
        <v>191</v>
      </c>
      <c r="X295" s="16">
        <f>ROUND((IF(Q295=1,INDEX(新属性投放!$L$14:$L$34,卡牌属性!R295),INDEX(新属性投放!$L$42:$L$62,卡牌属性!R295))*INDEX($G$5:$G$42,L295)+IF(Q295=1,INDEX(新属性投放!T$20:T$23,卡牌属性!M295-1),INDEX(新属性投放!T$25:T$28,卡牌属性!M295-1)))*SQRT(INDEX($I$5:$I$42,L295)),2)</f>
        <v>12938.8</v>
      </c>
      <c r="Y295" s="31" t="s">
        <v>189</v>
      </c>
      <c r="Z295" s="16">
        <f>ROUND(IF(Q295=1,INDEX(新属性投放!$D$14:$D$34,卡牌属性!R295),INDEX(新属性投放!$D$42:$D$62,卡牌属性!R295))*INDEX($G$5:$G$42,L295)/SQRT(INDEX($I$5:$I$42,L295)),2)</f>
        <v>107.02</v>
      </c>
      <c r="AA295" s="31" t="s">
        <v>190</v>
      </c>
      <c r="AB295" s="16">
        <f>ROUND(IF(Q295=1,INDEX(新属性投放!$E$14:$E$34,卡牌属性!R295),INDEX(新属性投放!$E$42:$E$62,卡牌属性!R295))*INDEX($G$5:$G$42,L295),2)</f>
        <v>53.51</v>
      </c>
      <c r="AC295" s="31" t="s">
        <v>191</v>
      </c>
      <c r="AD295" s="16">
        <f>ROUND(IF(Q295=1,INDEX(新属性投放!$F$14:$F$34,卡牌属性!R295),INDEX(新属性投放!$F$42:$F$62,卡牌属性!R295))*INDEX($G$5:$G$42,L295)*SQRT(INDEX($I$5:$I$42,L295)),2)</f>
        <v>321.06</v>
      </c>
      <c r="AF295" s="16">
        <f t="shared" si="121"/>
        <v>1070</v>
      </c>
      <c r="AG295" s="16">
        <f t="shared" si="122"/>
        <v>535</v>
      </c>
      <c r="AH295" s="16">
        <f t="shared" si="123"/>
        <v>3210</v>
      </c>
      <c r="AJ295" s="16">
        <f t="shared" si="127"/>
        <v>7098</v>
      </c>
      <c r="AK295" s="16">
        <f t="shared" si="128"/>
        <v>3546</v>
      </c>
      <c r="AL295" s="16">
        <f t="shared" si="129"/>
        <v>21316</v>
      </c>
    </row>
    <row r="296" spans="11:38" ht="16.5" x14ac:dyDescent="0.2">
      <c r="K296" s="15">
        <v>293</v>
      </c>
      <c r="L296" s="15">
        <f t="shared" si="115"/>
        <v>14</v>
      </c>
      <c r="M296" s="15">
        <f t="shared" si="116"/>
        <v>3</v>
      </c>
      <c r="N296" s="16">
        <f t="shared" si="117"/>
        <v>1101014</v>
      </c>
      <c r="O296" s="16" t="str">
        <f t="shared" si="118"/>
        <v>吕仙宫20突</v>
      </c>
      <c r="P296" s="31" t="s">
        <v>482</v>
      </c>
      <c r="Q296" s="16">
        <f t="shared" si="119"/>
        <v>1</v>
      </c>
      <c r="R296" s="16">
        <f t="shared" si="120"/>
        <v>20</v>
      </c>
      <c r="S296" s="16" t="s">
        <v>51</v>
      </c>
      <c r="T296" s="16">
        <f>ROUND(((IF(Q296=1,INDEX(新属性投放!$J$14:$J$34,卡牌属性!R296),INDEX(新属性投放!$J$42:$J$62,卡牌属性!R296)))*INDEX($G$5:$G$42,L296)+IF(Q296=1,INDEX(新属性投放!R$20:R$23,卡牌属性!M296-1),INDEX(新属性投放!R$25:R$28,卡牌属性!M296-1)))/SQRT(INDEX($I$5:$I$42,L296)),2)</f>
        <v>4959.43</v>
      </c>
      <c r="U296" s="31" t="s">
        <v>190</v>
      </c>
      <c r="V296" s="16">
        <f>ROUND((IF(Q296=1,INDEX(新属性投放!$K$14:$K$34,卡牌属性!R296),INDEX(新属性投放!$K$42:$K$62,卡牌属性!R296))+IF(Q296=1,INDEX(新属性投放!S$20:S$23,卡牌属性!M296-1),INDEX(新属性投放!S$25:S$28,卡牌属性!M296-1)))*INDEX($G$5:$G$42,L296),2)</f>
        <v>2458.61</v>
      </c>
      <c r="W296" s="31" t="s">
        <v>191</v>
      </c>
      <c r="X296" s="16">
        <f>ROUND((IF(Q296=1,INDEX(新属性投放!$L$14:$L$34,卡牌属性!R296),INDEX(新属性投放!$L$42:$L$62,卡牌属性!R296))*INDEX($G$5:$G$42,L296)+IF(Q296=1,INDEX(新属性投放!T$20:T$23,卡牌属性!M296-1),INDEX(新属性投放!T$25:T$28,卡牌属性!M296-1)))*SQRT(INDEX($I$5:$I$42,L296)),2)</f>
        <v>14944.28</v>
      </c>
      <c r="Y296" s="31" t="s">
        <v>189</v>
      </c>
      <c r="Z296" s="16">
        <f>ROUND(IF(Q296=1,INDEX(新属性投放!$D$14:$D$34,卡牌属性!R296),INDEX(新属性投放!$D$42:$D$62,卡牌属性!R296))*INDEX($G$5:$G$42,L296)/SQRT(INDEX($I$5:$I$42,L296)),2)</f>
        <v>123.74</v>
      </c>
      <c r="AA296" s="31" t="s">
        <v>190</v>
      </c>
      <c r="AB296" s="16">
        <f>ROUND(IF(Q296=1,INDEX(新属性投放!$E$14:$E$34,卡牌属性!R296),INDEX(新属性投放!$E$42:$E$62,卡牌属性!R296))*INDEX($G$5:$G$42,L296),2)</f>
        <v>61.87</v>
      </c>
      <c r="AC296" s="31" t="s">
        <v>191</v>
      </c>
      <c r="AD296" s="16">
        <f>ROUND(IF(Q296=1,INDEX(新属性投放!$F$14:$F$34,卡牌属性!R296),INDEX(新属性投放!$F$42:$F$62,卡牌属性!R296))*INDEX($G$5:$G$42,L296)*SQRT(INDEX($I$5:$I$42,L296)),2)</f>
        <v>371.22</v>
      </c>
      <c r="AF296" s="16">
        <f t="shared" si="121"/>
        <v>1237</v>
      </c>
      <c r="AG296" s="16">
        <f t="shared" si="122"/>
        <v>618</v>
      </c>
      <c r="AH296" s="16">
        <f t="shared" si="123"/>
        <v>3712</v>
      </c>
      <c r="AJ296" s="16">
        <f t="shared" si="127"/>
        <v>8335</v>
      </c>
      <c r="AK296" s="16">
        <f t="shared" si="128"/>
        <v>4164</v>
      </c>
      <c r="AL296" s="16">
        <f t="shared" si="129"/>
        <v>25028</v>
      </c>
    </row>
    <row r="297" spans="11:38" ht="16.5" x14ac:dyDescent="0.2">
      <c r="K297" s="15">
        <v>294</v>
      </c>
      <c r="L297" s="15">
        <f t="shared" si="115"/>
        <v>14</v>
      </c>
      <c r="M297" s="15">
        <f t="shared" si="116"/>
        <v>3</v>
      </c>
      <c r="N297" s="16">
        <f t="shared" si="117"/>
        <v>1101014</v>
      </c>
      <c r="O297" s="16" t="str">
        <f t="shared" si="118"/>
        <v>吕仙宫21突</v>
      </c>
      <c r="P297" s="31" t="s">
        <v>482</v>
      </c>
      <c r="Q297" s="16">
        <f t="shared" si="119"/>
        <v>1</v>
      </c>
      <c r="R297" s="16">
        <f t="shared" si="120"/>
        <v>21</v>
      </c>
      <c r="S297" s="16" t="s">
        <v>51</v>
      </c>
      <c r="T297" s="16">
        <f>ROUND(((IF(Q297=1,INDEX(新属性投放!$J$14:$J$34,卡牌属性!R297),INDEX(新属性投放!$J$42:$J$62,卡牌属性!R297)))*INDEX($G$5:$G$42,L297)+IF(Q297=1,INDEX(新属性投放!R$20:R$23,卡牌属性!M297-1),INDEX(新属性投放!R$25:R$28,卡牌属性!M297-1)))/SQRT(INDEX($I$5:$I$42,L297)),2)</f>
        <v>5733.38</v>
      </c>
      <c r="U297" s="31" t="s">
        <v>190</v>
      </c>
      <c r="V297" s="16">
        <f>ROUND((IF(Q297=1,INDEX(新属性投放!$K$14:$K$34,卡牌属性!R297),INDEX(新属性投放!$K$42:$K$62,卡牌属性!R297))+IF(Q297=1,INDEX(新属性投放!S$20:S$23,卡牌属性!M297-1),INDEX(新属性投放!S$25:S$28,卡牌属性!M297-1)))*INDEX($G$5:$G$42,L297),2)</f>
        <v>2845.01</v>
      </c>
      <c r="W297" s="31" t="s">
        <v>191</v>
      </c>
      <c r="X297" s="16">
        <f>ROUND((IF(Q297=1,INDEX(新属性投放!$L$14:$L$34,卡牌属性!R297),INDEX(新属性投放!$L$42:$L$62,卡牌属性!R297))*INDEX($G$5:$G$42,L297)+IF(Q297=1,INDEX(新属性投放!T$20:T$23,卡牌属性!M297-1),INDEX(新属性投放!T$25:T$28,卡牌属性!M297-1)))*SQRT(INDEX($I$5:$I$42,L297)),2)</f>
        <v>17266.13</v>
      </c>
      <c r="Y297" s="31" t="s">
        <v>189</v>
      </c>
      <c r="Z297" s="16">
        <f>ROUND(IF(Q297=1,INDEX(新属性投放!$D$14:$D$34,卡牌属性!R297),INDEX(新属性投放!$D$42:$D$62,卡牌属性!R297))*INDEX($G$5:$G$42,L297)/SQRT(INDEX($I$5:$I$42,L297)),2)</f>
        <v>143.08000000000001</v>
      </c>
      <c r="AA297" s="31" t="s">
        <v>190</v>
      </c>
      <c r="AB297" s="16">
        <f>ROUND(IF(Q297=1,INDEX(新属性投放!$E$14:$E$34,卡牌属性!R297),INDEX(新属性投放!$E$42:$E$62,卡牌属性!R297))*INDEX($G$5:$G$42,L297),2)</f>
        <v>71.540000000000006</v>
      </c>
      <c r="AC297" s="31" t="s">
        <v>191</v>
      </c>
      <c r="AD297" s="16">
        <f>ROUND(IF(Q297=1,INDEX(新属性投放!$F$14:$F$34,卡牌属性!R297),INDEX(新属性投放!$F$42:$F$62,卡牌属性!R297))*INDEX($G$5:$G$42,L297)*SQRT(INDEX($I$5:$I$42,L297)),2)</f>
        <v>429.25</v>
      </c>
      <c r="AF297" s="16">
        <f t="shared" si="121"/>
        <v>1430</v>
      </c>
      <c r="AG297" s="16">
        <f t="shared" si="122"/>
        <v>715</v>
      </c>
      <c r="AH297" s="16">
        <f t="shared" si="123"/>
        <v>4292</v>
      </c>
      <c r="AJ297" s="16">
        <f t="shared" si="127"/>
        <v>9765</v>
      </c>
      <c r="AK297" s="16">
        <f t="shared" si="128"/>
        <v>4879</v>
      </c>
      <c r="AL297" s="16">
        <f t="shared" si="129"/>
        <v>29320</v>
      </c>
    </row>
    <row r="298" spans="11:38" ht="16.5" x14ac:dyDescent="0.2">
      <c r="K298" s="15">
        <v>295</v>
      </c>
      <c r="L298" s="15">
        <f t="shared" si="115"/>
        <v>15</v>
      </c>
      <c r="M298" s="15">
        <f t="shared" si="116"/>
        <v>3</v>
      </c>
      <c r="N298" s="16">
        <f t="shared" si="117"/>
        <v>1101015</v>
      </c>
      <c r="O298" s="16" t="str">
        <f t="shared" si="118"/>
        <v>阎巧巧1突</v>
      </c>
      <c r="P298" s="31" t="s">
        <v>482</v>
      </c>
      <c r="Q298" s="16">
        <f t="shared" si="119"/>
        <v>1</v>
      </c>
      <c r="R298" s="16">
        <f t="shared" si="120"/>
        <v>1</v>
      </c>
      <c r="S298" s="16" t="s">
        <v>51</v>
      </c>
      <c r="T298" s="16">
        <f>ROUND(((IF(Q298=1,INDEX(新属性投放!$J$14:$J$34,卡牌属性!R298),INDEX(新属性投放!$J$42:$J$62,卡牌属性!R298)))*INDEX($G$5:$G$42,L298)+IF(Q298=1,INDEX(新属性投放!R$20:R$23,卡牌属性!M298-1),INDEX(新属性投放!R$25:R$28,卡牌属性!M298-1)))/SQRT(INDEX($I$5:$I$42,L298)),2)</f>
        <v>33</v>
      </c>
      <c r="U298" s="31" t="s">
        <v>190</v>
      </c>
      <c r="V298" s="16">
        <f>ROUND((IF(Q298=1,INDEX(新属性投放!$K$14:$K$34,卡牌属性!R298),INDEX(新属性投放!$K$42:$K$62,卡牌属性!R298))+IF(Q298=1,INDEX(新属性投放!S$20:S$23,卡牌属性!M298-1),INDEX(新属性投放!S$25:S$28,卡牌属性!M298-1)))*INDEX($G$5:$G$42,L298),2)</f>
        <v>0</v>
      </c>
      <c r="W298" s="31" t="s">
        <v>191</v>
      </c>
      <c r="X298" s="16">
        <f>ROUND((IF(Q298=1,INDEX(新属性投放!$L$14:$L$34,卡牌属性!R298),INDEX(新属性投放!$L$42:$L$62,卡牌属性!R298))*INDEX($G$5:$G$42,L298)+IF(Q298=1,INDEX(新属性投放!T$20:T$23,卡牌属性!M298-1),INDEX(新属性投放!T$25:T$28,卡牌属性!M298-1)))*SQRT(INDEX($I$5:$I$42,L298)),2)</f>
        <v>165</v>
      </c>
      <c r="Y298" s="31" t="s">
        <v>189</v>
      </c>
      <c r="Z298" s="16">
        <f>ROUND(IF(Q298=1,INDEX(新属性投放!$D$14:$D$34,卡牌属性!R298),INDEX(新属性投放!$D$42:$D$62,卡牌属性!R298))*INDEX($G$5:$G$42,L298)/SQRT(INDEX($I$5:$I$42,L298)),2)</f>
        <v>3.45</v>
      </c>
      <c r="AA298" s="31" t="s">
        <v>190</v>
      </c>
      <c r="AB298" s="16">
        <f>ROUND(IF(Q298=1,INDEX(新属性投放!$E$14:$E$34,卡牌属性!R298),INDEX(新属性投放!$E$42:$E$62,卡牌属性!R298))*INDEX($G$5:$G$42,L298),2)</f>
        <v>1.73</v>
      </c>
      <c r="AC298" s="31" t="s">
        <v>191</v>
      </c>
      <c r="AD298" s="16">
        <f>ROUND(IF(Q298=1,INDEX(新属性投放!$F$14:$F$34,卡牌属性!R298),INDEX(新属性投放!$F$42:$F$62,卡牌属性!R298))*INDEX($G$5:$G$42,L298)*SQRT(INDEX($I$5:$I$42,L298)),2)</f>
        <v>10.35</v>
      </c>
      <c r="AF298" s="16">
        <f t="shared" si="121"/>
        <v>34</v>
      </c>
      <c r="AG298" s="16">
        <f t="shared" si="122"/>
        <v>17</v>
      </c>
      <c r="AH298" s="16">
        <f t="shared" si="123"/>
        <v>103</v>
      </c>
      <c r="AJ298" s="16">
        <f t="shared" ref="AJ298" si="130">AF298</f>
        <v>34</v>
      </c>
      <c r="AK298" s="16">
        <f t="shared" ref="AK298" si="131">AG298</f>
        <v>17</v>
      </c>
      <c r="AL298" s="16">
        <f t="shared" ref="AL298" si="132">AH298</f>
        <v>103</v>
      </c>
    </row>
    <row r="299" spans="11:38" ht="16.5" x14ac:dyDescent="0.2">
      <c r="K299" s="15">
        <v>296</v>
      </c>
      <c r="L299" s="15">
        <f t="shared" si="115"/>
        <v>15</v>
      </c>
      <c r="M299" s="15">
        <f t="shared" si="116"/>
        <v>3</v>
      </c>
      <c r="N299" s="16">
        <f t="shared" si="117"/>
        <v>1101015</v>
      </c>
      <c r="O299" s="16" t="str">
        <f t="shared" si="118"/>
        <v>阎巧巧2突</v>
      </c>
      <c r="P299" s="31" t="s">
        <v>482</v>
      </c>
      <c r="Q299" s="16">
        <f t="shared" si="119"/>
        <v>1</v>
      </c>
      <c r="R299" s="16">
        <f t="shared" si="120"/>
        <v>2</v>
      </c>
      <c r="S299" s="16" t="s">
        <v>51</v>
      </c>
      <c r="T299" s="16">
        <f>ROUND(((IF(Q299=1,INDEX(新属性投放!$J$14:$J$34,卡牌属性!R299),INDEX(新属性投放!$J$42:$J$62,卡牌属性!R299)))*INDEX($G$5:$G$42,L299)+IF(Q299=1,INDEX(新属性投放!R$20:R$23,卡牌属性!M299-1),INDEX(新属性投放!R$25:R$28,卡牌属性!M299-1)))/SQRT(INDEX($I$5:$I$42,L299)),2)</f>
        <v>75.55</v>
      </c>
      <c r="U299" s="31" t="s">
        <v>190</v>
      </c>
      <c r="V299" s="16">
        <f>ROUND((IF(Q299=1,INDEX(新属性投放!$K$14:$K$34,卡牌属性!R299),INDEX(新属性投放!$K$42:$K$62,卡牌属性!R299))+IF(Q299=1,INDEX(新属性投放!S$20:S$23,卡牌属性!M299-1),INDEX(新属性投放!S$25:S$28,卡牌属性!M299-1)))*INDEX($G$5:$G$42,L299),2)</f>
        <v>15.53</v>
      </c>
      <c r="W299" s="31" t="s">
        <v>191</v>
      </c>
      <c r="X299" s="16">
        <f>ROUND((IF(Q299=1,INDEX(新属性投放!$L$14:$L$34,卡牌属性!R299),INDEX(新属性投放!$L$42:$L$62,卡牌属性!R299))*INDEX($G$5:$G$42,L299)+IF(Q299=1,INDEX(新属性投放!T$20:T$23,卡牌属性!M299-1),INDEX(新属性投放!T$25:T$28,卡牌属性!M299-1)))*SQRT(INDEX($I$5:$I$42,L299)),2)</f>
        <v>292.64999999999998</v>
      </c>
      <c r="Y299" s="31" t="s">
        <v>189</v>
      </c>
      <c r="Z299" s="16">
        <f>ROUND(IF(Q299=1,INDEX(新属性投放!$D$14:$D$34,卡牌属性!R299),INDEX(新属性投放!$D$42:$D$62,卡牌属性!R299))*INDEX($G$5:$G$42,L299)/SQRT(INDEX($I$5:$I$42,L299)),2)</f>
        <v>3.68</v>
      </c>
      <c r="AA299" s="31" t="s">
        <v>190</v>
      </c>
      <c r="AB299" s="16">
        <f>ROUND(IF(Q299=1,INDEX(新属性投放!$E$14:$E$34,卡牌属性!R299),INDEX(新属性投放!$E$42:$E$62,卡牌属性!R299))*INDEX($G$5:$G$42,L299),2)</f>
        <v>1.84</v>
      </c>
      <c r="AC299" s="31" t="s">
        <v>191</v>
      </c>
      <c r="AD299" s="16">
        <f>ROUND(IF(Q299=1,INDEX(新属性投放!$F$14:$F$34,卡牌属性!R299),INDEX(新属性投放!$F$42:$F$62,卡牌属性!R299))*INDEX($G$5:$G$42,L299)*SQRT(INDEX($I$5:$I$42,L299)),2)</f>
        <v>11.04</v>
      </c>
      <c r="AF299" s="16">
        <f t="shared" si="121"/>
        <v>36</v>
      </c>
      <c r="AG299" s="16">
        <f t="shared" si="122"/>
        <v>18</v>
      </c>
      <c r="AH299" s="16">
        <f t="shared" si="123"/>
        <v>110</v>
      </c>
      <c r="AJ299" s="16">
        <f t="shared" ref="AJ299:AJ318" si="133">AJ298+AF299</f>
        <v>70</v>
      </c>
      <c r="AK299" s="16">
        <f t="shared" ref="AK299:AK318" si="134">AK298+AG299</f>
        <v>35</v>
      </c>
      <c r="AL299" s="16">
        <f t="shared" ref="AL299:AL318" si="135">AL298+AH299</f>
        <v>213</v>
      </c>
    </row>
    <row r="300" spans="11:38" ht="16.5" x14ac:dyDescent="0.2">
      <c r="K300" s="15">
        <v>297</v>
      </c>
      <c r="L300" s="15">
        <f t="shared" si="115"/>
        <v>15</v>
      </c>
      <c r="M300" s="15">
        <f t="shared" si="116"/>
        <v>3</v>
      </c>
      <c r="N300" s="16">
        <f t="shared" si="117"/>
        <v>1101015</v>
      </c>
      <c r="O300" s="16" t="str">
        <f t="shared" si="118"/>
        <v>阎巧巧3突</v>
      </c>
      <c r="P300" s="31" t="s">
        <v>482</v>
      </c>
      <c r="Q300" s="16">
        <f t="shared" si="119"/>
        <v>1</v>
      </c>
      <c r="R300" s="16">
        <f t="shared" si="120"/>
        <v>3</v>
      </c>
      <c r="S300" s="16" t="s">
        <v>51</v>
      </c>
      <c r="T300" s="16">
        <f>ROUND(((IF(Q300=1,INDEX(新属性投放!$J$14:$J$34,卡牌属性!R300),INDEX(新属性投放!$J$42:$J$62,卡牌属性!R300)))*INDEX($G$5:$G$42,L300)+IF(Q300=1,INDEX(新属性投放!R$20:R$23,卡牌属性!M300-1),INDEX(新属性投放!R$25:R$28,卡牌属性!M300-1)))/SQRT(INDEX($I$5:$I$42,L300)),2)</f>
        <v>121.55</v>
      </c>
      <c r="U300" s="31" t="s">
        <v>190</v>
      </c>
      <c r="V300" s="16">
        <f>ROUND((IF(Q300=1,INDEX(新属性投放!$K$14:$K$34,卡牌属性!R300),INDEX(新属性投放!$K$42:$K$62,卡牌属性!R300))+IF(Q300=1,INDEX(新属性投放!S$20:S$23,卡牌属性!M300-1),INDEX(新属性投放!S$25:S$28,卡牌属性!M300-1)))*INDEX($G$5:$G$42,L300),2)</f>
        <v>38.53</v>
      </c>
      <c r="W300" s="31" t="s">
        <v>191</v>
      </c>
      <c r="X300" s="16">
        <f>ROUND((IF(Q300=1,INDEX(新属性投放!$L$14:$L$34,卡牌属性!R300),INDEX(新属性投放!$L$42:$L$62,卡牌属性!R300))*INDEX($G$5:$G$42,L300)+IF(Q300=1,INDEX(新属性投放!T$20:T$23,卡牌属性!M300-1),INDEX(新属性投放!T$25:T$28,卡牌属性!M300-1)))*SQRT(INDEX($I$5:$I$42,L300)),2)</f>
        <v>430.65</v>
      </c>
      <c r="Y300" s="31" t="s">
        <v>189</v>
      </c>
      <c r="Z300" s="16">
        <f>ROUND(IF(Q300=1,INDEX(新属性投放!$D$14:$D$34,卡牌属性!R300),INDEX(新属性投放!$D$42:$D$62,卡牌属性!R300))*INDEX($G$5:$G$42,L300)/SQRT(INDEX($I$5:$I$42,L300)),2)</f>
        <v>6.74</v>
      </c>
      <c r="AA300" s="31" t="s">
        <v>190</v>
      </c>
      <c r="AB300" s="16">
        <f>ROUND(IF(Q300=1,INDEX(新属性投放!$E$14:$E$34,卡牌属性!R300),INDEX(新属性投放!$E$42:$E$62,卡牌属性!R300))*INDEX($G$5:$G$42,L300),2)</f>
        <v>3.37</v>
      </c>
      <c r="AC300" s="31" t="s">
        <v>191</v>
      </c>
      <c r="AD300" s="16">
        <f>ROUND(IF(Q300=1,INDEX(新属性投放!$F$14:$F$34,卡牌属性!R300),INDEX(新属性投放!$F$42:$F$62,卡牌属性!R300))*INDEX($G$5:$G$42,L300)*SQRT(INDEX($I$5:$I$42,L300)),2)</f>
        <v>20.22</v>
      </c>
      <c r="AF300" s="16">
        <f t="shared" si="121"/>
        <v>67</v>
      </c>
      <c r="AG300" s="16">
        <f t="shared" si="122"/>
        <v>33</v>
      </c>
      <c r="AH300" s="16">
        <f t="shared" si="123"/>
        <v>202</v>
      </c>
      <c r="AJ300" s="16">
        <f t="shared" si="133"/>
        <v>137</v>
      </c>
      <c r="AK300" s="16">
        <f t="shared" si="134"/>
        <v>68</v>
      </c>
      <c r="AL300" s="16">
        <f t="shared" si="135"/>
        <v>415</v>
      </c>
    </row>
    <row r="301" spans="11:38" ht="16.5" x14ac:dyDescent="0.2">
      <c r="K301" s="15">
        <v>298</v>
      </c>
      <c r="L301" s="15">
        <f t="shared" si="115"/>
        <v>15</v>
      </c>
      <c r="M301" s="15">
        <f t="shared" si="116"/>
        <v>3</v>
      </c>
      <c r="N301" s="16">
        <f t="shared" si="117"/>
        <v>1101015</v>
      </c>
      <c r="O301" s="16" t="str">
        <f t="shared" si="118"/>
        <v>阎巧巧4突</v>
      </c>
      <c r="P301" s="31" t="s">
        <v>482</v>
      </c>
      <c r="Q301" s="16">
        <f t="shared" si="119"/>
        <v>1</v>
      </c>
      <c r="R301" s="16">
        <f t="shared" si="120"/>
        <v>4</v>
      </c>
      <c r="S301" s="16" t="s">
        <v>51</v>
      </c>
      <c r="T301" s="16">
        <f>ROUND(((IF(Q301=1,INDEX(新属性投放!$J$14:$J$34,卡牌属性!R301),INDEX(新属性投放!$J$42:$J$62,卡牌属性!R301)))*INDEX($G$5:$G$42,L301)+IF(Q301=1,INDEX(新属性投放!R$20:R$23,卡牌属性!M301-1),INDEX(新属性投放!R$25:R$28,卡牌属性!M301-1)))/SQRT(INDEX($I$5:$I$42,L301)),2)</f>
        <v>198.14</v>
      </c>
      <c r="U301" s="31" t="s">
        <v>190</v>
      </c>
      <c r="V301" s="16">
        <f>ROUND((IF(Q301=1,INDEX(新属性投放!$K$14:$K$34,卡牌属性!R301),INDEX(新属性投放!$K$42:$K$62,卡牌属性!R301))+IF(Q301=1,INDEX(新属性投放!S$20:S$23,卡牌属性!M301-1),INDEX(新属性投放!S$25:S$28,卡牌属性!M301-1)))*INDEX($G$5:$G$42,L301),2)</f>
        <v>76.819999999999993</v>
      </c>
      <c r="W301" s="31" t="s">
        <v>191</v>
      </c>
      <c r="X301" s="16">
        <f>ROUND((IF(Q301=1,INDEX(新属性投放!$L$14:$L$34,卡牌属性!R301),INDEX(新属性投放!$L$42:$L$62,卡牌属性!R301))*INDEX($G$5:$G$42,L301)+IF(Q301=1,INDEX(新属性投放!T$20:T$23,卡牌属性!M301-1),INDEX(新属性投放!T$25:T$28,卡牌属性!M301-1)))*SQRT(INDEX($I$5:$I$42,L301)),2)</f>
        <v>660.42</v>
      </c>
      <c r="Y301" s="31" t="s">
        <v>189</v>
      </c>
      <c r="Z301" s="16">
        <f>ROUND(IF(Q301=1,INDEX(新属性投放!$D$14:$D$34,卡牌属性!R301),INDEX(新属性投放!$D$42:$D$62,卡牌属性!R301))*INDEX($G$5:$G$42,L301)/SQRT(INDEX($I$5:$I$42,L301)),2)</f>
        <v>7.75</v>
      </c>
      <c r="AA301" s="31" t="s">
        <v>190</v>
      </c>
      <c r="AB301" s="16">
        <f>ROUND(IF(Q301=1,INDEX(新属性投放!$E$14:$E$34,卡牌属性!R301),INDEX(新属性投放!$E$42:$E$62,卡牌属性!R301))*INDEX($G$5:$G$42,L301),2)</f>
        <v>3.88</v>
      </c>
      <c r="AC301" s="31" t="s">
        <v>191</v>
      </c>
      <c r="AD301" s="16">
        <f>ROUND(IF(Q301=1,INDEX(新属性投放!$F$14:$F$34,卡牌属性!R301),INDEX(新属性投放!$F$42:$F$62,卡牌属性!R301))*INDEX($G$5:$G$42,L301)*SQRT(INDEX($I$5:$I$42,L301)),2)</f>
        <v>23.25</v>
      </c>
      <c r="AF301" s="16">
        <f t="shared" si="121"/>
        <v>77</v>
      </c>
      <c r="AG301" s="16">
        <f t="shared" si="122"/>
        <v>38</v>
      </c>
      <c r="AH301" s="16">
        <f t="shared" si="123"/>
        <v>232</v>
      </c>
      <c r="AJ301" s="16">
        <f t="shared" si="133"/>
        <v>214</v>
      </c>
      <c r="AK301" s="16">
        <f t="shared" si="134"/>
        <v>106</v>
      </c>
      <c r="AL301" s="16">
        <f t="shared" si="135"/>
        <v>647</v>
      </c>
    </row>
    <row r="302" spans="11:38" ht="16.5" x14ac:dyDescent="0.2">
      <c r="K302" s="15">
        <v>299</v>
      </c>
      <c r="L302" s="15">
        <f t="shared" si="115"/>
        <v>15</v>
      </c>
      <c r="M302" s="15">
        <f t="shared" si="116"/>
        <v>3</v>
      </c>
      <c r="N302" s="16">
        <f t="shared" si="117"/>
        <v>1101015</v>
      </c>
      <c r="O302" s="16" t="str">
        <f t="shared" si="118"/>
        <v>阎巧巧5突</v>
      </c>
      <c r="P302" s="31" t="s">
        <v>482</v>
      </c>
      <c r="Q302" s="16">
        <f t="shared" si="119"/>
        <v>1</v>
      </c>
      <c r="R302" s="16">
        <f t="shared" si="120"/>
        <v>5</v>
      </c>
      <c r="S302" s="16" t="s">
        <v>51</v>
      </c>
      <c r="T302" s="16">
        <f>ROUND(((IF(Q302=1,INDEX(新属性投放!$J$14:$J$34,卡牌属性!R302),INDEX(新属性投放!$J$42:$J$62,卡牌属性!R302)))*INDEX($G$5:$G$42,L302)+IF(Q302=1,INDEX(新属性投放!R$20:R$23,卡牌属性!M302-1),INDEX(新属性投放!R$25:R$28,卡牌属性!M302-1)))/SQRT(INDEX($I$5:$I$42,L302)),2)</f>
        <v>295.2</v>
      </c>
      <c r="U302" s="31" t="s">
        <v>190</v>
      </c>
      <c r="V302" s="16">
        <f>ROUND((IF(Q302=1,INDEX(新属性投放!$K$14:$K$34,卡牌属性!R302),INDEX(新属性投放!$K$42:$K$62,卡牌属性!R302))+IF(Q302=1,INDEX(新属性投放!S$20:S$23,卡牌属性!M302-1),INDEX(新属性投放!S$25:S$28,卡牌属性!M302-1)))*INDEX($G$5:$G$42,L302),2)</f>
        <v>124.78</v>
      </c>
      <c r="W302" s="31" t="s">
        <v>191</v>
      </c>
      <c r="X302" s="16">
        <f>ROUND((IF(Q302=1,INDEX(新属性投放!$L$14:$L$34,卡牌属性!R302),INDEX(新属性投放!$L$42:$L$62,卡牌属性!R302))*INDEX($G$5:$G$42,L302)+IF(Q302=1,INDEX(新属性投放!T$20:T$23,卡牌属性!M302-1),INDEX(新属性投放!T$25:T$28,卡牌属性!M302-1)))*SQRT(INDEX($I$5:$I$42,L302)),2)</f>
        <v>951.6</v>
      </c>
      <c r="Y302" s="31" t="s">
        <v>189</v>
      </c>
      <c r="Z302" s="16">
        <f>ROUND(IF(Q302=1,INDEX(新属性投放!$D$14:$D$34,卡牌属性!R302),INDEX(新属性投放!$D$42:$D$62,卡牌属性!R302))*INDEX($G$5:$G$42,L302)/SQRT(INDEX($I$5:$I$42,L302)),2)</f>
        <v>9.69</v>
      </c>
      <c r="AA302" s="31" t="s">
        <v>190</v>
      </c>
      <c r="AB302" s="16">
        <f>ROUND(IF(Q302=1,INDEX(新属性投放!$E$14:$E$34,卡牌属性!R302),INDEX(新属性投放!$E$42:$E$62,卡牌属性!R302))*INDEX($G$5:$G$42,L302),2)</f>
        <v>4.8499999999999996</v>
      </c>
      <c r="AC302" s="31" t="s">
        <v>191</v>
      </c>
      <c r="AD302" s="16">
        <f>ROUND(IF(Q302=1,INDEX(新属性投放!$F$14:$F$34,卡牌属性!R302),INDEX(新属性投放!$F$42:$F$62,卡牌属性!R302))*INDEX($G$5:$G$42,L302)*SQRT(INDEX($I$5:$I$42,L302)),2)</f>
        <v>29.08</v>
      </c>
      <c r="AF302" s="16">
        <f t="shared" si="121"/>
        <v>96</v>
      </c>
      <c r="AG302" s="16">
        <f t="shared" si="122"/>
        <v>48</v>
      </c>
      <c r="AH302" s="16">
        <f t="shared" si="123"/>
        <v>290</v>
      </c>
      <c r="AJ302" s="16">
        <f t="shared" si="133"/>
        <v>310</v>
      </c>
      <c r="AK302" s="16">
        <f t="shared" si="134"/>
        <v>154</v>
      </c>
      <c r="AL302" s="16">
        <f t="shared" si="135"/>
        <v>937</v>
      </c>
    </row>
    <row r="303" spans="11:38" ht="16.5" x14ac:dyDescent="0.2">
      <c r="K303" s="15">
        <v>300</v>
      </c>
      <c r="L303" s="15">
        <f t="shared" si="115"/>
        <v>15</v>
      </c>
      <c r="M303" s="15">
        <f t="shared" si="116"/>
        <v>3</v>
      </c>
      <c r="N303" s="16">
        <f t="shared" si="117"/>
        <v>1101015</v>
      </c>
      <c r="O303" s="16" t="str">
        <f t="shared" si="118"/>
        <v>阎巧巧6突</v>
      </c>
      <c r="P303" s="31" t="s">
        <v>482</v>
      </c>
      <c r="Q303" s="16">
        <f t="shared" si="119"/>
        <v>1</v>
      </c>
      <c r="R303" s="16">
        <f t="shared" si="120"/>
        <v>6</v>
      </c>
      <c r="S303" s="16" t="s">
        <v>51</v>
      </c>
      <c r="T303" s="16">
        <f>ROUND(((IF(Q303=1,INDEX(新属性投放!$J$14:$J$34,卡牌属性!R303),INDEX(新属性投放!$J$42:$J$62,卡牌属性!R303)))*INDEX($G$5:$G$42,L303)+IF(Q303=1,INDEX(新属性投放!R$20:R$23,卡牌属性!M303-1),INDEX(新属性投放!R$25:R$28,卡牌属性!M303-1)))/SQRT(INDEX($I$5:$I$42,L303)),2)</f>
        <v>416.3</v>
      </c>
      <c r="U303" s="31" t="s">
        <v>190</v>
      </c>
      <c r="V303" s="16">
        <f>ROUND((IF(Q303=1,INDEX(新属性投放!$K$14:$K$34,卡牌属性!R303),INDEX(新属性投放!$K$42:$K$62,卡牌属性!R303))+IF(Q303=1,INDEX(新属性投放!S$20:S$23,卡牌属性!M303-1),INDEX(新属性投放!S$25:S$28,卡牌属性!M303-1)))*INDEX($G$5:$G$42,L303),2)</f>
        <v>185.9</v>
      </c>
      <c r="W303" s="31" t="s">
        <v>191</v>
      </c>
      <c r="X303" s="16">
        <f>ROUND((IF(Q303=1,INDEX(新属性投放!$L$14:$L$34,卡牌属性!R303),INDEX(新属性投放!$L$42:$L$62,卡牌属性!R303))*INDEX($G$5:$G$42,L303)+IF(Q303=1,INDEX(新属性投放!T$20:T$23,卡牌属性!M303-1),INDEX(新属性投放!T$25:T$28,卡牌属性!M303-1)))*SQRT(INDEX($I$5:$I$42,L303)),2)</f>
        <v>1314.89</v>
      </c>
      <c r="Y303" s="31" t="s">
        <v>189</v>
      </c>
      <c r="Z303" s="16">
        <f>ROUND(IF(Q303=1,INDEX(新属性投放!$D$14:$D$34,卡牌属性!R303),INDEX(新属性投放!$D$42:$D$62,卡牌属性!R303))*INDEX($G$5:$G$42,L303)/SQRT(INDEX($I$5:$I$42,L303)),2)</f>
        <v>12.57</v>
      </c>
      <c r="AA303" s="31" t="s">
        <v>190</v>
      </c>
      <c r="AB303" s="16">
        <f>ROUND(IF(Q303=1,INDEX(新属性投放!$E$14:$E$34,卡牌属性!R303),INDEX(新属性投放!$E$42:$E$62,卡牌属性!R303))*INDEX($G$5:$G$42,L303),2)</f>
        <v>6.28</v>
      </c>
      <c r="AC303" s="31" t="s">
        <v>191</v>
      </c>
      <c r="AD303" s="16">
        <f>ROUND(IF(Q303=1,INDEX(新属性投放!$F$14:$F$34,卡牌属性!R303),INDEX(新属性投放!$F$42:$F$62,卡牌属性!R303))*INDEX($G$5:$G$42,L303)*SQRT(INDEX($I$5:$I$42,L303)),2)</f>
        <v>37.71</v>
      </c>
      <c r="AF303" s="16">
        <f t="shared" si="121"/>
        <v>125</v>
      </c>
      <c r="AG303" s="16">
        <f t="shared" si="122"/>
        <v>62</v>
      </c>
      <c r="AH303" s="16">
        <f t="shared" si="123"/>
        <v>377</v>
      </c>
      <c r="AJ303" s="16">
        <f t="shared" si="133"/>
        <v>435</v>
      </c>
      <c r="AK303" s="16">
        <f t="shared" si="134"/>
        <v>216</v>
      </c>
      <c r="AL303" s="16">
        <f t="shared" si="135"/>
        <v>1314</v>
      </c>
    </row>
    <row r="304" spans="11:38" ht="16.5" x14ac:dyDescent="0.2">
      <c r="K304" s="15">
        <v>301</v>
      </c>
      <c r="L304" s="15">
        <f t="shared" si="115"/>
        <v>15</v>
      </c>
      <c r="M304" s="15">
        <f t="shared" si="116"/>
        <v>3</v>
      </c>
      <c r="N304" s="16">
        <f t="shared" si="117"/>
        <v>1101015</v>
      </c>
      <c r="O304" s="16" t="str">
        <f t="shared" si="118"/>
        <v>阎巧巧7突</v>
      </c>
      <c r="P304" s="31" t="s">
        <v>482</v>
      </c>
      <c r="Q304" s="16">
        <f t="shared" si="119"/>
        <v>1</v>
      </c>
      <c r="R304" s="16">
        <f t="shared" si="120"/>
        <v>7</v>
      </c>
      <c r="S304" s="16" t="s">
        <v>51</v>
      </c>
      <c r="T304" s="16">
        <f>ROUND(((IF(Q304=1,INDEX(新属性投放!$J$14:$J$34,卡牌属性!R304),INDEX(新属性投放!$J$42:$J$62,卡牌属性!R304)))*INDEX($G$5:$G$42,L304)+IF(Q304=1,INDEX(新属性投放!R$20:R$23,卡牌属性!M304-1),INDEX(新属性投放!R$25:R$28,卡牌属性!M304-1)))/SQRT(INDEX($I$5:$I$42,L304)),2)</f>
        <v>573.04</v>
      </c>
      <c r="U304" s="31" t="s">
        <v>190</v>
      </c>
      <c r="V304" s="16">
        <f>ROUND((IF(Q304=1,INDEX(新属性投放!$K$14:$K$34,卡牌属性!R304),INDEX(新属性投放!$K$42:$K$62,卡牌属性!R304))+IF(Q304=1,INDEX(新属性投放!S$20:S$23,卡牌属性!M304-1),INDEX(新属性投放!S$25:S$28,卡牌属性!M304-1)))*INDEX($G$5:$G$42,L304),2)</f>
        <v>264.85000000000002</v>
      </c>
      <c r="W304" s="31" t="s">
        <v>191</v>
      </c>
      <c r="X304" s="16">
        <f>ROUND((IF(Q304=1,INDEX(新属性投放!$L$14:$L$34,卡牌属性!R304),INDEX(新属性投放!$L$42:$L$62,卡牌属性!R304))*INDEX($G$5:$G$42,L304)+IF(Q304=1,INDEX(新属性投放!T$20:T$23,卡牌属性!M304-1),INDEX(新属性投放!T$25:T$28,卡牌属性!M304-1)))*SQRT(INDEX($I$5:$I$42,L304)),2)</f>
        <v>1785.12</v>
      </c>
      <c r="Y304" s="31" t="s">
        <v>189</v>
      </c>
      <c r="Z304" s="16">
        <f>ROUND(IF(Q304=1,INDEX(新属性投放!$D$14:$D$34,卡牌属性!R304),INDEX(新属性投放!$D$42:$D$62,卡牌属性!R304))*INDEX($G$5:$G$42,L304)/SQRT(INDEX($I$5:$I$42,L304)),2)</f>
        <v>15.48</v>
      </c>
      <c r="AA304" s="31" t="s">
        <v>190</v>
      </c>
      <c r="AB304" s="16">
        <f>ROUND(IF(Q304=1,INDEX(新属性投放!$E$14:$E$34,卡牌属性!R304),INDEX(新属性投放!$E$42:$E$62,卡牌属性!R304))*INDEX($G$5:$G$42,L304),2)</f>
        <v>7.74</v>
      </c>
      <c r="AC304" s="31" t="s">
        <v>191</v>
      </c>
      <c r="AD304" s="16">
        <f>ROUND(IF(Q304=1,INDEX(新属性投放!$F$14:$F$34,卡牌属性!R304),INDEX(新属性投放!$F$42:$F$62,卡牌属性!R304))*INDEX($G$5:$G$42,L304)*SQRT(INDEX($I$5:$I$42,L304)),2)</f>
        <v>46.44</v>
      </c>
      <c r="AF304" s="16">
        <f t="shared" si="121"/>
        <v>154</v>
      </c>
      <c r="AG304" s="16">
        <f t="shared" si="122"/>
        <v>77</v>
      </c>
      <c r="AH304" s="16">
        <f t="shared" si="123"/>
        <v>464</v>
      </c>
      <c r="AJ304" s="16">
        <f t="shared" si="133"/>
        <v>589</v>
      </c>
      <c r="AK304" s="16">
        <f t="shared" si="134"/>
        <v>293</v>
      </c>
      <c r="AL304" s="16">
        <f t="shared" si="135"/>
        <v>1778</v>
      </c>
    </row>
    <row r="305" spans="11:38" ht="16.5" x14ac:dyDescent="0.2">
      <c r="K305" s="15">
        <v>302</v>
      </c>
      <c r="L305" s="15">
        <f t="shared" si="115"/>
        <v>15</v>
      </c>
      <c r="M305" s="15">
        <f t="shared" si="116"/>
        <v>3</v>
      </c>
      <c r="N305" s="16">
        <f t="shared" si="117"/>
        <v>1101015</v>
      </c>
      <c r="O305" s="16" t="str">
        <f t="shared" si="118"/>
        <v>阎巧巧8突</v>
      </c>
      <c r="P305" s="31" t="s">
        <v>482</v>
      </c>
      <c r="Q305" s="16">
        <f t="shared" si="119"/>
        <v>1</v>
      </c>
      <c r="R305" s="16">
        <f t="shared" si="120"/>
        <v>8</v>
      </c>
      <c r="S305" s="16" t="s">
        <v>51</v>
      </c>
      <c r="T305" s="16">
        <f>ROUND(((IF(Q305=1,INDEX(新属性投放!$J$14:$J$34,卡牌属性!R305),INDEX(新属性投放!$J$42:$J$62,卡牌属性!R305)))*INDEX($G$5:$G$42,L305)+IF(Q305=1,INDEX(新属性投放!R$20:R$23,卡牌属性!M305-1),INDEX(新属性投放!R$25:R$28,卡牌属性!M305-1)))/SQRT(INDEX($I$5:$I$42,L305)),2)</f>
        <v>766.93</v>
      </c>
      <c r="U305" s="31" t="s">
        <v>190</v>
      </c>
      <c r="V305" s="16">
        <f>ROUND((IF(Q305=1,INDEX(新属性投放!$K$14:$K$34,卡牌属性!R305),INDEX(新属性投放!$K$42:$K$62,卡牌属性!R305))+IF(Q305=1,INDEX(新属性投放!S$20:S$23,卡牌属性!M305-1),INDEX(新属性投放!S$25:S$28,卡牌属性!M305-1)))*INDEX($G$5:$G$42,L305),2)</f>
        <v>361.79</v>
      </c>
      <c r="W305" s="31" t="s">
        <v>191</v>
      </c>
      <c r="X305" s="16">
        <f>ROUND((IF(Q305=1,INDEX(新属性投放!$L$14:$L$34,卡牌属性!R305),INDEX(新属性投放!$L$42:$L$62,卡牌属性!R305))*INDEX($G$5:$G$42,L305)+IF(Q305=1,INDEX(新属性投放!T$20:T$23,卡牌属性!M305-1),INDEX(新属性投放!T$25:T$28,卡牌属性!M305-1)))*SQRT(INDEX($I$5:$I$42,L305)),2)</f>
        <v>2366.79</v>
      </c>
      <c r="Y305" s="31" t="s">
        <v>189</v>
      </c>
      <c r="Z305" s="16">
        <f>ROUND(IF(Q305=1,INDEX(新属性投放!$D$14:$D$34,卡牌属性!R305),INDEX(新属性投放!$D$42:$D$62,卡牌属性!R305))*INDEX($G$5:$G$42,L305)/SQRT(INDEX($I$5:$I$42,L305)),2)</f>
        <v>19.350000000000001</v>
      </c>
      <c r="AA305" s="31" t="s">
        <v>190</v>
      </c>
      <c r="AB305" s="16">
        <f>ROUND(IF(Q305=1,INDEX(新属性投放!$E$14:$E$34,卡牌属性!R305),INDEX(新属性投放!$E$42:$E$62,卡牌属性!R305))*INDEX($G$5:$G$42,L305),2)</f>
        <v>9.68</v>
      </c>
      <c r="AC305" s="31" t="s">
        <v>191</v>
      </c>
      <c r="AD305" s="16">
        <f>ROUND(IF(Q305=1,INDEX(新属性投放!$F$14:$F$34,卡牌属性!R305),INDEX(新属性投放!$F$42:$F$62,卡牌属性!R305))*INDEX($G$5:$G$42,L305)*SQRT(INDEX($I$5:$I$42,L305)),2)</f>
        <v>58.06</v>
      </c>
      <c r="AF305" s="16">
        <f t="shared" si="121"/>
        <v>193</v>
      </c>
      <c r="AG305" s="16">
        <f t="shared" si="122"/>
        <v>96</v>
      </c>
      <c r="AH305" s="16">
        <f t="shared" si="123"/>
        <v>580</v>
      </c>
      <c r="AJ305" s="16">
        <f t="shared" si="133"/>
        <v>782</v>
      </c>
      <c r="AK305" s="16">
        <f t="shared" si="134"/>
        <v>389</v>
      </c>
      <c r="AL305" s="16">
        <f t="shared" si="135"/>
        <v>2358</v>
      </c>
    </row>
    <row r="306" spans="11:38" ht="16.5" x14ac:dyDescent="0.2">
      <c r="K306" s="15">
        <v>303</v>
      </c>
      <c r="L306" s="15">
        <f t="shared" si="115"/>
        <v>15</v>
      </c>
      <c r="M306" s="15">
        <f t="shared" si="116"/>
        <v>3</v>
      </c>
      <c r="N306" s="16">
        <f t="shared" si="117"/>
        <v>1101015</v>
      </c>
      <c r="O306" s="16" t="str">
        <f t="shared" si="118"/>
        <v>阎巧巧9突</v>
      </c>
      <c r="P306" s="31" t="s">
        <v>482</v>
      </c>
      <c r="Q306" s="16">
        <f t="shared" si="119"/>
        <v>1</v>
      </c>
      <c r="R306" s="16">
        <f t="shared" si="120"/>
        <v>9</v>
      </c>
      <c r="S306" s="16" t="s">
        <v>51</v>
      </c>
      <c r="T306" s="16">
        <f>ROUND(((IF(Q306=1,INDEX(新属性投放!$J$14:$J$34,卡牌属性!R306),INDEX(新属性投放!$J$42:$J$62,卡牌属性!R306)))*INDEX($G$5:$G$42,L306)+IF(Q306=1,INDEX(新属性投放!R$20:R$23,卡牌属性!M306-1),INDEX(新属性投放!R$25:R$28,卡牌属性!M306-1)))/SQRT(INDEX($I$5:$I$42,L306)),2)</f>
        <v>1008.78</v>
      </c>
      <c r="U306" s="31" t="s">
        <v>190</v>
      </c>
      <c r="V306" s="16">
        <f>ROUND((IF(Q306=1,INDEX(新属性投放!$K$14:$K$34,卡牌属性!R306),INDEX(新属性投放!$K$42:$K$62,卡牌属性!R306))+IF(Q306=1,INDEX(新属性投放!S$20:S$23,卡牌属性!M306-1),INDEX(新属性投放!S$25:S$28,卡牌属性!M306-1)))*INDEX($G$5:$G$42,L306),2)</f>
        <v>482.71</v>
      </c>
      <c r="W306" s="31" t="s">
        <v>191</v>
      </c>
      <c r="X306" s="16">
        <f>ROUND((IF(Q306=1,INDEX(新属性投放!$L$14:$L$34,卡牌属性!R306),INDEX(新属性投放!$L$42:$L$62,卡牌属性!R306))*INDEX($G$5:$G$42,L306)+IF(Q306=1,INDEX(新属性投放!T$20:T$23,卡牌属性!M306-1),INDEX(新属性投放!T$25:T$28,卡牌属性!M306-1)))*SQRT(INDEX($I$5:$I$42,L306)),2)</f>
        <v>3092.33</v>
      </c>
      <c r="Y306" s="31" t="s">
        <v>189</v>
      </c>
      <c r="Z306" s="16">
        <f>ROUND(IF(Q306=1,INDEX(新属性投放!$D$14:$D$34,卡牌属性!R306),INDEX(新属性投放!$D$42:$D$62,卡牌属性!R306))*INDEX($G$5:$G$42,L306)/SQRT(INDEX($I$5:$I$42,L306)),2)</f>
        <v>25.17</v>
      </c>
      <c r="AA306" s="31" t="s">
        <v>190</v>
      </c>
      <c r="AB306" s="16">
        <f>ROUND(IF(Q306=1,INDEX(新属性投放!$E$14:$E$34,卡牌属性!R306),INDEX(新属性投放!$E$42:$E$62,卡牌属性!R306))*INDEX($G$5:$G$42,L306),2)</f>
        <v>12.59</v>
      </c>
      <c r="AC306" s="31" t="s">
        <v>191</v>
      </c>
      <c r="AD306" s="16">
        <f>ROUND(IF(Q306=1,INDEX(新属性投放!$F$14:$F$34,卡牌属性!R306),INDEX(新属性投放!$F$42:$F$62,卡牌属性!R306))*INDEX($G$5:$G$42,L306)*SQRT(INDEX($I$5:$I$42,L306)),2)</f>
        <v>75.52</v>
      </c>
      <c r="AF306" s="16">
        <f t="shared" si="121"/>
        <v>251</v>
      </c>
      <c r="AG306" s="16">
        <f t="shared" si="122"/>
        <v>125</v>
      </c>
      <c r="AH306" s="16">
        <f t="shared" si="123"/>
        <v>755</v>
      </c>
      <c r="AJ306" s="16">
        <f t="shared" si="133"/>
        <v>1033</v>
      </c>
      <c r="AK306" s="16">
        <f t="shared" si="134"/>
        <v>514</v>
      </c>
      <c r="AL306" s="16">
        <f t="shared" si="135"/>
        <v>3113</v>
      </c>
    </row>
    <row r="307" spans="11:38" ht="16.5" x14ac:dyDescent="0.2">
      <c r="K307" s="15">
        <v>304</v>
      </c>
      <c r="L307" s="15">
        <f t="shared" si="115"/>
        <v>15</v>
      </c>
      <c r="M307" s="15">
        <f t="shared" si="116"/>
        <v>3</v>
      </c>
      <c r="N307" s="16">
        <f t="shared" si="117"/>
        <v>1101015</v>
      </c>
      <c r="O307" s="16" t="str">
        <f t="shared" si="118"/>
        <v>阎巧巧10突</v>
      </c>
      <c r="P307" s="31" t="s">
        <v>482</v>
      </c>
      <c r="Q307" s="16">
        <f t="shared" si="119"/>
        <v>1</v>
      </c>
      <c r="R307" s="16">
        <f t="shared" si="120"/>
        <v>10</v>
      </c>
      <c r="S307" s="16" t="s">
        <v>51</v>
      </c>
      <c r="T307" s="16">
        <f>ROUND(((IF(Q307=1,INDEX(新属性投放!$J$14:$J$34,卡牌属性!R307),INDEX(新属性投放!$J$42:$J$62,卡牌属性!R307)))*INDEX($G$5:$G$42,L307)+IF(Q307=1,INDEX(新属性投放!R$20:R$23,卡牌属性!M307-1),INDEX(新属性投放!R$25:R$28,卡牌属性!M307-1)))/SQRT(INDEX($I$5:$I$42,L307)),2)</f>
        <v>1165.69</v>
      </c>
      <c r="U307" s="31" t="s">
        <v>190</v>
      </c>
      <c r="V307" s="16">
        <f>ROUND((IF(Q307=1,INDEX(新属性投放!$K$14:$K$34,卡牌属性!R307),INDEX(新属性投放!$K$42:$K$62,卡牌属性!R307))+IF(Q307=1,INDEX(新属性投放!S$20:S$23,卡牌属性!M307-1),INDEX(新属性投放!S$25:S$28,卡牌属性!M307-1)))*INDEX($G$5:$G$42,L307),2)</f>
        <v>561.75</v>
      </c>
      <c r="W307" s="31" t="s">
        <v>191</v>
      </c>
      <c r="X307" s="16">
        <f>ROUND((IF(Q307=1,INDEX(新属性投放!$L$14:$L$34,卡牌属性!R307),INDEX(新属性投放!$L$42:$L$62,卡牌属性!R307))*INDEX($G$5:$G$42,L307)+IF(Q307=1,INDEX(新属性投放!T$20:T$23,卡牌属性!M307-1),INDEX(新属性投放!T$25:T$28,卡牌属性!M307-1)))*SQRT(INDEX($I$5:$I$42,L307)),2)</f>
        <v>3563.08</v>
      </c>
      <c r="Y307" s="31" t="s">
        <v>189</v>
      </c>
      <c r="Z307" s="16">
        <f>ROUND(IF(Q307=1,INDEX(新属性投放!$D$14:$D$34,卡牌属性!R307),INDEX(新属性投放!$D$42:$D$62,卡牌属性!R307))*INDEX($G$5:$G$42,L307)/SQRT(INDEX($I$5:$I$42,L307)),2)</f>
        <v>29.03</v>
      </c>
      <c r="AA307" s="31" t="s">
        <v>190</v>
      </c>
      <c r="AB307" s="16">
        <f>ROUND(IF(Q307=1,INDEX(新属性投放!$E$14:$E$34,卡牌属性!R307),INDEX(新属性投放!$E$42:$E$62,卡牌属性!R307))*INDEX($G$5:$G$42,L307),2)</f>
        <v>14.51</v>
      </c>
      <c r="AC307" s="31" t="s">
        <v>191</v>
      </c>
      <c r="AD307" s="16">
        <f>ROUND(IF(Q307=1,INDEX(新属性投放!$F$14:$F$34,卡牌属性!R307),INDEX(新属性投放!$F$42:$F$62,卡牌属性!R307))*INDEX($G$5:$G$42,L307)*SQRT(INDEX($I$5:$I$42,L307)),2)</f>
        <v>87.08</v>
      </c>
      <c r="AF307" s="16">
        <f t="shared" si="121"/>
        <v>290</v>
      </c>
      <c r="AG307" s="16">
        <f t="shared" si="122"/>
        <v>145</v>
      </c>
      <c r="AH307" s="16">
        <f t="shared" si="123"/>
        <v>870</v>
      </c>
      <c r="AJ307" s="16">
        <f t="shared" si="133"/>
        <v>1323</v>
      </c>
      <c r="AK307" s="16">
        <f t="shared" si="134"/>
        <v>659</v>
      </c>
      <c r="AL307" s="16">
        <f t="shared" si="135"/>
        <v>3983</v>
      </c>
    </row>
    <row r="308" spans="11:38" ht="16.5" x14ac:dyDescent="0.2">
      <c r="K308" s="15">
        <v>305</v>
      </c>
      <c r="L308" s="15">
        <f t="shared" si="115"/>
        <v>15</v>
      </c>
      <c r="M308" s="15">
        <f t="shared" si="116"/>
        <v>3</v>
      </c>
      <c r="N308" s="16">
        <f t="shared" si="117"/>
        <v>1101015</v>
      </c>
      <c r="O308" s="16" t="str">
        <f t="shared" si="118"/>
        <v>阎巧巧11突</v>
      </c>
      <c r="P308" s="31" t="s">
        <v>482</v>
      </c>
      <c r="Q308" s="16">
        <f t="shared" si="119"/>
        <v>1</v>
      </c>
      <c r="R308" s="16">
        <f t="shared" si="120"/>
        <v>11</v>
      </c>
      <c r="S308" s="16" t="s">
        <v>51</v>
      </c>
      <c r="T308" s="16">
        <f>ROUND(((IF(Q308=1,INDEX(新属性投放!$J$14:$J$34,卡牌属性!R308),INDEX(新属性投放!$J$42:$J$62,卡牌属性!R308)))*INDEX($G$5:$G$42,L308)+IF(Q308=1,INDEX(新属性投放!R$20:R$23,卡牌属性!M308-1),INDEX(新属性投放!R$25:R$28,卡牌属性!M308-1)))/SQRT(INDEX($I$5:$I$42,L308)),2)</f>
        <v>1347.62</v>
      </c>
      <c r="U308" s="31" t="s">
        <v>190</v>
      </c>
      <c r="V308" s="16">
        <f>ROUND((IF(Q308=1,INDEX(新属性投放!$K$14:$K$34,卡牌属性!R308),INDEX(新属性投放!$K$42:$K$62,卡牌属性!R308))+IF(Q308=1,INDEX(新属性投放!S$20:S$23,卡牌属性!M308-1),INDEX(新属性投放!S$25:S$28,卡牌属性!M308-1)))*INDEX($G$5:$G$42,L308),2)</f>
        <v>652.71</v>
      </c>
      <c r="W308" s="31" t="s">
        <v>191</v>
      </c>
      <c r="X308" s="16">
        <f>ROUND((IF(Q308=1,INDEX(新属性投放!$L$14:$L$34,卡牌属性!R308),INDEX(新属性投放!$L$42:$L$62,卡牌属性!R308))*INDEX($G$5:$G$42,L308)+IF(Q308=1,INDEX(新属性投放!T$20:T$23,卡牌属性!M308-1),INDEX(新属性投放!T$25:T$28,卡牌属性!M308-1)))*SQRT(INDEX($I$5:$I$42,L308)),2)</f>
        <v>4108.87</v>
      </c>
      <c r="Y308" s="31" t="s">
        <v>189</v>
      </c>
      <c r="Z308" s="16">
        <f>ROUND(IF(Q308=1,INDEX(新属性投放!$D$14:$D$34,卡牌属性!R308),INDEX(新属性投放!$D$42:$D$62,卡牌属性!R308))*INDEX($G$5:$G$42,L308)/SQRT(INDEX($I$5:$I$42,L308)),2)</f>
        <v>33.869999999999997</v>
      </c>
      <c r="AA308" s="31" t="s">
        <v>190</v>
      </c>
      <c r="AB308" s="16">
        <f>ROUND(IF(Q308=1,INDEX(新属性投放!$E$14:$E$34,卡牌属性!R308),INDEX(新属性投放!$E$42:$E$62,卡牌属性!R308))*INDEX($G$5:$G$42,L308),2)</f>
        <v>16.93</v>
      </c>
      <c r="AC308" s="31" t="s">
        <v>191</v>
      </c>
      <c r="AD308" s="16">
        <f>ROUND(IF(Q308=1,INDEX(新属性投放!$F$14:$F$34,卡牌属性!R308),INDEX(新属性投放!$F$42:$F$62,卡牌属性!R308))*INDEX($G$5:$G$42,L308)*SQRT(INDEX($I$5:$I$42,L308)),2)</f>
        <v>101.6</v>
      </c>
      <c r="AF308" s="16">
        <f t="shared" si="121"/>
        <v>338</v>
      </c>
      <c r="AG308" s="16">
        <f t="shared" si="122"/>
        <v>169</v>
      </c>
      <c r="AH308" s="16">
        <f t="shared" si="123"/>
        <v>1016</v>
      </c>
      <c r="AJ308" s="16">
        <f t="shared" si="133"/>
        <v>1661</v>
      </c>
      <c r="AK308" s="16">
        <f t="shared" si="134"/>
        <v>828</v>
      </c>
      <c r="AL308" s="16">
        <f t="shared" si="135"/>
        <v>4999</v>
      </c>
    </row>
    <row r="309" spans="11:38" ht="16.5" x14ac:dyDescent="0.2">
      <c r="K309" s="15">
        <v>306</v>
      </c>
      <c r="L309" s="15">
        <f t="shared" si="115"/>
        <v>15</v>
      </c>
      <c r="M309" s="15">
        <f t="shared" si="116"/>
        <v>3</v>
      </c>
      <c r="N309" s="16">
        <f t="shared" si="117"/>
        <v>1101015</v>
      </c>
      <c r="O309" s="16" t="str">
        <f t="shared" si="118"/>
        <v>阎巧巧12突</v>
      </c>
      <c r="P309" s="31" t="s">
        <v>482</v>
      </c>
      <c r="Q309" s="16">
        <f t="shared" si="119"/>
        <v>1</v>
      </c>
      <c r="R309" s="16">
        <f t="shared" si="120"/>
        <v>12</v>
      </c>
      <c r="S309" s="16" t="s">
        <v>51</v>
      </c>
      <c r="T309" s="16">
        <f>ROUND(((IF(Q309=1,INDEX(新属性投放!$J$14:$J$34,卡牌属性!R309),INDEX(新属性投放!$J$42:$J$62,卡牌属性!R309)))*INDEX($G$5:$G$42,L309)+IF(Q309=1,INDEX(新属性投放!R$20:R$23,卡牌属性!M309-1),INDEX(新属性投放!R$25:R$28,卡牌属性!M309-1)))/SQRT(INDEX($I$5:$I$42,L309)),2)</f>
        <v>1559.51</v>
      </c>
      <c r="U309" s="31" t="s">
        <v>190</v>
      </c>
      <c r="V309" s="16">
        <f>ROUND((IF(Q309=1,INDEX(新属性投放!$K$14:$K$34,卡牌属性!R309),INDEX(新属性投放!$K$42:$K$62,卡牌属性!R309))+IF(Q309=1,INDEX(新属性投放!S$20:S$23,卡牌属性!M309-1),INDEX(新属性投放!S$25:S$28,卡牌属性!M309-1)))*INDEX($G$5:$G$42,L309),2)</f>
        <v>758.08</v>
      </c>
      <c r="W309" s="31" t="s">
        <v>191</v>
      </c>
      <c r="X309" s="16">
        <f>ROUND((IF(Q309=1,INDEX(新属性投放!$L$14:$L$34,卡牌属性!R309),INDEX(新属性投放!$L$42:$L$62,卡牌属性!R309))*INDEX($G$5:$G$42,L309)+IF(Q309=1,INDEX(新属性投放!T$20:T$23,卡牌属性!M309-1),INDEX(新属性投放!T$25:T$28,卡牌属性!M309-1)))*SQRT(INDEX($I$5:$I$42,L309)),2)</f>
        <v>4744.53</v>
      </c>
      <c r="Y309" s="31" t="s">
        <v>189</v>
      </c>
      <c r="Z309" s="16">
        <f>ROUND(IF(Q309=1,INDEX(新属性投放!$D$14:$D$34,卡牌属性!R309),INDEX(新属性投放!$D$42:$D$62,卡牌属性!R309))*INDEX($G$5:$G$42,L309)/SQRT(INDEX($I$5:$I$42,L309)),2)</f>
        <v>38.74</v>
      </c>
      <c r="AA309" s="31" t="s">
        <v>190</v>
      </c>
      <c r="AB309" s="16">
        <f>ROUND(IF(Q309=1,INDEX(新属性投放!$E$14:$E$34,卡牌属性!R309),INDEX(新属性投放!$E$42:$E$62,卡牌属性!R309))*INDEX($G$5:$G$42,L309),2)</f>
        <v>19.37</v>
      </c>
      <c r="AC309" s="31" t="s">
        <v>191</v>
      </c>
      <c r="AD309" s="16">
        <f>ROUND(IF(Q309=1,INDEX(新属性投放!$F$14:$F$34,卡牌属性!R309),INDEX(新属性投放!$F$42:$F$62,卡牌属性!R309))*INDEX($G$5:$G$42,L309)*SQRT(INDEX($I$5:$I$42,L309)),2)</f>
        <v>116.23</v>
      </c>
      <c r="AF309" s="16">
        <f t="shared" si="121"/>
        <v>387</v>
      </c>
      <c r="AG309" s="16">
        <f t="shared" si="122"/>
        <v>193</v>
      </c>
      <c r="AH309" s="16">
        <f t="shared" si="123"/>
        <v>1162</v>
      </c>
      <c r="AJ309" s="16">
        <f t="shared" si="133"/>
        <v>2048</v>
      </c>
      <c r="AK309" s="16">
        <f t="shared" si="134"/>
        <v>1021</v>
      </c>
      <c r="AL309" s="16">
        <f t="shared" si="135"/>
        <v>6161</v>
      </c>
    </row>
    <row r="310" spans="11:38" ht="16.5" x14ac:dyDescent="0.2">
      <c r="K310" s="15">
        <v>307</v>
      </c>
      <c r="L310" s="15">
        <f t="shared" si="115"/>
        <v>15</v>
      </c>
      <c r="M310" s="15">
        <f t="shared" si="116"/>
        <v>3</v>
      </c>
      <c r="N310" s="16">
        <f t="shared" si="117"/>
        <v>1101015</v>
      </c>
      <c r="O310" s="16" t="str">
        <f t="shared" si="118"/>
        <v>阎巧巧13突</v>
      </c>
      <c r="P310" s="31" t="s">
        <v>482</v>
      </c>
      <c r="Q310" s="16">
        <f t="shared" si="119"/>
        <v>1</v>
      </c>
      <c r="R310" s="16">
        <f t="shared" si="120"/>
        <v>13</v>
      </c>
      <c r="S310" s="16" t="s">
        <v>51</v>
      </c>
      <c r="T310" s="16">
        <f>ROUND(((IF(Q310=1,INDEX(新属性投放!$J$14:$J$34,卡牌属性!R310),INDEX(新属性投放!$J$42:$J$62,卡牌属性!R310)))*INDEX($G$5:$G$42,L310)+IF(Q310=1,INDEX(新属性投放!R$20:R$23,卡牌属性!M310-1),INDEX(新属性投放!R$25:R$28,卡牌属性!M310-1)))/SQRT(INDEX($I$5:$I$42,L310)),2)</f>
        <v>1801.53</v>
      </c>
      <c r="U310" s="31" t="s">
        <v>190</v>
      </c>
      <c r="V310" s="16">
        <f>ROUND((IF(Q310=1,INDEX(新属性投放!$K$14:$K$34,卡牌属性!R310),INDEX(新属性投放!$K$42:$K$62,卡牌属性!R310))+IF(Q310=1,INDEX(新属性投放!S$20:S$23,卡牌属性!M310-1),INDEX(新属性投放!S$25:S$28,卡牌属性!M310-1)))*INDEX($G$5:$G$42,L310),2)</f>
        <v>879.09</v>
      </c>
      <c r="W310" s="31" t="s">
        <v>191</v>
      </c>
      <c r="X310" s="16">
        <f>ROUND((IF(Q310=1,INDEX(新属性投放!$L$14:$L$34,卡牌属性!R310),INDEX(新属性投放!$L$42:$L$62,卡牌属性!R310))*INDEX($G$5:$G$42,L310)+IF(Q310=1,INDEX(新属性投放!T$20:T$23,卡牌属性!M310-1),INDEX(新属性投放!T$25:T$28,卡牌属性!M310-1)))*SQRT(INDEX($I$5:$I$42,L310)),2)</f>
        <v>5470.58</v>
      </c>
      <c r="Y310" s="31" t="s">
        <v>189</v>
      </c>
      <c r="Z310" s="16">
        <f>ROUND(IF(Q310=1,INDEX(新属性投放!$D$14:$D$34,卡牌属性!R310),INDEX(新属性投放!$D$42:$D$62,卡牌属性!R310))*INDEX($G$5:$G$42,L310)/SQRT(INDEX($I$5:$I$42,L310)),2)</f>
        <v>44.79</v>
      </c>
      <c r="AA310" s="31" t="s">
        <v>190</v>
      </c>
      <c r="AB310" s="16">
        <f>ROUND(IF(Q310=1,INDEX(新属性投放!$E$14:$E$34,卡牌属性!R310),INDEX(新属性投放!$E$42:$E$62,卡牌属性!R310))*INDEX($G$5:$G$42,L310),2)</f>
        <v>22.4</v>
      </c>
      <c r="AC310" s="31" t="s">
        <v>191</v>
      </c>
      <c r="AD310" s="16">
        <f>ROUND(IF(Q310=1,INDEX(新属性投放!$F$14:$F$34,卡牌属性!R310),INDEX(新属性投放!$F$42:$F$62,卡牌属性!R310))*INDEX($G$5:$G$42,L310)*SQRT(INDEX($I$5:$I$42,L310)),2)</f>
        <v>134.38</v>
      </c>
      <c r="AF310" s="16">
        <f t="shared" si="121"/>
        <v>447</v>
      </c>
      <c r="AG310" s="16">
        <f t="shared" si="122"/>
        <v>224</v>
      </c>
      <c r="AH310" s="16">
        <f t="shared" si="123"/>
        <v>1343</v>
      </c>
      <c r="AJ310" s="16">
        <f t="shared" si="133"/>
        <v>2495</v>
      </c>
      <c r="AK310" s="16">
        <f t="shared" si="134"/>
        <v>1245</v>
      </c>
      <c r="AL310" s="16">
        <f t="shared" si="135"/>
        <v>7504</v>
      </c>
    </row>
    <row r="311" spans="11:38" ht="16.5" x14ac:dyDescent="0.2">
      <c r="K311" s="15">
        <v>308</v>
      </c>
      <c r="L311" s="15">
        <f t="shared" si="115"/>
        <v>15</v>
      </c>
      <c r="M311" s="15">
        <f t="shared" si="116"/>
        <v>3</v>
      </c>
      <c r="N311" s="16">
        <f t="shared" si="117"/>
        <v>1101015</v>
      </c>
      <c r="O311" s="16" t="str">
        <f t="shared" si="118"/>
        <v>阎巧巧14突</v>
      </c>
      <c r="P311" s="31" t="s">
        <v>482</v>
      </c>
      <c r="Q311" s="16">
        <f t="shared" si="119"/>
        <v>1</v>
      </c>
      <c r="R311" s="16">
        <f t="shared" si="120"/>
        <v>14</v>
      </c>
      <c r="S311" s="16" t="s">
        <v>51</v>
      </c>
      <c r="T311" s="16">
        <f>ROUND(((IF(Q311=1,INDEX(新属性投放!$J$14:$J$34,卡牌属性!R311),INDEX(新属性投放!$J$42:$J$62,卡牌属性!R311)))*INDEX($G$5:$G$42,L311)+IF(Q311=1,INDEX(新属性投放!R$20:R$23,卡牌属性!M311-1),INDEX(新属性投放!R$25:R$28,卡牌属性!M311-1)))/SQRT(INDEX($I$5:$I$42,L311)),2)</f>
        <v>2081.84</v>
      </c>
      <c r="U311" s="31" t="s">
        <v>190</v>
      </c>
      <c r="V311" s="16">
        <f>ROUND((IF(Q311=1,INDEX(新属性投放!$K$14:$K$34,卡牌属性!R311),INDEX(新属性投放!$K$42:$K$62,卡牌属性!R311))+IF(Q311=1,INDEX(新属性投放!S$20:S$23,卡牌属性!M311-1),INDEX(新属性投放!S$25:S$28,卡牌属性!M311-1)))*INDEX($G$5:$G$42,L311),2)</f>
        <v>1018.67</v>
      </c>
      <c r="W311" s="31" t="s">
        <v>191</v>
      </c>
      <c r="X311" s="16">
        <f>ROUND((IF(Q311=1,INDEX(新属性投放!$L$14:$L$34,卡牌属性!R311),INDEX(新属性投放!$L$42:$L$62,卡牌属性!R311))*INDEX($G$5:$G$42,L311)+IF(Q311=1,INDEX(新属性投放!T$20:T$23,卡牌属性!M311-1),INDEX(新属性投放!T$25:T$28,卡牌属性!M311-1)))*SQRT(INDEX($I$5:$I$42,L311)),2)</f>
        <v>6311.52</v>
      </c>
      <c r="Y311" s="31" t="s">
        <v>189</v>
      </c>
      <c r="Z311" s="16">
        <f>ROUND(IF(Q311=1,INDEX(新属性投放!$D$14:$D$34,卡牌属性!R311),INDEX(新属性投放!$D$42:$D$62,卡牌属性!R311))*INDEX($G$5:$G$42,L311)/SQRT(INDEX($I$5:$I$42,L311)),2)</f>
        <v>51.8</v>
      </c>
      <c r="AA311" s="31" t="s">
        <v>190</v>
      </c>
      <c r="AB311" s="16">
        <f>ROUND(IF(Q311=1,INDEX(新属性投放!$E$14:$E$34,卡牌属性!R311),INDEX(新属性投放!$E$42:$E$62,卡牌属性!R311))*INDEX($G$5:$G$42,L311),2)</f>
        <v>25.9</v>
      </c>
      <c r="AC311" s="31" t="s">
        <v>191</v>
      </c>
      <c r="AD311" s="16">
        <f>ROUND(IF(Q311=1,INDEX(新属性投放!$F$14:$F$34,卡牌属性!R311),INDEX(新属性投放!$F$42:$F$62,卡牌属性!R311))*INDEX($G$5:$G$42,L311)*SQRT(INDEX($I$5:$I$42,L311)),2)</f>
        <v>155.38999999999999</v>
      </c>
      <c r="AF311" s="16">
        <f t="shared" si="121"/>
        <v>518</v>
      </c>
      <c r="AG311" s="16">
        <f t="shared" si="122"/>
        <v>259</v>
      </c>
      <c r="AH311" s="16">
        <f t="shared" si="123"/>
        <v>1553</v>
      </c>
      <c r="AJ311" s="16">
        <f t="shared" si="133"/>
        <v>3013</v>
      </c>
      <c r="AK311" s="16">
        <f t="shared" si="134"/>
        <v>1504</v>
      </c>
      <c r="AL311" s="16">
        <f t="shared" si="135"/>
        <v>9057</v>
      </c>
    </row>
    <row r="312" spans="11:38" ht="16.5" x14ac:dyDescent="0.2">
      <c r="K312" s="15">
        <v>309</v>
      </c>
      <c r="L312" s="15">
        <f t="shared" si="115"/>
        <v>15</v>
      </c>
      <c r="M312" s="15">
        <f t="shared" si="116"/>
        <v>3</v>
      </c>
      <c r="N312" s="16">
        <f t="shared" si="117"/>
        <v>1101015</v>
      </c>
      <c r="O312" s="16" t="str">
        <f t="shared" si="118"/>
        <v>阎巧巧15突</v>
      </c>
      <c r="P312" s="31" t="s">
        <v>482</v>
      </c>
      <c r="Q312" s="16">
        <f t="shared" si="119"/>
        <v>1</v>
      </c>
      <c r="R312" s="16">
        <f t="shared" si="120"/>
        <v>15</v>
      </c>
      <c r="S312" s="16" t="s">
        <v>51</v>
      </c>
      <c r="T312" s="16">
        <f>ROUND(((IF(Q312=1,INDEX(新属性投放!$J$14:$J$34,卡牌属性!R312),INDEX(新属性投放!$J$42:$J$62,卡牌属性!R312)))*INDEX($G$5:$G$42,L312)+IF(Q312=1,INDEX(新属性投放!R$20:R$23,卡牌属性!M312-1),INDEX(新属性投放!R$25:R$28,卡牌属性!M312-1)))/SQRT(INDEX($I$5:$I$42,L312)),2)</f>
        <v>2405.2199999999998</v>
      </c>
      <c r="U312" s="31" t="s">
        <v>190</v>
      </c>
      <c r="V312" s="16">
        <f>ROUND((IF(Q312=1,INDEX(新属性投放!$K$14:$K$34,卡牌属性!R312),INDEX(新属性投放!$K$42:$K$62,卡牌属性!R312))+IF(Q312=1,INDEX(新属性投放!S$20:S$23,卡牌属性!M312-1),INDEX(新属性投放!S$25:S$28,卡牌属性!M312-1)))*INDEX($G$5:$G$42,L312),2)</f>
        <v>1180.3599999999999</v>
      </c>
      <c r="W312" s="31" t="s">
        <v>191</v>
      </c>
      <c r="X312" s="16">
        <f>ROUND((IF(Q312=1,INDEX(新属性投放!$L$14:$L$34,卡牌属性!R312),INDEX(新属性投放!$L$42:$L$62,卡牌属性!R312))*INDEX($G$5:$G$42,L312)+IF(Q312=1,INDEX(新属性投放!T$20:T$23,卡牌属性!M312-1),INDEX(新属性投放!T$25:T$28,卡牌属性!M312-1)))*SQRT(INDEX($I$5:$I$42,L312)),2)</f>
        <v>7281.66</v>
      </c>
      <c r="Y312" s="31" t="s">
        <v>189</v>
      </c>
      <c r="Z312" s="16">
        <f>ROUND(IF(Q312=1,INDEX(新属性投放!$D$14:$D$34,卡牌属性!R312),INDEX(新属性投放!$D$42:$D$62,卡牌属性!R312))*INDEX($G$5:$G$42,L312)/SQRT(INDEX($I$5:$I$42,L312)),2)</f>
        <v>59.88</v>
      </c>
      <c r="AA312" s="31" t="s">
        <v>190</v>
      </c>
      <c r="AB312" s="16">
        <f>ROUND(IF(Q312=1,INDEX(新属性投放!$E$14:$E$34,卡牌属性!R312),INDEX(新属性投放!$E$42:$E$62,卡牌属性!R312))*INDEX($G$5:$G$42,L312),2)</f>
        <v>29.94</v>
      </c>
      <c r="AC312" s="31" t="s">
        <v>191</v>
      </c>
      <c r="AD312" s="16">
        <f>ROUND(IF(Q312=1,INDEX(新属性投放!$F$14:$F$34,卡牌属性!R312),INDEX(新属性投放!$F$42:$F$62,卡牌属性!R312))*INDEX($G$5:$G$42,L312)*SQRT(INDEX($I$5:$I$42,L312)),2)</f>
        <v>179.64</v>
      </c>
      <c r="AF312" s="16">
        <f t="shared" si="121"/>
        <v>598</v>
      </c>
      <c r="AG312" s="16">
        <f t="shared" si="122"/>
        <v>299</v>
      </c>
      <c r="AH312" s="16">
        <f t="shared" si="123"/>
        <v>1796</v>
      </c>
      <c r="AJ312" s="16">
        <f t="shared" si="133"/>
        <v>3611</v>
      </c>
      <c r="AK312" s="16">
        <f t="shared" si="134"/>
        <v>1803</v>
      </c>
      <c r="AL312" s="16">
        <f t="shared" si="135"/>
        <v>10853</v>
      </c>
    </row>
    <row r="313" spans="11:38" ht="16.5" x14ac:dyDescent="0.2">
      <c r="K313" s="15">
        <v>310</v>
      </c>
      <c r="L313" s="15">
        <f t="shared" si="115"/>
        <v>15</v>
      </c>
      <c r="M313" s="15">
        <f t="shared" si="116"/>
        <v>3</v>
      </c>
      <c r="N313" s="16">
        <f t="shared" si="117"/>
        <v>1101015</v>
      </c>
      <c r="O313" s="16" t="str">
        <f t="shared" si="118"/>
        <v>阎巧巧16突</v>
      </c>
      <c r="P313" s="31" t="s">
        <v>482</v>
      </c>
      <c r="Q313" s="16">
        <f t="shared" si="119"/>
        <v>1</v>
      </c>
      <c r="R313" s="16">
        <f t="shared" si="120"/>
        <v>16</v>
      </c>
      <c r="S313" s="16" t="s">
        <v>51</v>
      </c>
      <c r="T313" s="16">
        <f>ROUND(((IF(Q313=1,INDEX(新属性投放!$J$14:$J$34,卡牌属性!R313),INDEX(新属性投放!$J$42:$J$62,卡牌属性!R313)))*INDEX($G$5:$G$42,L313)+IF(Q313=1,INDEX(新属性投放!R$20:R$23,卡牌属性!M313-1),INDEX(新属性投放!R$25:R$28,卡牌属性!M313-1)))/SQRT(INDEX($I$5:$I$42,L313)),2)</f>
        <v>2779.37</v>
      </c>
      <c r="U313" s="31" t="s">
        <v>190</v>
      </c>
      <c r="V313" s="16">
        <f>ROUND((IF(Q313=1,INDEX(新属性投放!$K$14:$K$34,卡牌属性!R313),INDEX(新属性投放!$K$42:$K$62,卡牌属性!R313))+IF(Q313=1,INDEX(新属性投放!S$20:S$23,卡牌属性!M313-1),INDEX(新属性投放!S$25:S$28,卡牌属性!M313-1)))*INDEX($G$5:$G$42,L313),2)</f>
        <v>1368.01</v>
      </c>
      <c r="W313" s="31" t="s">
        <v>191</v>
      </c>
      <c r="X313" s="16">
        <f>ROUND((IF(Q313=1,INDEX(新属性投放!$L$14:$L$34,卡牌属性!R313),INDEX(新属性投放!$L$42:$L$62,卡牌属性!R313))*INDEX($G$5:$G$42,L313)+IF(Q313=1,INDEX(新属性投放!T$20:T$23,卡牌属性!M313-1),INDEX(新属性投放!T$25:T$28,卡牌属性!M313-1)))*SQRT(INDEX($I$5:$I$42,L313)),2)</f>
        <v>8404.1200000000008</v>
      </c>
      <c r="Y313" s="31" t="s">
        <v>189</v>
      </c>
      <c r="Z313" s="16">
        <f>ROUND(IF(Q313=1,INDEX(新属性投放!$D$14:$D$34,卡牌属性!R313),INDEX(新属性投放!$D$42:$D$62,卡牌属性!R313))*INDEX($G$5:$G$42,L313)/SQRT(INDEX($I$5:$I$42,L313)),2)</f>
        <v>69.23</v>
      </c>
      <c r="AA313" s="31" t="s">
        <v>190</v>
      </c>
      <c r="AB313" s="16">
        <f>ROUND(IF(Q313=1,INDEX(新属性投放!$E$14:$E$34,卡牌属性!R313),INDEX(新属性投放!$E$42:$E$62,卡牌属性!R313))*INDEX($G$5:$G$42,L313),2)</f>
        <v>34.619999999999997</v>
      </c>
      <c r="AC313" s="31" t="s">
        <v>191</v>
      </c>
      <c r="AD313" s="16">
        <f>ROUND(IF(Q313=1,INDEX(新属性投放!$F$14:$F$34,卡牌属性!R313),INDEX(新属性投放!$F$42:$F$62,卡牌属性!R313))*INDEX($G$5:$G$42,L313)*SQRT(INDEX($I$5:$I$42,L313)),2)</f>
        <v>207.69</v>
      </c>
      <c r="AF313" s="16">
        <f t="shared" si="121"/>
        <v>692</v>
      </c>
      <c r="AG313" s="16">
        <f t="shared" si="122"/>
        <v>346</v>
      </c>
      <c r="AH313" s="16">
        <f t="shared" si="123"/>
        <v>2076</v>
      </c>
      <c r="AJ313" s="16">
        <f t="shared" si="133"/>
        <v>4303</v>
      </c>
      <c r="AK313" s="16">
        <f t="shared" si="134"/>
        <v>2149</v>
      </c>
      <c r="AL313" s="16">
        <f t="shared" si="135"/>
        <v>12929</v>
      </c>
    </row>
    <row r="314" spans="11:38" ht="16.5" x14ac:dyDescent="0.2">
      <c r="K314" s="15">
        <v>311</v>
      </c>
      <c r="L314" s="15">
        <f t="shared" si="115"/>
        <v>15</v>
      </c>
      <c r="M314" s="15">
        <f t="shared" si="116"/>
        <v>3</v>
      </c>
      <c r="N314" s="16">
        <f t="shared" si="117"/>
        <v>1101015</v>
      </c>
      <c r="O314" s="16" t="str">
        <f t="shared" si="118"/>
        <v>阎巧巧17突</v>
      </c>
      <c r="P314" s="31" t="s">
        <v>482</v>
      </c>
      <c r="Q314" s="16">
        <f t="shared" si="119"/>
        <v>1</v>
      </c>
      <c r="R314" s="16">
        <f t="shared" si="120"/>
        <v>17</v>
      </c>
      <c r="S314" s="16" t="s">
        <v>51</v>
      </c>
      <c r="T314" s="16">
        <f>ROUND(((IF(Q314=1,INDEX(新属性投放!$J$14:$J$34,卡牌属性!R314),INDEX(新属性投放!$J$42:$J$62,卡牌属性!R314)))*INDEX($G$5:$G$42,L314)+IF(Q314=1,INDEX(新属性投放!R$20:R$23,卡牌属性!M314-1),INDEX(新属性投放!R$25:R$28,卡牌属性!M314-1)))/SQRT(INDEX($I$5:$I$42,L314)),2)</f>
        <v>3211.77</v>
      </c>
      <c r="U314" s="31" t="s">
        <v>190</v>
      </c>
      <c r="V314" s="16">
        <f>ROUND((IF(Q314=1,INDEX(新属性投放!$K$14:$K$34,卡牌属性!R314),INDEX(新属性投放!$K$42:$K$62,卡牌属性!R314))+IF(Q314=1,INDEX(新属性投放!S$20:S$23,卡牌属性!M314-1),INDEX(新属性投放!S$25:S$28,卡牌属性!M314-1)))*INDEX($G$5:$G$42,L314),2)</f>
        <v>1584.79</v>
      </c>
      <c r="W314" s="31" t="s">
        <v>191</v>
      </c>
      <c r="X314" s="16">
        <f>ROUND((IF(Q314=1,INDEX(新属性投放!$L$14:$L$34,卡牌属性!R314),INDEX(新属性投放!$L$42:$L$62,卡牌属性!R314))*INDEX($G$5:$G$42,L314)+IF(Q314=1,INDEX(新属性投放!T$20:T$23,卡牌属性!M314-1),INDEX(新属性投放!T$25:T$28,卡牌属性!M314-1)))*SQRT(INDEX($I$5:$I$42,L314)),2)</f>
        <v>9701.32</v>
      </c>
      <c r="Y314" s="31" t="s">
        <v>189</v>
      </c>
      <c r="Z314" s="16">
        <f>ROUND(IF(Q314=1,INDEX(新属性投放!$D$14:$D$34,卡牌属性!R314),INDEX(新属性投放!$D$42:$D$62,卡牌属性!R314))*INDEX($G$5:$G$42,L314)/SQRT(INDEX($I$5:$I$42,L314)),2)</f>
        <v>80.040000000000006</v>
      </c>
      <c r="AA314" s="31" t="s">
        <v>190</v>
      </c>
      <c r="AB314" s="16">
        <f>ROUND(IF(Q314=1,INDEX(新属性投放!$E$14:$E$34,卡牌属性!R314),INDEX(新属性投放!$E$42:$E$62,卡牌属性!R314))*INDEX($G$5:$G$42,L314),2)</f>
        <v>40.020000000000003</v>
      </c>
      <c r="AC314" s="31" t="s">
        <v>191</v>
      </c>
      <c r="AD314" s="16">
        <f>ROUND(IF(Q314=1,INDEX(新属性投放!$F$14:$F$34,卡牌属性!R314),INDEX(新属性投放!$F$42:$F$62,卡牌属性!R314))*INDEX($G$5:$G$42,L314)*SQRT(INDEX($I$5:$I$42,L314)),2)</f>
        <v>240.12</v>
      </c>
      <c r="AF314" s="16">
        <f t="shared" si="121"/>
        <v>800</v>
      </c>
      <c r="AG314" s="16">
        <f t="shared" si="122"/>
        <v>400</v>
      </c>
      <c r="AH314" s="16">
        <f t="shared" si="123"/>
        <v>2401</v>
      </c>
      <c r="AJ314" s="16">
        <f t="shared" si="133"/>
        <v>5103</v>
      </c>
      <c r="AK314" s="16">
        <f t="shared" si="134"/>
        <v>2549</v>
      </c>
      <c r="AL314" s="16">
        <f t="shared" si="135"/>
        <v>15330</v>
      </c>
    </row>
    <row r="315" spans="11:38" ht="16.5" x14ac:dyDescent="0.2">
      <c r="K315" s="15">
        <v>312</v>
      </c>
      <c r="L315" s="15">
        <f t="shared" si="115"/>
        <v>15</v>
      </c>
      <c r="M315" s="15">
        <f t="shared" si="116"/>
        <v>3</v>
      </c>
      <c r="N315" s="16">
        <f t="shared" si="117"/>
        <v>1101015</v>
      </c>
      <c r="O315" s="16" t="str">
        <f t="shared" si="118"/>
        <v>阎巧巧18突</v>
      </c>
      <c r="P315" s="31" t="s">
        <v>482</v>
      </c>
      <c r="Q315" s="16">
        <f t="shared" si="119"/>
        <v>1</v>
      </c>
      <c r="R315" s="16">
        <f t="shared" si="120"/>
        <v>18</v>
      </c>
      <c r="S315" s="16" t="s">
        <v>51</v>
      </c>
      <c r="T315" s="16">
        <f>ROUND(((IF(Q315=1,INDEX(新属性投放!$J$14:$J$34,卡牌属性!R315),INDEX(新属性投放!$J$42:$J$62,卡牌属性!R315)))*INDEX($G$5:$G$42,L315)+IF(Q315=1,INDEX(新属性投放!R$20:R$23,卡牌属性!M315-1),INDEX(新属性投放!R$25:R$28,卡牌属性!M315-1)))/SQRT(INDEX($I$5:$I$42,L315)),2)</f>
        <v>3712.02</v>
      </c>
      <c r="U315" s="31" t="s">
        <v>190</v>
      </c>
      <c r="V315" s="16">
        <f>ROUND((IF(Q315=1,INDEX(新属性投放!$K$14:$K$34,卡牌属性!R315),INDEX(新属性投放!$K$42:$K$62,卡牌属性!R315))+IF(Q315=1,INDEX(新属性投放!S$20:S$23,卡牌属性!M315-1),INDEX(新属性投放!S$25:S$28,卡牌属性!M315-1)))*INDEX($G$5:$G$42,L315),2)</f>
        <v>1835.49</v>
      </c>
      <c r="W315" s="31" t="s">
        <v>191</v>
      </c>
      <c r="X315" s="16">
        <f>ROUND((IF(Q315=1,INDEX(新属性投放!$L$14:$L$34,卡牌属性!R315),INDEX(新属性投放!$L$42:$L$62,卡牌属性!R315))*INDEX($G$5:$G$42,L315)+IF(Q315=1,INDEX(新属性投放!T$20:T$23,卡牌属性!M315-1),INDEX(新属性投放!T$25:T$28,卡牌属性!M315-1)))*SQRT(INDEX($I$5:$I$42,L315)),2)</f>
        <v>11202.07</v>
      </c>
      <c r="Y315" s="31" t="s">
        <v>189</v>
      </c>
      <c r="Z315" s="16">
        <f>ROUND(IF(Q315=1,INDEX(新属性投放!$D$14:$D$34,卡牌属性!R315),INDEX(新属性投放!$D$42:$D$62,卡牌属性!R315))*INDEX($G$5:$G$42,L315)/SQRT(INDEX($I$5:$I$42,L315)),2)</f>
        <v>92.55</v>
      </c>
      <c r="AA315" s="31" t="s">
        <v>190</v>
      </c>
      <c r="AB315" s="16">
        <f>ROUND(IF(Q315=1,INDEX(新属性投放!$E$14:$E$34,卡牌属性!R315),INDEX(新属性投放!$E$42:$E$62,卡牌属性!R315))*INDEX($G$5:$G$42,L315),2)</f>
        <v>46.28</v>
      </c>
      <c r="AC315" s="31" t="s">
        <v>191</v>
      </c>
      <c r="AD315" s="16">
        <f>ROUND(IF(Q315=1,INDEX(新属性投放!$F$14:$F$34,卡牌属性!R315),INDEX(新属性投放!$F$42:$F$62,卡牌属性!R315))*INDEX($G$5:$G$42,L315)*SQRT(INDEX($I$5:$I$42,L315)),2)</f>
        <v>277.66000000000003</v>
      </c>
      <c r="AF315" s="16">
        <f t="shared" si="121"/>
        <v>925</v>
      </c>
      <c r="AG315" s="16">
        <f t="shared" si="122"/>
        <v>462</v>
      </c>
      <c r="AH315" s="16">
        <f t="shared" si="123"/>
        <v>2776</v>
      </c>
      <c r="AJ315" s="16">
        <f t="shared" si="133"/>
        <v>6028</v>
      </c>
      <c r="AK315" s="16">
        <f t="shared" si="134"/>
        <v>3011</v>
      </c>
      <c r="AL315" s="16">
        <f t="shared" si="135"/>
        <v>18106</v>
      </c>
    </row>
    <row r="316" spans="11:38" ht="16.5" x14ac:dyDescent="0.2">
      <c r="K316" s="15">
        <v>313</v>
      </c>
      <c r="L316" s="15">
        <f t="shared" si="115"/>
        <v>15</v>
      </c>
      <c r="M316" s="15">
        <f t="shared" si="116"/>
        <v>3</v>
      </c>
      <c r="N316" s="16">
        <f t="shared" si="117"/>
        <v>1101015</v>
      </c>
      <c r="O316" s="16" t="str">
        <f t="shared" si="118"/>
        <v>阎巧巧19突</v>
      </c>
      <c r="P316" s="31" t="s">
        <v>482</v>
      </c>
      <c r="Q316" s="16">
        <f t="shared" si="119"/>
        <v>1</v>
      </c>
      <c r="R316" s="16">
        <f t="shared" si="120"/>
        <v>19</v>
      </c>
      <c r="S316" s="16" t="s">
        <v>51</v>
      </c>
      <c r="T316" s="16">
        <f>ROUND(((IF(Q316=1,INDEX(新属性投放!$J$14:$J$34,卡牌属性!R316),INDEX(新属性投放!$J$42:$J$62,卡牌属性!R316)))*INDEX($G$5:$G$42,L316)+IF(Q316=1,INDEX(新属性投放!R$20:R$23,卡牌属性!M316-1),INDEX(新属性投放!R$25:R$28,卡牌属性!M316-1)))/SQRT(INDEX($I$5:$I$42,L316)),2)</f>
        <v>4290.93</v>
      </c>
      <c r="U316" s="31" t="s">
        <v>190</v>
      </c>
      <c r="V316" s="16">
        <f>ROUND((IF(Q316=1,INDEX(新属性投放!$K$14:$K$34,卡牌属性!R316),INDEX(新属性投放!$K$42:$K$62,卡牌属性!R316))+IF(Q316=1,INDEX(新属性投放!S$20:S$23,卡牌属性!M316-1),INDEX(新属性投放!S$25:S$28,卡牌属性!M316-1)))*INDEX($G$5:$G$42,L316),2)</f>
        <v>2124.37</v>
      </c>
      <c r="W316" s="31" t="s">
        <v>191</v>
      </c>
      <c r="X316" s="16">
        <f>ROUND((IF(Q316=1,INDEX(新属性投放!$L$14:$L$34,卡牌属性!R316),INDEX(新属性投放!$L$42:$L$62,卡牌属性!R316))*INDEX($G$5:$G$42,L316)+IF(Q316=1,INDEX(新属性投放!T$20:T$23,卡牌属性!M316-1),INDEX(新属性投放!T$25:T$28,卡牌属性!M316-1)))*SQRT(INDEX($I$5:$I$42,L316)),2)</f>
        <v>12938.8</v>
      </c>
      <c r="Y316" s="31" t="s">
        <v>189</v>
      </c>
      <c r="Z316" s="16">
        <f>ROUND(IF(Q316=1,INDEX(新属性投放!$D$14:$D$34,卡牌属性!R316),INDEX(新属性投放!$D$42:$D$62,卡牌属性!R316))*INDEX($G$5:$G$42,L316)/SQRT(INDEX($I$5:$I$42,L316)),2)</f>
        <v>107.02</v>
      </c>
      <c r="AA316" s="31" t="s">
        <v>190</v>
      </c>
      <c r="AB316" s="16">
        <f>ROUND(IF(Q316=1,INDEX(新属性投放!$E$14:$E$34,卡牌属性!R316),INDEX(新属性投放!$E$42:$E$62,卡牌属性!R316))*INDEX($G$5:$G$42,L316),2)</f>
        <v>53.51</v>
      </c>
      <c r="AC316" s="31" t="s">
        <v>191</v>
      </c>
      <c r="AD316" s="16">
        <f>ROUND(IF(Q316=1,INDEX(新属性投放!$F$14:$F$34,卡牌属性!R316),INDEX(新属性投放!$F$42:$F$62,卡牌属性!R316))*INDEX($G$5:$G$42,L316)*SQRT(INDEX($I$5:$I$42,L316)),2)</f>
        <v>321.06</v>
      </c>
      <c r="AF316" s="16">
        <f t="shared" si="121"/>
        <v>1070</v>
      </c>
      <c r="AG316" s="16">
        <f t="shared" si="122"/>
        <v>535</v>
      </c>
      <c r="AH316" s="16">
        <f t="shared" si="123"/>
        <v>3210</v>
      </c>
      <c r="AJ316" s="16">
        <f t="shared" si="133"/>
        <v>7098</v>
      </c>
      <c r="AK316" s="16">
        <f t="shared" si="134"/>
        <v>3546</v>
      </c>
      <c r="AL316" s="16">
        <f t="shared" si="135"/>
        <v>21316</v>
      </c>
    </row>
    <row r="317" spans="11:38" ht="16.5" x14ac:dyDescent="0.2">
      <c r="K317" s="15">
        <v>314</v>
      </c>
      <c r="L317" s="15">
        <f t="shared" si="115"/>
        <v>15</v>
      </c>
      <c r="M317" s="15">
        <f t="shared" si="116"/>
        <v>3</v>
      </c>
      <c r="N317" s="16">
        <f t="shared" si="117"/>
        <v>1101015</v>
      </c>
      <c r="O317" s="16" t="str">
        <f t="shared" si="118"/>
        <v>阎巧巧20突</v>
      </c>
      <c r="P317" s="31" t="s">
        <v>482</v>
      </c>
      <c r="Q317" s="16">
        <f t="shared" si="119"/>
        <v>1</v>
      </c>
      <c r="R317" s="16">
        <f t="shared" si="120"/>
        <v>20</v>
      </c>
      <c r="S317" s="16" t="s">
        <v>51</v>
      </c>
      <c r="T317" s="16">
        <f>ROUND(((IF(Q317=1,INDEX(新属性投放!$J$14:$J$34,卡牌属性!R317),INDEX(新属性投放!$J$42:$J$62,卡牌属性!R317)))*INDEX($G$5:$G$42,L317)+IF(Q317=1,INDEX(新属性投放!R$20:R$23,卡牌属性!M317-1),INDEX(新属性投放!R$25:R$28,卡牌属性!M317-1)))/SQRT(INDEX($I$5:$I$42,L317)),2)</f>
        <v>4959.43</v>
      </c>
      <c r="U317" s="31" t="s">
        <v>190</v>
      </c>
      <c r="V317" s="16">
        <f>ROUND((IF(Q317=1,INDEX(新属性投放!$K$14:$K$34,卡牌属性!R317),INDEX(新属性投放!$K$42:$K$62,卡牌属性!R317))+IF(Q317=1,INDEX(新属性投放!S$20:S$23,卡牌属性!M317-1),INDEX(新属性投放!S$25:S$28,卡牌属性!M317-1)))*INDEX($G$5:$G$42,L317),2)</f>
        <v>2458.61</v>
      </c>
      <c r="W317" s="31" t="s">
        <v>191</v>
      </c>
      <c r="X317" s="16">
        <f>ROUND((IF(Q317=1,INDEX(新属性投放!$L$14:$L$34,卡牌属性!R317),INDEX(新属性投放!$L$42:$L$62,卡牌属性!R317))*INDEX($G$5:$G$42,L317)+IF(Q317=1,INDEX(新属性投放!T$20:T$23,卡牌属性!M317-1),INDEX(新属性投放!T$25:T$28,卡牌属性!M317-1)))*SQRT(INDEX($I$5:$I$42,L317)),2)</f>
        <v>14944.28</v>
      </c>
      <c r="Y317" s="31" t="s">
        <v>189</v>
      </c>
      <c r="Z317" s="16">
        <f>ROUND(IF(Q317=1,INDEX(新属性投放!$D$14:$D$34,卡牌属性!R317),INDEX(新属性投放!$D$42:$D$62,卡牌属性!R317))*INDEX($G$5:$G$42,L317)/SQRT(INDEX($I$5:$I$42,L317)),2)</f>
        <v>123.74</v>
      </c>
      <c r="AA317" s="31" t="s">
        <v>190</v>
      </c>
      <c r="AB317" s="16">
        <f>ROUND(IF(Q317=1,INDEX(新属性投放!$E$14:$E$34,卡牌属性!R317),INDEX(新属性投放!$E$42:$E$62,卡牌属性!R317))*INDEX($G$5:$G$42,L317),2)</f>
        <v>61.87</v>
      </c>
      <c r="AC317" s="31" t="s">
        <v>191</v>
      </c>
      <c r="AD317" s="16">
        <f>ROUND(IF(Q317=1,INDEX(新属性投放!$F$14:$F$34,卡牌属性!R317),INDEX(新属性投放!$F$42:$F$62,卡牌属性!R317))*INDEX($G$5:$G$42,L317)*SQRT(INDEX($I$5:$I$42,L317)),2)</f>
        <v>371.22</v>
      </c>
      <c r="AF317" s="16">
        <f t="shared" si="121"/>
        <v>1237</v>
      </c>
      <c r="AG317" s="16">
        <f t="shared" si="122"/>
        <v>618</v>
      </c>
      <c r="AH317" s="16">
        <f t="shared" si="123"/>
        <v>3712</v>
      </c>
      <c r="AJ317" s="16">
        <f t="shared" si="133"/>
        <v>8335</v>
      </c>
      <c r="AK317" s="16">
        <f t="shared" si="134"/>
        <v>4164</v>
      </c>
      <c r="AL317" s="16">
        <f t="shared" si="135"/>
        <v>25028</v>
      </c>
    </row>
    <row r="318" spans="11:38" ht="16.5" x14ac:dyDescent="0.2">
      <c r="K318" s="15">
        <v>315</v>
      </c>
      <c r="L318" s="15">
        <f t="shared" si="115"/>
        <v>15</v>
      </c>
      <c r="M318" s="15">
        <f t="shared" si="116"/>
        <v>3</v>
      </c>
      <c r="N318" s="16">
        <f t="shared" si="117"/>
        <v>1101015</v>
      </c>
      <c r="O318" s="16" t="str">
        <f t="shared" si="118"/>
        <v>阎巧巧21突</v>
      </c>
      <c r="P318" s="31" t="s">
        <v>482</v>
      </c>
      <c r="Q318" s="16">
        <f t="shared" si="119"/>
        <v>1</v>
      </c>
      <c r="R318" s="16">
        <f t="shared" si="120"/>
        <v>21</v>
      </c>
      <c r="S318" s="16" t="s">
        <v>51</v>
      </c>
      <c r="T318" s="16">
        <f>ROUND(((IF(Q318=1,INDEX(新属性投放!$J$14:$J$34,卡牌属性!R318),INDEX(新属性投放!$J$42:$J$62,卡牌属性!R318)))*INDEX($G$5:$G$42,L318)+IF(Q318=1,INDEX(新属性投放!R$20:R$23,卡牌属性!M318-1),INDEX(新属性投放!R$25:R$28,卡牌属性!M318-1)))/SQRT(INDEX($I$5:$I$42,L318)),2)</f>
        <v>5733.38</v>
      </c>
      <c r="U318" s="31" t="s">
        <v>190</v>
      </c>
      <c r="V318" s="16">
        <f>ROUND((IF(Q318=1,INDEX(新属性投放!$K$14:$K$34,卡牌属性!R318),INDEX(新属性投放!$K$42:$K$62,卡牌属性!R318))+IF(Q318=1,INDEX(新属性投放!S$20:S$23,卡牌属性!M318-1),INDEX(新属性投放!S$25:S$28,卡牌属性!M318-1)))*INDEX($G$5:$G$42,L318),2)</f>
        <v>2845.01</v>
      </c>
      <c r="W318" s="31" t="s">
        <v>191</v>
      </c>
      <c r="X318" s="16">
        <f>ROUND((IF(Q318=1,INDEX(新属性投放!$L$14:$L$34,卡牌属性!R318),INDEX(新属性投放!$L$42:$L$62,卡牌属性!R318))*INDEX($G$5:$G$42,L318)+IF(Q318=1,INDEX(新属性投放!T$20:T$23,卡牌属性!M318-1),INDEX(新属性投放!T$25:T$28,卡牌属性!M318-1)))*SQRT(INDEX($I$5:$I$42,L318)),2)</f>
        <v>17266.13</v>
      </c>
      <c r="Y318" s="31" t="s">
        <v>189</v>
      </c>
      <c r="Z318" s="16">
        <f>ROUND(IF(Q318=1,INDEX(新属性投放!$D$14:$D$34,卡牌属性!R318),INDEX(新属性投放!$D$42:$D$62,卡牌属性!R318))*INDEX($G$5:$G$42,L318)/SQRT(INDEX($I$5:$I$42,L318)),2)</f>
        <v>143.08000000000001</v>
      </c>
      <c r="AA318" s="31" t="s">
        <v>190</v>
      </c>
      <c r="AB318" s="16">
        <f>ROUND(IF(Q318=1,INDEX(新属性投放!$E$14:$E$34,卡牌属性!R318),INDEX(新属性投放!$E$42:$E$62,卡牌属性!R318))*INDEX($G$5:$G$42,L318),2)</f>
        <v>71.540000000000006</v>
      </c>
      <c r="AC318" s="31" t="s">
        <v>191</v>
      </c>
      <c r="AD318" s="16">
        <f>ROUND(IF(Q318=1,INDEX(新属性投放!$F$14:$F$34,卡牌属性!R318),INDEX(新属性投放!$F$42:$F$62,卡牌属性!R318))*INDEX($G$5:$G$42,L318)*SQRT(INDEX($I$5:$I$42,L318)),2)</f>
        <v>429.25</v>
      </c>
      <c r="AF318" s="16">
        <f t="shared" si="121"/>
        <v>1430</v>
      </c>
      <c r="AG318" s="16">
        <f t="shared" si="122"/>
        <v>715</v>
      </c>
      <c r="AH318" s="16">
        <f t="shared" si="123"/>
        <v>4292</v>
      </c>
      <c r="AJ318" s="16">
        <f t="shared" si="133"/>
        <v>9765</v>
      </c>
      <c r="AK318" s="16">
        <f t="shared" si="134"/>
        <v>4879</v>
      </c>
      <c r="AL318" s="16">
        <f t="shared" si="135"/>
        <v>29320</v>
      </c>
    </row>
    <row r="319" spans="11:38" ht="16.5" x14ac:dyDescent="0.2">
      <c r="K319" s="15">
        <v>316</v>
      </c>
      <c r="L319" s="15">
        <f t="shared" si="115"/>
        <v>16</v>
      </c>
      <c r="M319" s="15">
        <f t="shared" si="116"/>
        <v>2</v>
      </c>
      <c r="N319" s="16">
        <f t="shared" si="117"/>
        <v>1101041</v>
      </c>
      <c r="O319" s="16" t="str">
        <f t="shared" si="118"/>
        <v>常服夏玲1突</v>
      </c>
      <c r="P319" s="31" t="s">
        <v>482</v>
      </c>
      <c r="Q319" s="16">
        <f t="shared" si="119"/>
        <v>1</v>
      </c>
      <c r="R319" s="16">
        <f t="shared" si="120"/>
        <v>1</v>
      </c>
      <c r="S319" s="16" t="s">
        <v>51</v>
      </c>
      <c r="T319" s="16">
        <f>ROUND(((IF(Q319=1,INDEX(新属性投放!$J$14:$J$34,卡牌属性!R319),INDEX(新属性投放!$J$42:$J$62,卡牌属性!R319)))*INDEX($G$5:$G$42,L319)+IF(Q319=1,INDEX(新属性投放!R$20:R$23,卡牌属性!M319-1),INDEX(新属性投放!R$25:R$28,卡牌属性!M319-1)))/SQRT(INDEX($I$5:$I$42,L319)),2)</f>
        <v>20</v>
      </c>
      <c r="U319" s="31" t="s">
        <v>190</v>
      </c>
      <c r="V319" s="16">
        <f>ROUND((IF(Q319=1,INDEX(新属性投放!$K$14:$K$34,卡牌属性!R319),INDEX(新属性投放!$K$42:$K$62,卡牌属性!R319))+IF(Q319=1,INDEX(新属性投放!S$20:S$23,卡牌属性!M319-1),INDEX(新属性投放!S$25:S$28,卡牌属性!M319-1)))*INDEX($G$5:$G$42,L319),2)</f>
        <v>0</v>
      </c>
      <c r="W319" s="31" t="s">
        <v>191</v>
      </c>
      <c r="X319" s="16">
        <f>ROUND((IF(Q319=1,INDEX(新属性投放!$L$14:$L$34,卡牌属性!R319),INDEX(新属性投放!$L$42:$L$62,卡牌属性!R319))*INDEX($G$5:$G$42,L319)+IF(Q319=1,INDEX(新属性投放!T$20:T$23,卡牌属性!M319-1),INDEX(新属性投放!T$25:T$28,卡牌属性!M319-1)))*SQRT(INDEX($I$5:$I$42,L319)),2)</f>
        <v>100</v>
      </c>
      <c r="Y319" s="31" t="s">
        <v>189</v>
      </c>
      <c r="Z319" s="16">
        <f>ROUND(IF(Q319=1,INDEX(新属性投放!$D$14:$D$34,卡牌属性!R319),INDEX(新属性投放!$D$42:$D$62,卡牌属性!R319))*INDEX($G$5:$G$42,L319)/SQRT(INDEX($I$5:$I$42,L319)),2)</f>
        <v>3</v>
      </c>
      <c r="AA319" s="31" t="s">
        <v>190</v>
      </c>
      <c r="AB319" s="16">
        <f>ROUND(IF(Q319=1,INDEX(新属性投放!$E$14:$E$34,卡牌属性!R319),INDEX(新属性投放!$E$42:$E$62,卡牌属性!R319))*INDEX($G$5:$G$42,L319),2)</f>
        <v>1.5</v>
      </c>
      <c r="AC319" s="31" t="s">
        <v>191</v>
      </c>
      <c r="AD319" s="16">
        <f>ROUND(IF(Q319=1,INDEX(新属性投放!$F$14:$F$34,卡牌属性!R319),INDEX(新属性投放!$F$42:$F$62,卡牌属性!R319))*INDEX($G$5:$G$42,L319)*SQRT(INDEX($I$5:$I$42,L319)),2)</f>
        <v>9</v>
      </c>
      <c r="AF319" s="16">
        <f t="shared" si="121"/>
        <v>30</v>
      </c>
      <c r="AG319" s="16">
        <f t="shared" si="122"/>
        <v>15</v>
      </c>
      <c r="AH319" s="16">
        <f t="shared" si="123"/>
        <v>90</v>
      </c>
      <c r="AJ319" s="16">
        <f t="shared" ref="AJ319" si="136">AF319</f>
        <v>30</v>
      </c>
      <c r="AK319" s="16">
        <f t="shared" ref="AK319" si="137">AG319</f>
        <v>15</v>
      </c>
      <c r="AL319" s="16">
        <f t="shared" ref="AL319" si="138">AH319</f>
        <v>90</v>
      </c>
    </row>
    <row r="320" spans="11:38" ht="16.5" x14ac:dyDescent="0.2">
      <c r="K320" s="15">
        <v>317</v>
      </c>
      <c r="L320" s="15">
        <f t="shared" si="115"/>
        <v>16</v>
      </c>
      <c r="M320" s="15">
        <f t="shared" si="116"/>
        <v>2</v>
      </c>
      <c r="N320" s="16">
        <f t="shared" si="117"/>
        <v>1101041</v>
      </c>
      <c r="O320" s="16" t="str">
        <f t="shared" si="118"/>
        <v>常服夏玲2突</v>
      </c>
      <c r="P320" s="31" t="s">
        <v>482</v>
      </c>
      <c r="Q320" s="16">
        <f t="shared" si="119"/>
        <v>1</v>
      </c>
      <c r="R320" s="16">
        <f t="shared" si="120"/>
        <v>2</v>
      </c>
      <c r="S320" s="16" t="s">
        <v>51</v>
      </c>
      <c r="T320" s="16">
        <f>ROUND(((IF(Q320=1,INDEX(新属性投放!$J$14:$J$34,卡牌属性!R320),INDEX(新属性投放!$J$42:$J$62,卡牌属性!R320)))*INDEX($G$5:$G$42,L320)+IF(Q320=1,INDEX(新属性投放!R$20:R$23,卡牌属性!M320-1),INDEX(新属性投放!R$25:R$28,卡牌属性!M320-1)))/SQRT(INDEX($I$5:$I$42,L320)),2)</f>
        <v>57</v>
      </c>
      <c r="U320" s="31" t="s">
        <v>190</v>
      </c>
      <c r="V320" s="16">
        <f>ROUND((IF(Q320=1,INDEX(新属性投放!$K$14:$K$34,卡牌属性!R320),INDEX(新属性投放!$K$42:$K$62,卡牌属性!R320))+IF(Q320=1,INDEX(新属性投放!S$20:S$23,卡牌属性!M320-1),INDEX(新属性投放!S$25:S$28,卡牌属性!M320-1)))*INDEX($G$5:$G$42,L320),2)</f>
        <v>13.5</v>
      </c>
      <c r="W320" s="31" t="s">
        <v>191</v>
      </c>
      <c r="X320" s="16">
        <f>ROUND((IF(Q320=1,INDEX(新属性投放!$L$14:$L$34,卡牌属性!R320),INDEX(新属性投放!$L$42:$L$62,卡牌属性!R320))*INDEX($G$5:$G$42,L320)+IF(Q320=1,INDEX(新属性投放!T$20:T$23,卡牌属性!M320-1),INDEX(新属性投放!T$25:T$28,卡牌属性!M320-1)))*SQRT(INDEX($I$5:$I$42,L320)),2)</f>
        <v>211</v>
      </c>
      <c r="Y320" s="31" t="s">
        <v>189</v>
      </c>
      <c r="Z320" s="16">
        <f>ROUND(IF(Q320=1,INDEX(新属性投放!$D$14:$D$34,卡牌属性!R320),INDEX(新属性投放!$D$42:$D$62,卡牌属性!R320))*INDEX($G$5:$G$42,L320)/SQRT(INDEX($I$5:$I$42,L320)),2)</f>
        <v>3.2</v>
      </c>
      <c r="AA320" s="31" t="s">
        <v>190</v>
      </c>
      <c r="AB320" s="16">
        <f>ROUND(IF(Q320=1,INDEX(新属性投放!$E$14:$E$34,卡牌属性!R320),INDEX(新属性投放!$E$42:$E$62,卡牌属性!R320))*INDEX($G$5:$G$42,L320),2)</f>
        <v>1.6</v>
      </c>
      <c r="AC320" s="31" t="s">
        <v>191</v>
      </c>
      <c r="AD320" s="16">
        <f>ROUND(IF(Q320=1,INDEX(新属性投放!$F$14:$F$34,卡牌属性!R320),INDEX(新属性投放!$F$42:$F$62,卡牌属性!R320))*INDEX($G$5:$G$42,L320)*SQRT(INDEX($I$5:$I$42,L320)),2)</f>
        <v>9.6</v>
      </c>
      <c r="AF320" s="16">
        <f t="shared" si="121"/>
        <v>32</v>
      </c>
      <c r="AG320" s="16">
        <f t="shared" si="122"/>
        <v>16</v>
      </c>
      <c r="AH320" s="16">
        <f t="shared" si="123"/>
        <v>96</v>
      </c>
      <c r="AJ320" s="16">
        <f t="shared" ref="AJ320:AJ339" si="139">AJ319+AF320</f>
        <v>62</v>
      </c>
      <c r="AK320" s="16">
        <f t="shared" ref="AK320:AK339" si="140">AK319+AG320</f>
        <v>31</v>
      </c>
      <c r="AL320" s="16">
        <f t="shared" ref="AL320:AL339" si="141">AL319+AH320</f>
        <v>186</v>
      </c>
    </row>
    <row r="321" spans="11:38" ht="16.5" x14ac:dyDescent="0.2">
      <c r="K321" s="15">
        <v>318</v>
      </c>
      <c r="L321" s="15">
        <f t="shared" si="115"/>
        <v>16</v>
      </c>
      <c r="M321" s="15">
        <f t="shared" si="116"/>
        <v>2</v>
      </c>
      <c r="N321" s="16">
        <f t="shared" si="117"/>
        <v>1101041</v>
      </c>
      <c r="O321" s="16" t="str">
        <f t="shared" si="118"/>
        <v>常服夏玲3突</v>
      </c>
      <c r="P321" s="31" t="s">
        <v>482</v>
      </c>
      <c r="Q321" s="16">
        <f t="shared" si="119"/>
        <v>1</v>
      </c>
      <c r="R321" s="16">
        <f t="shared" si="120"/>
        <v>3</v>
      </c>
      <c r="S321" s="16" t="s">
        <v>51</v>
      </c>
      <c r="T321" s="16">
        <f>ROUND(((IF(Q321=1,INDEX(新属性投放!$J$14:$J$34,卡牌属性!R321),INDEX(新属性投放!$J$42:$J$62,卡牌属性!R321)))*INDEX($G$5:$G$42,L321)+IF(Q321=1,INDEX(新属性投放!R$20:R$23,卡牌属性!M321-1),INDEX(新属性投放!R$25:R$28,卡牌属性!M321-1)))/SQRT(INDEX($I$5:$I$42,L321)),2)</f>
        <v>97</v>
      </c>
      <c r="U321" s="31" t="s">
        <v>190</v>
      </c>
      <c r="V321" s="16">
        <f>ROUND((IF(Q321=1,INDEX(新属性投放!$K$14:$K$34,卡牌属性!R321),INDEX(新属性投放!$K$42:$K$62,卡牌属性!R321))+IF(Q321=1,INDEX(新属性投放!S$20:S$23,卡牌属性!M321-1),INDEX(新属性投放!S$25:S$28,卡牌属性!M321-1)))*INDEX($G$5:$G$42,L321),2)</f>
        <v>33.5</v>
      </c>
      <c r="W321" s="31" t="s">
        <v>191</v>
      </c>
      <c r="X321" s="16">
        <f>ROUND((IF(Q321=1,INDEX(新属性投放!$L$14:$L$34,卡牌属性!R321),INDEX(新属性投放!$L$42:$L$62,卡牌属性!R321))*INDEX($G$5:$G$42,L321)+IF(Q321=1,INDEX(新属性投放!T$20:T$23,卡牌属性!M321-1),INDEX(新属性投放!T$25:T$28,卡牌属性!M321-1)))*SQRT(INDEX($I$5:$I$42,L321)),2)</f>
        <v>331</v>
      </c>
      <c r="Y321" s="31" t="s">
        <v>189</v>
      </c>
      <c r="Z321" s="16">
        <f>ROUND(IF(Q321=1,INDEX(新属性投放!$D$14:$D$34,卡牌属性!R321),INDEX(新属性投放!$D$42:$D$62,卡牌属性!R321))*INDEX($G$5:$G$42,L321)/SQRT(INDEX($I$5:$I$42,L321)),2)</f>
        <v>5.86</v>
      </c>
      <c r="AA321" s="31" t="s">
        <v>190</v>
      </c>
      <c r="AB321" s="16">
        <f>ROUND(IF(Q321=1,INDEX(新属性投放!$E$14:$E$34,卡牌属性!R321),INDEX(新属性投放!$E$42:$E$62,卡牌属性!R321))*INDEX($G$5:$G$42,L321),2)</f>
        <v>2.93</v>
      </c>
      <c r="AC321" s="31" t="s">
        <v>191</v>
      </c>
      <c r="AD321" s="16">
        <f>ROUND(IF(Q321=1,INDEX(新属性投放!$F$14:$F$34,卡牌属性!R321),INDEX(新属性投放!$F$42:$F$62,卡牌属性!R321))*INDEX($G$5:$G$42,L321)*SQRT(INDEX($I$5:$I$42,L321)),2)</f>
        <v>17.579999999999998</v>
      </c>
      <c r="AF321" s="16">
        <f t="shared" si="121"/>
        <v>58</v>
      </c>
      <c r="AG321" s="16">
        <f t="shared" si="122"/>
        <v>29</v>
      </c>
      <c r="AH321" s="16">
        <f t="shared" si="123"/>
        <v>175</v>
      </c>
      <c r="AJ321" s="16">
        <f t="shared" si="139"/>
        <v>120</v>
      </c>
      <c r="AK321" s="16">
        <f t="shared" si="140"/>
        <v>60</v>
      </c>
      <c r="AL321" s="16">
        <f t="shared" si="141"/>
        <v>361</v>
      </c>
    </row>
    <row r="322" spans="11:38" ht="16.5" x14ac:dyDescent="0.2">
      <c r="K322" s="15">
        <v>319</v>
      </c>
      <c r="L322" s="15">
        <f t="shared" si="115"/>
        <v>16</v>
      </c>
      <c r="M322" s="15">
        <f t="shared" si="116"/>
        <v>2</v>
      </c>
      <c r="N322" s="16">
        <f t="shared" si="117"/>
        <v>1101041</v>
      </c>
      <c r="O322" s="16" t="str">
        <f t="shared" si="118"/>
        <v>常服夏玲4突</v>
      </c>
      <c r="P322" s="31" t="s">
        <v>482</v>
      </c>
      <c r="Q322" s="16">
        <f t="shared" si="119"/>
        <v>1</v>
      </c>
      <c r="R322" s="16">
        <f t="shared" si="120"/>
        <v>4</v>
      </c>
      <c r="S322" s="16" t="s">
        <v>51</v>
      </c>
      <c r="T322" s="16">
        <f>ROUND(((IF(Q322=1,INDEX(新属性投放!$J$14:$J$34,卡牌属性!R322),INDEX(新属性投放!$J$42:$J$62,卡牌属性!R322)))*INDEX($G$5:$G$42,L322)+IF(Q322=1,INDEX(新属性投放!R$20:R$23,卡牌属性!M322-1),INDEX(新属性投放!R$25:R$28,卡牌属性!M322-1)))/SQRT(INDEX($I$5:$I$42,L322)),2)</f>
        <v>163.6</v>
      </c>
      <c r="U322" s="31" t="s">
        <v>190</v>
      </c>
      <c r="V322" s="16">
        <f>ROUND((IF(Q322=1,INDEX(新属性投放!$K$14:$K$34,卡牌属性!R322),INDEX(新属性投放!$K$42:$K$62,卡牌属性!R322))+IF(Q322=1,INDEX(新属性投放!S$20:S$23,卡牌属性!M322-1),INDEX(新属性投放!S$25:S$28,卡牌属性!M322-1)))*INDEX($G$5:$G$42,L322),2)</f>
        <v>66.8</v>
      </c>
      <c r="W322" s="31" t="s">
        <v>191</v>
      </c>
      <c r="X322" s="16">
        <f>ROUND((IF(Q322=1,INDEX(新属性投放!$L$14:$L$34,卡牌属性!R322),INDEX(新属性投放!$L$42:$L$62,卡牌属性!R322))*INDEX($G$5:$G$42,L322)+IF(Q322=1,INDEX(新属性投放!T$20:T$23,卡牌属性!M322-1),INDEX(新属性投放!T$25:T$28,卡牌属性!M322-1)))*SQRT(INDEX($I$5:$I$42,L322)),2)</f>
        <v>530.79999999999995</v>
      </c>
      <c r="Y322" s="31" t="s">
        <v>189</v>
      </c>
      <c r="Z322" s="16">
        <f>ROUND(IF(Q322=1,INDEX(新属性投放!$D$14:$D$34,卡牌属性!R322),INDEX(新属性投放!$D$42:$D$62,卡牌属性!R322))*INDEX($G$5:$G$42,L322)/SQRT(INDEX($I$5:$I$42,L322)),2)</f>
        <v>6.74</v>
      </c>
      <c r="AA322" s="31" t="s">
        <v>190</v>
      </c>
      <c r="AB322" s="16">
        <f>ROUND(IF(Q322=1,INDEX(新属性投放!$E$14:$E$34,卡牌属性!R322),INDEX(新属性投放!$E$42:$E$62,卡牌属性!R322))*INDEX($G$5:$G$42,L322),2)</f>
        <v>3.37</v>
      </c>
      <c r="AC322" s="31" t="s">
        <v>191</v>
      </c>
      <c r="AD322" s="16">
        <f>ROUND(IF(Q322=1,INDEX(新属性投放!$F$14:$F$34,卡牌属性!R322),INDEX(新属性投放!$F$42:$F$62,卡牌属性!R322))*INDEX($G$5:$G$42,L322)*SQRT(INDEX($I$5:$I$42,L322)),2)</f>
        <v>20.22</v>
      </c>
      <c r="AF322" s="16">
        <f t="shared" si="121"/>
        <v>67</v>
      </c>
      <c r="AG322" s="16">
        <f t="shared" si="122"/>
        <v>33</v>
      </c>
      <c r="AH322" s="16">
        <f t="shared" si="123"/>
        <v>202</v>
      </c>
      <c r="AJ322" s="16">
        <f t="shared" si="139"/>
        <v>187</v>
      </c>
      <c r="AK322" s="16">
        <f t="shared" si="140"/>
        <v>93</v>
      </c>
      <c r="AL322" s="16">
        <f t="shared" si="141"/>
        <v>563</v>
      </c>
    </row>
    <row r="323" spans="11:38" ht="16.5" x14ac:dyDescent="0.2">
      <c r="K323" s="15">
        <v>320</v>
      </c>
      <c r="L323" s="15">
        <f t="shared" si="115"/>
        <v>16</v>
      </c>
      <c r="M323" s="15">
        <f t="shared" si="116"/>
        <v>2</v>
      </c>
      <c r="N323" s="16">
        <f t="shared" si="117"/>
        <v>1101041</v>
      </c>
      <c r="O323" s="16" t="str">
        <f t="shared" si="118"/>
        <v>常服夏玲5突</v>
      </c>
      <c r="P323" s="31" t="s">
        <v>482</v>
      </c>
      <c r="Q323" s="16">
        <f t="shared" si="119"/>
        <v>1</v>
      </c>
      <c r="R323" s="16">
        <f t="shared" si="120"/>
        <v>5</v>
      </c>
      <c r="S323" s="16" t="s">
        <v>51</v>
      </c>
      <c r="T323" s="16">
        <f>ROUND(((IF(Q323=1,INDEX(新属性投放!$J$14:$J$34,卡牌属性!R323),INDEX(新属性投放!$J$42:$J$62,卡牌属性!R323)))*INDEX($G$5:$G$42,L323)+IF(Q323=1,INDEX(新属性投放!R$20:R$23,卡牌属性!M323-1),INDEX(新属性投放!R$25:R$28,卡牌属性!M323-1)))/SQRT(INDEX($I$5:$I$42,L323)),2)</f>
        <v>248</v>
      </c>
      <c r="U323" s="31" t="s">
        <v>190</v>
      </c>
      <c r="V323" s="16">
        <f>ROUND((IF(Q323=1,INDEX(新属性投放!$K$14:$K$34,卡牌属性!R323),INDEX(新属性投放!$K$42:$K$62,卡牌属性!R323))+IF(Q323=1,INDEX(新属性投放!S$20:S$23,卡牌属性!M323-1),INDEX(新属性投放!S$25:S$28,卡牌属性!M323-1)))*INDEX($G$5:$G$42,L323),2)</f>
        <v>108.5</v>
      </c>
      <c r="W323" s="31" t="s">
        <v>191</v>
      </c>
      <c r="X323" s="16">
        <f>ROUND((IF(Q323=1,INDEX(新属性投放!$L$14:$L$34,卡牌属性!R323),INDEX(新属性投放!$L$42:$L$62,卡牌属性!R323))*INDEX($G$5:$G$42,L323)+IF(Q323=1,INDEX(新属性投放!T$20:T$23,卡牌属性!M323-1),INDEX(新属性投放!T$25:T$28,卡牌属性!M323-1)))*SQRT(INDEX($I$5:$I$42,L323)),2)</f>
        <v>784</v>
      </c>
      <c r="Y323" s="31" t="s">
        <v>189</v>
      </c>
      <c r="Z323" s="16">
        <f>ROUND(IF(Q323=1,INDEX(新属性投放!$D$14:$D$34,卡牌属性!R323),INDEX(新属性投放!$D$42:$D$62,卡牌属性!R323))*INDEX($G$5:$G$42,L323)/SQRT(INDEX($I$5:$I$42,L323)),2)</f>
        <v>8.43</v>
      </c>
      <c r="AA323" s="31" t="s">
        <v>190</v>
      </c>
      <c r="AB323" s="16">
        <f>ROUND(IF(Q323=1,INDEX(新属性投放!$E$14:$E$34,卡牌属性!R323),INDEX(新属性投放!$E$42:$E$62,卡牌属性!R323))*INDEX($G$5:$G$42,L323),2)</f>
        <v>4.22</v>
      </c>
      <c r="AC323" s="31" t="s">
        <v>191</v>
      </c>
      <c r="AD323" s="16">
        <f>ROUND(IF(Q323=1,INDEX(新属性投放!$F$14:$F$34,卡牌属性!R323),INDEX(新属性投放!$F$42:$F$62,卡牌属性!R323))*INDEX($G$5:$G$42,L323)*SQRT(INDEX($I$5:$I$42,L323)),2)</f>
        <v>25.29</v>
      </c>
      <c r="AF323" s="16">
        <f t="shared" si="121"/>
        <v>84</v>
      </c>
      <c r="AG323" s="16">
        <f t="shared" si="122"/>
        <v>42</v>
      </c>
      <c r="AH323" s="16">
        <f t="shared" si="123"/>
        <v>252</v>
      </c>
      <c r="AJ323" s="16">
        <f t="shared" si="139"/>
        <v>271</v>
      </c>
      <c r="AK323" s="16">
        <f t="shared" si="140"/>
        <v>135</v>
      </c>
      <c r="AL323" s="16">
        <f t="shared" si="141"/>
        <v>815</v>
      </c>
    </row>
    <row r="324" spans="11:38" ht="16.5" x14ac:dyDescent="0.2">
      <c r="K324" s="15">
        <v>321</v>
      </c>
      <c r="L324" s="15">
        <f t="shared" si="115"/>
        <v>16</v>
      </c>
      <c r="M324" s="15">
        <f t="shared" si="116"/>
        <v>2</v>
      </c>
      <c r="N324" s="16">
        <f t="shared" si="117"/>
        <v>1101041</v>
      </c>
      <c r="O324" s="16" t="str">
        <f t="shared" si="118"/>
        <v>常服夏玲6突</v>
      </c>
      <c r="P324" s="31" t="s">
        <v>482</v>
      </c>
      <c r="Q324" s="16">
        <f t="shared" si="119"/>
        <v>1</v>
      </c>
      <c r="R324" s="16">
        <f t="shared" si="120"/>
        <v>6</v>
      </c>
      <c r="S324" s="16" t="s">
        <v>51</v>
      </c>
      <c r="T324" s="16">
        <f>ROUND(((IF(Q324=1,INDEX(新属性投放!$J$14:$J$34,卡牌属性!R324),INDEX(新属性投放!$J$42:$J$62,卡牌属性!R324)))*INDEX($G$5:$G$42,L324)+IF(Q324=1,INDEX(新属性投放!R$20:R$23,卡牌属性!M324-1),INDEX(新属性投放!R$25:R$28,卡牌属性!M324-1)))/SQRT(INDEX($I$5:$I$42,L324)),2)</f>
        <v>353.3</v>
      </c>
      <c r="U324" s="31" t="s">
        <v>190</v>
      </c>
      <c r="V324" s="16">
        <f>ROUND((IF(Q324=1,INDEX(新属性投放!$K$14:$K$34,卡牌属性!R324),INDEX(新属性投放!$K$42:$K$62,卡牌属性!R324))+IF(Q324=1,INDEX(新属性投放!S$20:S$23,卡牌属性!M324-1),INDEX(新属性投放!S$25:S$28,卡牌属性!M324-1)))*INDEX($G$5:$G$42,L324),2)</f>
        <v>161.65</v>
      </c>
      <c r="W324" s="31" t="s">
        <v>191</v>
      </c>
      <c r="X324" s="16">
        <f>ROUND((IF(Q324=1,INDEX(新属性投放!$L$14:$L$34,卡牌属性!R324),INDEX(新属性投放!$L$42:$L$62,卡牌属性!R324))*INDEX($G$5:$G$42,L324)+IF(Q324=1,INDEX(新属性投放!T$20:T$23,卡牌属性!M324-1),INDEX(新属性投放!T$25:T$28,卡牌属性!M324-1)))*SQRT(INDEX($I$5:$I$42,L324)),2)</f>
        <v>1099.9000000000001</v>
      </c>
      <c r="Y324" s="31" t="s">
        <v>189</v>
      </c>
      <c r="Z324" s="16">
        <f>ROUND(IF(Q324=1,INDEX(新属性投放!$D$14:$D$34,卡牌属性!R324),INDEX(新属性投放!$D$42:$D$62,卡牌属性!R324))*INDEX($G$5:$G$42,L324)/SQRT(INDEX($I$5:$I$42,L324)),2)</f>
        <v>10.93</v>
      </c>
      <c r="AA324" s="31" t="s">
        <v>190</v>
      </c>
      <c r="AB324" s="16">
        <f>ROUND(IF(Q324=1,INDEX(新属性投放!$E$14:$E$34,卡牌属性!R324),INDEX(新属性投放!$E$42:$E$62,卡牌属性!R324))*INDEX($G$5:$G$42,L324),2)</f>
        <v>5.47</v>
      </c>
      <c r="AC324" s="31" t="s">
        <v>191</v>
      </c>
      <c r="AD324" s="16">
        <f>ROUND(IF(Q324=1,INDEX(新属性投放!$F$14:$F$34,卡牌属性!R324),INDEX(新属性投放!$F$42:$F$62,卡牌属性!R324))*INDEX($G$5:$G$42,L324)*SQRT(INDEX($I$5:$I$42,L324)),2)</f>
        <v>32.79</v>
      </c>
      <c r="AF324" s="16">
        <f t="shared" si="121"/>
        <v>109</v>
      </c>
      <c r="AG324" s="16">
        <f t="shared" si="122"/>
        <v>54</v>
      </c>
      <c r="AH324" s="16">
        <f t="shared" si="123"/>
        <v>327</v>
      </c>
      <c r="AJ324" s="16">
        <f t="shared" si="139"/>
        <v>380</v>
      </c>
      <c r="AK324" s="16">
        <f t="shared" si="140"/>
        <v>189</v>
      </c>
      <c r="AL324" s="16">
        <f t="shared" si="141"/>
        <v>1142</v>
      </c>
    </row>
    <row r="325" spans="11:38" ht="16.5" x14ac:dyDescent="0.2">
      <c r="K325" s="15">
        <v>322</v>
      </c>
      <c r="L325" s="15">
        <f t="shared" ref="L325:L388" si="142">MATCH(K325-1,$F$4:$F$41,1)</f>
        <v>16</v>
      </c>
      <c r="M325" s="15">
        <f t="shared" ref="M325:M388" si="143">INDEX($D$5:$D$42,L325)</f>
        <v>2</v>
      </c>
      <c r="N325" s="16">
        <f t="shared" ref="N325:N388" si="144">INDEX($A$4:$A$42,L325+1)</f>
        <v>1101041</v>
      </c>
      <c r="O325" s="16" t="str">
        <f t="shared" ref="O325:O388" si="145">INDEX($B$4:$B$42,MATCH(N325,$A$4:$A$42,0))&amp;R325&amp;"突"</f>
        <v>常服夏玲7突</v>
      </c>
      <c r="P325" s="31" t="s">
        <v>482</v>
      </c>
      <c r="Q325" s="16">
        <f t="shared" ref="Q325:Q388" si="146">INDEX($C$4:$C$42,L325+1)</f>
        <v>1</v>
      </c>
      <c r="R325" s="16">
        <f t="shared" ref="R325:R388" si="147">K325-INDEX($F$4:$F$42,L325)</f>
        <v>7</v>
      </c>
      <c r="S325" s="16" t="s">
        <v>51</v>
      </c>
      <c r="T325" s="16">
        <f>ROUND(((IF(Q325=1,INDEX(新属性投放!$J$14:$J$34,卡牌属性!R325),INDEX(新属性投放!$J$42:$J$62,卡牌属性!R325)))*INDEX($G$5:$G$42,L325)+IF(Q325=1,INDEX(新属性投放!R$20:R$23,卡牌属性!M325-1),INDEX(新属性投放!R$25:R$28,卡牌属性!M325-1)))/SQRT(INDEX($I$5:$I$42,L325)),2)</f>
        <v>489.6</v>
      </c>
      <c r="U325" s="31" t="s">
        <v>190</v>
      </c>
      <c r="V325" s="16">
        <f>ROUND((IF(Q325=1,INDEX(新属性投放!$K$14:$K$34,卡牌属性!R325),INDEX(新属性投放!$K$42:$K$62,卡牌属性!R325))+IF(Q325=1,INDEX(新属性投放!S$20:S$23,卡牌属性!M325-1),INDEX(新属性投放!S$25:S$28,卡牌属性!M325-1)))*INDEX($G$5:$G$42,L325),2)</f>
        <v>230.3</v>
      </c>
      <c r="W325" s="31" t="s">
        <v>191</v>
      </c>
      <c r="X325" s="16">
        <f>ROUND((IF(Q325=1,INDEX(新属性投放!$L$14:$L$34,卡牌属性!R325),INDEX(新属性投放!$L$42:$L$62,卡牌属性!R325))*INDEX($G$5:$G$42,L325)+IF(Q325=1,INDEX(新属性投放!T$20:T$23,卡牌属性!M325-1),INDEX(新属性投放!T$25:T$28,卡牌属性!M325-1)))*SQRT(INDEX($I$5:$I$42,L325)),2)</f>
        <v>1508.8</v>
      </c>
      <c r="Y325" s="31" t="s">
        <v>189</v>
      </c>
      <c r="Z325" s="16">
        <f>ROUND(IF(Q325=1,INDEX(新属性投放!$D$14:$D$34,卡牌属性!R325),INDEX(新属性投放!$D$42:$D$62,卡牌属性!R325))*INDEX($G$5:$G$42,L325)/SQRT(INDEX($I$5:$I$42,L325)),2)</f>
        <v>13.46</v>
      </c>
      <c r="AA325" s="31" t="s">
        <v>190</v>
      </c>
      <c r="AB325" s="16">
        <f>ROUND(IF(Q325=1,INDEX(新属性投放!$E$14:$E$34,卡牌属性!R325),INDEX(新属性投放!$E$42:$E$62,卡牌属性!R325))*INDEX($G$5:$G$42,L325),2)</f>
        <v>6.73</v>
      </c>
      <c r="AC325" s="31" t="s">
        <v>191</v>
      </c>
      <c r="AD325" s="16">
        <f>ROUND(IF(Q325=1,INDEX(新属性投放!$F$14:$F$34,卡牌属性!R325),INDEX(新属性投放!$F$42:$F$62,卡牌属性!R325))*INDEX($G$5:$G$42,L325)*SQRT(INDEX($I$5:$I$42,L325)),2)</f>
        <v>40.380000000000003</v>
      </c>
      <c r="AF325" s="16">
        <f t="shared" ref="AF325:AF388" si="148">INT(Z325*AF$2*10)</f>
        <v>134</v>
      </c>
      <c r="AG325" s="16">
        <f t="shared" ref="AG325:AG388" si="149">INT(AB325*AF$2*10)</f>
        <v>67</v>
      </c>
      <c r="AH325" s="16">
        <f t="shared" ref="AH325:AH388" si="150">INT(AD325*AF$2*10)</f>
        <v>403</v>
      </c>
      <c r="AJ325" s="16">
        <f t="shared" si="139"/>
        <v>514</v>
      </c>
      <c r="AK325" s="16">
        <f t="shared" si="140"/>
        <v>256</v>
      </c>
      <c r="AL325" s="16">
        <f t="shared" si="141"/>
        <v>1545</v>
      </c>
    </row>
    <row r="326" spans="11:38" ht="16.5" x14ac:dyDescent="0.2">
      <c r="K326" s="15">
        <v>323</v>
      </c>
      <c r="L326" s="15">
        <f t="shared" si="142"/>
        <v>16</v>
      </c>
      <c r="M326" s="15">
        <f t="shared" si="143"/>
        <v>2</v>
      </c>
      <c r="N326" s="16">
        <f t="shared" si="144"/>
        <v>1101041</v>
      </c>
      <c r="O326" s="16" t="str">
        <f t="shared" si="145"/>
        <v>常服夏玲8突</v>
      </c>
      <c r="P326" s="31" t="s">
        <v>482</v>
      </c>
      <c r="Q326" s="16">
        <f t="shared" si="146"/>
        <v>1</v>
      </c>
      <c r="R326" s="16">
        <f t="shared" si="147"/>
        <v>8</v>
      </c>
      <c r="S326" s="16" t="s">
        <v>51</v>
      </c>
      <c r="T326" s="16">
        <f>ROUND(((IF(Q326=1,INDEX(新属性投放!$J$14:$J$34,卡牌属性!R326),INDEX(新属性投放!$J$42:$J$62,卡牌属性!R326)))*INDEX($G$5:$G$42,L326)+IF(Q326=1,INDEX(新属性投放!R$20:R$23,卡牌属性!M326-1),INDEX(新属性投放!R$25:R$28,卡牌属性!M326-1)))/SQRT(INDEX($I$5:$I$42,L326)),2)</f>
        <v>658.2</v>
      </c>
      <c r="U326" s="31" t="s">
        <v>190</v>
      </c>
      <c r="V326" s="16">
        <f>ROUND((IF(Q326=1,INDEX(新属性投放!$K$14:$K$34,卡牌属性!R326),INDEX(新属性投放!$K$42:$K$62,卡牌属性!R326))+IF(Q326=1,INDEX(新属性投放!S$20:S$23,卡牌属性!M326-1),INDEX(新属性投放!S$25:S$28,卡牌属性!M326-1)))*INDEX($G$5:$G$42,L326),2)</f>
        <v>314.60000000000002</v>
      </c>
      <c r="W326" s="31" t="s">
        <v>191</v>
      </c>
      <c r="X326" s="16">
        <f>ROUND((IF(Q326=1,INDEX(新属性投放!$L$14:$L$34,卡牌属性!R326),INDEX(新属性投放!$L$42:$L$62,卡牌属性!R326))*INDEX($G$5:$G$42,L326)+IF(Q326=1,INDEX(新属性投放!T$20:T$23,卡牌属性!M326-1),INDEX(新属性投放!T$25:T$28,卡牌属性!M326-1)))*SQRT(INDEX($I$5:$I$42,L326)),2)</f>
        <v>2014.6</v>
      </c>
      <c r="Y326" s="31" t="s">
        <v>189</v>
      </c>
      <c r="Z326" s="16">
        <f>ROUND(IF(Q326=1,INDEX(新属性投放!$D$14:$D$34,卡牌属性!R326),INDEX(新属性投放!$D$42:$D$62,卡牌属性!R326))*INDEX($G$5:$G$42,L326)/SQRT(INDEX($I$5:$I$42,L326)),2)</f>
        <v>16.829999999999998</v>
      </c>
      <c r="AA326" s="31" t="s">
        <v>190</v>
      </c>
      <c r="AB326" s="16">
        <f>ROUND(IF(Q326=1,INDEX(新属性投放!$E$14:$E$34,卡牌属性!R326),INDEX(新属性投放!$E$42:$E$62,卡牌属性!R326))*INDEX($G$5:$G$42,L326),2)</f>
        <v>8.42</v>
      </c>
      <c r="AC326" s="31" t="s">
        <v>191</v>
      </c>
      <c r="AD326" s="16">
        <f>ROUND(IF(Q326=1,INDEX(新属性投放!$F$14:$F$34,卡牌属性!R326),INDEX(新属性投放!$F$42:$F$62,卡牌属性!R326))*INDEX($G$5:$G$42,L326)*SQRT(INDEX($I$5:$I$42,L326)),2)</f>
        <v>50.49</v>
      </c>
      <c r="AF326" s="16">
        <f t="shared" si="148"/>
        <v>168</v>
      </c>
      <c r="AG326" s="16">
        <f t="shared" si="149"/>
        <v>84</v>
      </c>
      <c r="AH326" s="16">
        <f t="shared" si="150"/>
        <v>504</v>
      </c>
      <c r="AJ326" s="16">
        <f t="shared" si="139"/>
        <v>682</v>
      </c>
      <c r="AK326" s="16">
        <f t="shared" si="140"/>
        <v>340</v>
      </c>
      <c r="AL326" s="16">
        <f t="shared" si="141"/>
        <v>2049</v>
      </c>
    </row>
    <row r="327" spans="11:38" ht="16.5" x14ac:dyDescent="0.2">
      <c r="K327" s="15">
        <v>324</v>
      </c>
      <c r="L327" s="15">
        <f t="shared" si="142"/>
        <v>16</v>
      </c>
      <c r="M327" s="15">
        <f t="shared" si="143"/>
        <v>2</v>
      </c>
      <c r="N327" s="16">
        <f t="shared" si="144"/>
        <v>1101041</v>
      </c>
      <c r="O327" s="16" t="str">
        <f t="shared" si="145"/>
        <v>常服夏玲9突</v>
      </c>
      <c r="P327" s="31" t="s">
        <v>482</v>
      </c>
      <c r="Q327" s="16">
        <f t="shared" si="146"/>
        <v>1</v>
      </c>
      <c r="R327" s="16">
        <f t="shared" si="147"/>
        <v>9</v>
      </c>
      <c r="S327" s="16" t="s">
        <v>51</v>
      </c>
      <c r="T327" s="16">
        <f>ROUND(((IF(Q327=1,INDEX(新属性投放!$J$14:$J$34,卡牌属性!R327),INDEX(新属性投放!$J$42:$J$62,卡牌属性!R327)))*INDEX($G$5:$G$42,L327)+IF(Q327=1,INDEX(新属性投放!R$20:R$23,卡牌属性!M327-1),INDEX(新属性投放!R$25:R$28,卡牌属性!M327-1)))/SQRT(INDEX($I$5:$I$42,L327)),2)</f>
        <v>868.5</v>
      </c>
      <c r="U327" s="31" t="s">
        <v>190</v>
      </c>
      <c r="V327" s="16">
        <f>ROUND((IF(Q327=1,INDEX(新属性投放!$K$14:$K$34,卡牌属性!R327),INDEX(新属性投放!$K$42:$K$62,卡牌属性!R327))+IF(Q327=1,INDEX(新属性投放!S$20:S$23,卡牌属性!M327-1),INDEX(新属性投放!S$25:S$28,卡牌属性!M327-1)))*INDEX($G$5:$G$42,L327),2)</f>
        <v>419.75</v>
      </c>
      <c r="W327" s="31" t="s">
        <v>191</v>
      </c>
      <c r="X327" s="16">
        <f>ROUND((IF(Q327=1,INDEX(新属性投放!$L$14:$L$34,卡牌属性!R327),INDEX(新属性投放!$L$42:$L$62,卡牌属性!R327))*INDEX($G$5:$G$42,L327)+IF(Q327=1,INDEX(新属性投放!T$20:T$23,卡牌属性!M327-1),INDEX(新属性投放!T$25:T$28,卡牌属性!M327-1)))*SQRT(INDEX($I$5:$I$42,L327)),2)</f>
        <v>2645.5</v>
      </c>
      <c r="Y327" s="31" t="s">
        <v>189</v>
      </c>
      <c r="Z327" s="16">
        <f>ROUND(IF(Q327=1,INDEX(新属性投放!$D$14:$D$34,卡牌属性!R327),INDEX(新属性投放!$D$42:$D$62,卡牌属性!R327))*INDEX($G$5:$G$42,L327)/SQRT(INDEX($I$5:$I$42,L327)),2)</f>
        <v>21.89</v>
      </c>
      <c r="AA327" s="31" t="s">
        <v>190</v>
      </c>
      <c r="AB327" s="16">
        <f>ROUND(IF(Q327=1,INDEX(新属性投放!$E$14:$E$34,卡牌属性!R327),INDEX(新属性投放!$E$42:$E$62,卡牌属性!R327))*INDEX($G$5:$G$42,L327),2)</f>
        <v>10.95</v>
      </c>
      <c r="AC327" s="31" t="s">
        <v>191</v>
      </c>
      <c r="AD327" s="16">
        <f>ROUND(IF(Q327=1,INDEX(新属性投放!$F$14:$F$34,卡牌属性!R327),INDEX(新属性投放!$F$42:$F$62,卡牌属性!R327))*INDEX($G$5:$G$42,L327)*SQRT(INDEX($I$5:$I$42,L327)),2)</f>
        <v>65.67</v>
      </c>
      <c r="AF327" s="16">
        <f t="shared" si="148"/>
        <v>218</v>
      </c>
      <c r="AG327" s="16">
        <f t="shared" si="149"/>
        <v>109</v>
      </c>
      <c r="AH327" s="16">
        <f t="shared" si="150"/>
        <v>656</v>
      </c>
      <c r="AJ327" s="16">
        <f t="shared" si="139"/>
        <v>900</v>
      </c>
      <c r="AK327" s="16">
        <f t="shared" si="140"/>
        <v>449</v>
      </c>
      <c r="AL327" s="16">
        <f t="shared" si="141"/>
        <v>2705</v>
      </c>
    </row>
    <row r="328" spans="11:38" ht="16.5" x14ac:dyDescent="0.2">
      <c r="K328" s="15">
        <v>325</v>
      </c>
      <c r="L328" s="15">
        <f t="shared" si="142"/>
        <v>16</v>
      </c>
      <c r="M328" s="15">
        <f t="shared" si="143"/>
        <v>2</v>
      </c>
      <c r="N328" s="16">
        <f t="shared" si="144"/>
        <v>1101041</v>
      </c>
      <c r="O328" s="16" t="str">
        <f t="shared" si="145"/>
        <v>常服夏玲10突</v>
      </c>
      <c r="P328" s="31" t="s">
        <v>482</v>
      </c>
      <c r="Q328" s="16">
        <f t="shared" si="146"/>
        <v>1</v>
      </c>
      <c r="R328" s="16">
        <f t="shared" si="147"/>
        <v>10</v>
      </c>
      <c r="S328" s="16" t="s">
        <v>51</v>
      </c>
      <c r="T328" s="16">
        <f>ROUND(((IF(Q328=1,INDEX(新属性投放!$J$14:$J$34,卡牌属性!R328),INDEX(新属性投放!$J$42:$J$62,卡牌属性!R328)))*INDEX($G$5:$G$42,L328)+IF(Q328=1,INDEX(新属性投放!R$20:R$23,卡牌属性!M328-1),INDEX(新属性投放!R$25:R$28,卡牌属性!M328-1)))/SQRT(INDEX($I$5:$I$42,L328)),2)</f>
        <v>1004.95</v>
      </c>
      <c r="U328" s="31" t="s">
        <v>190</v>
      </c>
      <c r="V328" s="16">
        <f>ROUND((IF(Q328=1,INDEX(新属性投放!$K$14:$K$34,卡牌属性!R328),INDEX(新属性投放!$K$42:$K$62,卡牌属性!R328))+IF(Q328=1,INDEX(新属性投放!S$20:S$23,卡牌属性!M328-1),INDEX(新属性投放!S$25:S$28,卡牌属性!M328-1)))*INDEX($G$5:$G$42,L328),2)</f>
        <v>488.48</v>
      </c>
      <c r="W328" s="31" t="s">
        <v>191</v>
      </c>
      <c r="X328" s="16">
        <f>ROUND((IF(Q328=1,INDEX(新属性投放!$L$14:$L$34,卡牌属性!R328),INDEX(新属性投放!$L$42:$L$62,卡牌属性!R328))*INDEX($G$5:$G$42,L328)+IF(Q328=1,INDEX(新属性投放!T$20:T$23,卡牌属性!M328-1),INDEX(新属性投放!T$25:T$28,卡牌属性!M328-1)))*SQRT(INDEX($I$5:$I$42,L328)),2)</f>
        <v>3054.85</v>
      </c>
      <c r="Y328" s="31" t="s">
        <v>189</v>
      </c>
      <c r="Z328" s="16">
        <f>ROUND(IF(Q328=1,INDEX(新属性投放!$D$14:$D$34,卡牌属性!R328),INDEX(新属性投放!$D$42:$D$62,卡牌属性!R328))*INDEX($G$5:$G$42,L328)/SQRT(INDEX($I$5:$I$42,L328)),2)</f>
        <v>25.24</v>
      </c>
      <c r="AA328" s="31" t="s">
        <v>190</v>
      </c>
      <c r="AB328" s="16">
        <f>ROUND(IF(Q328=1,INDEX(新属性投放!$E$14:$E$34,卡牌属性!R328),INDEX(新属性投放!$E$42:$E$62,卡牌属性!R328))*INDEX($G$5:$G$42,L328),2)</f>
        <v>12.62</v>
      </c>
      <c r="AC328" s="31" t="s">
        <v>191</v>
      </c>
      <c r="AD328" s="16">
        <f>ROUND(IF(Q328=1,INDEX(新属性投放!$F$14:$F$34,卡牌属性!R328),INDEX(新属性投放!$F$42:$F$62,卡牌属性!R328))*INDEX($G$5:$G$42,L328)*SQRT(INDEX($I$5:$I$42,L328)),2)</f>
        <v>75.72</v>
      </c>
      <c r="AF328" s="16">
        <f t="shared" si="148"/>
        <v>252</v>
      </c>
      <c r="AG328" s="16">
        <f t="shared" si="149"/>
        <v>126</v>
      </c>
      <c r="AH328" s="16">
        <f t="shared" si="150"/>
        <v>757</v>
      </c>
      <c r="AJ328" s="16">
        <f t="shared" si="139"/>
        <v>1152</v>
      </c>
      <c r="AK328" s="16">
        <f t="shared" si="140"/>
        <v>575</v>
      </c>
      <c r="AL328" s="16">
        <f t="shared" si="141"/>
        <v>3462</v>
      </c>
    </row>
    <row r="329" spans="11:38" ht="16.5" x14ac:dyDescent="0.2">
      <c r="K329" s="15">
        <v>326</v>
      </c>
      <c r="L329" s="15">
        <f t="shared" si="142"/>
        <v>16</v>
      </c>
      <c r="M329" s="15">
        <f t="shared" si="143"/>
        <v>2</v>
      </c>
      <c r="N329" s="16">
        <f t="shared" si="144"/>
        <v>1101041</v>
      </c>
      <c r="O329" s="16" t="str">
        <f t="shared" si="145"/>
        <v>常服夏玲11突</v>
      </c>
      <c r="P329" s="31" t="s">
        <v>482</v>
      </c>
      <c r="Q329" s="16">
        <f t="shared" si="146"/>
        <v>1</v>
      </c>
      <c r="R329" s="16">
        <f t="shared" si="147"/>
        <v>11</v>
      </c>
      <c r="S329" s="16" t="s">
        <v>51</v>
      </c>
      <c r="T329" s="16">
        <f>ROUND(((IF(Q329=1,INDEX(新属性投放!$J$14:$J$34,卡牌属性!R329),INDEX(新属性投放!$J$42:$J$62,卡牌属性!R329)))*INDEX($G$5:$G$42,L329)+IF(Q329=1,INDEX(新属性投放!R$20:R$23,卡牌属性!M329-1),INDEX(新属性投放!R$25:R$28,卡牌属性!M329-1)))/SQRT(INDEX($I$5:$I$42,L329)),2)</f>
        <v>1163.1500000000001</v>
      </c>
      <c r="U329" s="31" t="s">
        <v>190</v>
      </c>
      <c r="V329" s="16">
        <f>ROUND((IF(Q329=1,INDEX(新属性投放!$K$14:$K$34,卡牌属性!R329),INDEX(新属性投放!$K$42:$K$62,卡牌属性!R329))+IF(Q329=1,INDEX(新属性投放!S$20:S$23,卡牌属性!M329-1),INDEX(新属性投放!S$25:S$28,卡牌属性!M329-1)))*INDEX($G$5:$G$42,L329),2)</f>
        <v>567.58000000000004</v>
      </c>
      <c r="W329" s="31" t="s">
        <v>191</v>
      </c>
      <c r="X329" s="16">
        <f>ROUND((IF(Q329=1,INDEX(新属性投放!$L$14:$L$34,卡牌属性!R329),INDEX(新属性投放!$L$42:$L$62,卡牌属性!R329))*INDEX($G$5:$G$42,L329)+IF(Q329=1,INDEX(新属性投放!T$20:T$23,卡牌属性!M329-1),INDEX(新属性投放!T$25:T$28,卡牌属性!M329-1)))*SQRT(INDEX($I$5:$I$42,L329)),2)</f>
        <v>3529.45</v>
      </c>
      <c r="Y329" s="31" t="s">
        <v>189</v>
      </c>
      <c r="Z329" s="16">
        <f>ROUND(IF(Q329=1,INDEX(新属性投放!$D$14:$D$34,卡牌属性!R329),INDEX(新属性投放!$D$42:$D$62,卡牌属性!R329))*INDEX($G$5:$G$42,L329)/SQRT(INDEX($I$5:$I$42,L329)),2)</f>
        <v>29.45</v>
      </c>
      <c r="AA329" s="31" t="s">
        <v>190</v>
      </c>
      <c r="AB329" s="16">
        <f>ROUND(IF(Q329=1,INDEX(新属性投放!$E$14:$E$34,卡牌属性!R329),INDEX(新属性投放!$E$42:$E$62,卡牌属性!R329))*INDEX($G$5:$G$42,L329),2)</f>
        <v>14.73</v>
      </c>
      <c r="AC329" s="31" t="s">
        <v>191</v>
      </c>
      <c r="AD329" s="16">
        <f>ROUND(IF(Q329=1,INDEX(新属性投放!$F$14:$F$34,卡牌属性!R329),INDEX(新属性投放!$F$42:$F$62,卡牌属性!R329))*INDEX($G$5:$G$42,L329)*SQRT(INDEX($I$5:$I$42,L329)),2)</f>
        <v>88.35</v>
      </c>
      <c r="AF329" s="16">
        <f t="shared" si="148"/>
        <v>294</v>
      </c>
      <c r="AG329" s="16">
        <f t="shared" si="149"/>
        <v>147</v>
      </c>
      <c r="AH329" s="16">
        <f t="shared" si="150"/>
        <v>883</v>
      </c>
      <c r="AJ329" s="16">
        <f t="shared" si="139"/>
        <v>1446</v>
      </c>
      <c r="AK329" s="16">
        <f t="shared" si="140"/>
        <v>722</v>
      </c>
      <c r="AL329" s="16">
        <f t="shared" si="141"/>
        <v>4345</v>
      </c>
    </row>
    <row r="330" spans="11:38" ht="16.5" x14ac:dyDescent="0.2">
      <c r="K330" s="15">
        <v>327</v>
      </c>
      <c r="L330" s="15">
        <f t="shared" si="142"/>
        <v>16</v>
      </c>
      <c r="M330" s="15">
        <f t="shared" si="143"/>
        <v>2</v>
      </c>
      <c r="N330" s="16">
        <f t="shared" si="144"/>
        <v>1101041</v>
      </c>
      <c r="O330" s="16" t="str">
        <f t="shared" si="145"/>
        <v>常服夏玲12突</v>
      </c>
      <c r="P330" s="31" t="s">
        <v>482</v>
      </c>
      <c r="Q330" s="16">
        <f t="shared" si="146"/>
        <v>1</v>
      </c>
      <c r="R330" s="16">
        <f t="shared" si="147"/>
        <v>12</v>
      </c>
      <c r="S330" s="16" t="s">
        <v>51</v>
      </c>
      <c r="T330" s="16">
        <f>ROUND(((IF(Q330=1,INDEX(新属性投放!$J$14:$J$34,卡牌属性!R330),INDEX(新属性投放!$J$42:$J$62,卡牌属性!R330)))*INDEX($G$5:$G$42,L330)+IF(Q330=1,INDEX(新属性投放!R$20:R$23,卡牌属性!M330-1),INDEX(新属性投放!R$25:R$28,卡牌属性!M330-1)))/SQRT(INDEX($I$5:$I$42,L330)),2)</f>
        <v>1347.4</v>
      </c>
      <c r="U330" s="31" t="s">
        <v>190</v>
      </c>
      <c r="V330" s="16">
        <f>ROUND((IF(Q330=1,INDEX(新属性投放!$K$14:$K$34,卡牌属性!R330),INDEX(新属性投放!$K$42:$K$62,卡牌属性!R330))+IF(Q330=1,INDEX(新属性投放!S$20:S$23,卡牌属性!M330-1),INDEX(新属性投放!S$25:S$28,卡牌属性!M330-1)))*INDEX($G$5:$G$42,L330),2)</f>
        <v>659.2</v>
      </c>
      <c r="W330" s="31" t="s">
        <v>191</v>
      </c>
      <c r="X330" s="16">
        <f>ROUND((IF(Q330=1,INDEX(新属性投放!$L$14:$L$34,卡牌属性!R330),INDEX(新属性投放!$L$42:$L$62,卡牌属性!R330))*INDEX($G$5:$G$42,L330)+IF(Q330=1,INDEX(新属性投放!T$20:T$23,卡牌属性!M330-1),INDEX(新属性投放!T$25:T$28,卡牌属性!M330-1)))*SQRT(INDEX($I$5:$I$42,L330)),2)</f>
        <v>4082.2</v>
      </c>
      <c r="Y330" s="31" t="s">
        <v>189</v>
      </c>
      <c r="Z330" s="16">
        <f>ROUND(IF(Q330=1,INDEX(新属性投放!$D$14:$D$34,卡牌属性!R330),INDEX(新属性投放!$D$42:$D$62,卡牌属性!R330))*INDEX($G$5:$G$42,L330)/SQRT(INDEX($I$5:$I$42,L330)),2)</f>
        <v>33.69</v>
      </c>
      <c r="AA330" s="31" t="s">
        <v>190</v>
      </c>
      <c r="AB330" s="16">
        <f>ROUND(IF(Q330=1,INDEX(新属性投放!$E$14:$E$34,卡牌属性!R330),INDEX(新属性投放!$E$42:$E$62,卡牌属性!R330))*INDEX($G$5:$G$42,L330),2)</f>
        <v>16.850000000000001</v>
      </c>
      <c r="AC330" s="31" t="s">
        <v>191</v>
      </c>
      <c r="AD330" s="16">
        <f>ROUND(IF(Q330=1,INDEX(新属性投放!$F$14:$F$34,卡牌属性!R330),INDEX(新属性投放!$F$42:$F$62,卡牌属性!R330))*INDEX($G$5:$G$42,L330)*SQRT(INDEX($I$5:$I$42,L330)),2)</f>
        <v>101.07</v>
      </c>
      <c r="AF330" s="16">
        <f t="shared" si="148"/>
        <v>336</v>
      </c>
      <c r="AG330" s="16">
        <f t="shared" si="149"/>
        <v>168</v>
      </c>
      <c r="AH330" s="16">
        <f t="shared" si="150"/>
        <v>1010</v>
      </c>
      <c r="AJ330" s="16">
        <f t="shared" si="139"/>
        <v>1782</v>
      </c>
      <c r="AK330" s="16">
        <f t="shared" si="140"/>
        <v>890</v>
      </c>
      <c r="AL330" s="16">
        <f t="shared" si="141"/>
        <v>5355</v>
      </c>
    </row>
    <row r="331" spans="11:38" ht="16.5" x14ac:dyDescent="0.2">
      <c r="K331" s="15">
        <v>328</v>
      </c>
      <c r="L331" s="15">
        <f t="shared" si="142"/>
        <v>16</v>
      </c>
      <c r="M331" s="15">
        <f t="shared" si="143"/>
        <v>2</v>
      </c>
      <c r="N331" s="16">
        <f t="shared" si="144"/>
        <v>1101041</v>
      </c>
      <c r="O331" s="16" t="str">
        <f t="shared" si="145"/>
        <v>常服夏玲13突</v>
      </c>
      <c r="P331" s="31" t="s">
        <v>482</v>
      </c>
      <c r="Q331" s="16">
        <f t="shared" si="146"/>
        <v>1</v>
      </c>
      <c r="R331" s="16">
        <f t="shared" si="147"/>
        <v>13</v>
      </c>
      <c r="S331" s="16" t="s">
        <v>51</v>
      </c>
      <c r="T331" s="16">
        <f>ROUND(((IF(Q331=1,INDEX(新属性投放!$J$14:$J$34,卡牌属性!R331),INDEX(新属性投放!$J$42:$J$62,卡牌属性!R331)))*INDEX($G$5:$G$42,L331)+IF(Q331=1,INDEX(新属性投放!R$20:R$23,卡牌属性!M331-1),INDEX(新属性投放!R$25:R$28,卡牌属性!M331-1)))/SQRT(INDEX($I$5:$I$42,L331)),2)</f>
        <v>1557.85</v>
      </c>
      <c r="U331" s="31" t="s">
        <v>190</v>
      </c>
      <c r="V331" s="16">
        <f>ROUND((IF(Q331=1,INDEX(新属性投放!$K$14:$K$34,卡牌属性!R331),INDEX(新属性投放!$K$42:$K$62,卡牌属性!R331))+IF(Q331=1,INDEX(新属性投放!S$20:S$23,卡牌属性!M331-1),INDEX(新属性投放!S$25:S$28,卡牌属性!M331-1)))*INDEX($G$5:$G$42,L331),2)</f>
        <v>764.43</v>
      </c>
      <c r="W331" s="31" t="s">
        <v>191</v>
      </c>
      <c r="X331" s="16">
        <f>ROUND((IF(Q331=1,INDEX(新属性投放!$L$14:$L$34,卡牌属性!R331),INDEX(新属性投放!$L$42:$L$62,卡牌属性!R331))*INDEX($G$5:$G$42,L331)+IF(Q331=1,INDEX(新属性投放!T$20:T$23,卡牌属性!M331-1),INDEX(新属性投放!T$25:T$28,卡牌属性!M331-1)))*SQRT(INDEX($I$5:$I$42,L331)),2)</f>
        <v>4713.55</v>
      </c>
      <c r="Y331" s="31" t="s">
        <v>189</v>
      </c>
      <c r="Z331" s="16">
        <f>ROUND(IF(Q331=1,INDEX(新属性投放!$D$14:$D$34,卡牌属性!R331),INDEX(新属性投放!$D$42:$D$62,卡牌属性!R331))*INDEX($G$5:$G$42,L331)/SQRT(INDEX($I$5:$I$42,L331)),2)</f>
        <v>38.950000000000003</v>
      </c>
      <c r="AA331" s="31" t="s">
        <v>190</v>
      </c>
      <c r="AB331" s="16">
        <f>ROUND(IF(Q331=1,INDEX(新属性投放!$E$14:$E$34,卡牌属性!R331),INDEX(新属性投放!$E$42:$E$62,卡牌属性!R331))*INDEX($G$5:$G$42,L331),2)</f>
        <v>19.48</v>
      </c>
      <c r="AC331" s="31" t="s">
        <v>191</v>
      </c>
      <c r="AD331" s="16">
        <f>ROUND(IF(Q331=1,INDEX(新属性投放!$F$14:$F$34,卡牌属性!R331),INDEX(新属性投放!$F$42:$F$62,卡牌属性!R331))*INDEX($G$5:$G$42,L331)*SQRT(INDEX($I$5:$I$42,L331)),2)</f>
        <v>116.85</v>
      </c>
      <c r="AF331" s="16">
        <f t="shared" si="148"/>
        <v>389</v>
      </c>
      <c r="AG331" s="16">
        <f t="shared" si="149"/>
        <v>194</v>
      </c>
      <c r="AH331" s="16">
        <f t="shared" si="150"/>
        <v>1168</v>
      </c>
      <c r="AJ331" s="16">
        <f t="shared" si="139"/>
        <v>2171</v>
      </c>
      <c r="AK331" s="16">
        <f t="shared" si="140"/>
        <v>1084</v>
      </c>
      <c r="AL331" s="16">
        <f t="shared" si="141"/>
        <v>6523</v>
      </c>
    </row>
    <row r="332" spans="11:38" ht="16.5" x14ac:dyDescent="0.2">
      <c r="K332" s="15">
        <v>329</v>
      </c>
      <c r="L332" s="15">
        <f t="shared" si="142"/>
        <v>16</v>
      </c>
      <c r="M332" s="15">
        <f t="shared" si="143"/>
        <v>2</v>
      </c>
      <c r="N332" s="16">
        <f t="shared" si="144"/>
        <v>1101041</v>
      </c>
      <c r="O332" s="16" t="str">
        <f t="shared" si="145"/>
        <v>常服夏玲14突</v>
      </c>
      <c r="P332" s="31" t="s">
        <v>482</v>
      </c>
      <c r="Q332" s="16">
        <f t="shared" si="146"/>
        <v>1</v>
      </c>
      <c r="R332" s="16">
        <f t="shared" si="147"/>
        <v>14</v>
      </c>
      <c r="S332" s="16" t="s">
        <v>51</v>
      </c>
      <c r="T332" s="16">
        <f>ROUND(((IF(Q332=1,INDEX(新属性投放!$J$14:$J$34,卡牌属性!R332),INDEX(新属性投放!$J$42:$J$62,卡牌属性!R332)))*INDEX($G$5:$G$42,L332)+IF(Q332=1,INDEX(新属性投放!R$20:R$23,卡牌属性!M332-1),INDEX(新属性投放!R$25:R$28,卡牌属性!M332-1)))/SQRT(INDEX($I$5:$I$42,L332)),2)</f>
        <v>1801.6</v>
      </c>
      <c r="U332" s="31" t="s">
        <v>190</v>
      </c>
      <c r="V332" s="16">
        <f>ROUND((IF(Q332=1,INDEX(新属性投放!$K$14:$K$34,卡牌属性!R332),INDEX(新属性投放!$K$42:$K$62,卡牌属性!R332))+IF(Q332=1,INDEX(新属性投放!S$20:S$23,卡牌属性!M332-1),INDEX(新属性投放!S$25:S$28,卡牌属性!M332-1)))*INDEX($G$5:$G$42,L332),2)</f>
        <v>885.8</v>
      </c>
      <c r="W332" s="31" t="s">
        <v>191</v>
      </c>
      <c r="X332" s="16">
        <f>ROUND((IF(Q332=1,INDEX(新属性投放!$L$14:$L$34,卡牌属性!R332),INDEX(新属性投放!$L$42:$L$62,卡牌属性!R332))*INDEX($G$5:$G$42,L332)+IF(Q332=1,INDEX(新属性投放!T$20:T$23,卡牌属性!M332-1),INDEX(新属性投放!T$25:T$28,卡牌属性!M332-1)))*SQRT(INDEX($I$5:$I$42,L332)),2)</f>
        <v>5444.8</v>
      </c>
      <c r="Y332" s="31" t="s">
        <v>189</v>
      </c>
      <c r="Z332" s="16">
        <f>ROUND(IF(Q332=1,INDEX(新属性投放!$D$14:$D$34,卡牌属性!R332),INDEX(新属性投放!$D$42:$D$62,卡牌属性!R332))*INDEX($G$5:$G$42,L332)/SQRT(INDEX($I$5:$I$42,L332)),2)</f>
        <v>45.04</v>
      </c>
      <c r="AA332" s="31" t="s">
        <v>190</v>
      </c>
      <c r="AB332" s="16">
        <f>ROUND(IF(Q332=1,INDEX(新属性投放!$E$14:$E$34,卡牌属性!R332),INDEX(新属性投放!$E$42:$E$62,卡牌属性!R332))*INDEX($G$5:$G$42,L332),2)</f>
        <v>22.52</v>
      </c>
      <c r="AC332" s="31" t="s">
        <v>191</v>
      </c>
      <c r="AD332" s="16">
        <f>ROUND(IF(Q332=1,INDEX(新属性投放!$F$14:$F$34,卡牌属性!R332),INDEX(新属性投放!$F$42:$F$62,卡牌属性!R332))*INDEX($G$5:$G$42,L332)*SQRT(INDEX($I$5:$I$42,L332)),2)</f>
        <v>135.12</v>
      </c>
      <c r="AF332" s="16">
        <f t="shared" si="148"/>
        <v>450</v>
      </c>
      <c r="AG332" s="16">
        <f t="shared" si="149"/>
        <v>225</v>
      </c>
      <c r="AH332" s="16">
        <f t="shared" si="150"/>
        <v>1351</v>
      </c>
      <c r="AJ332" s="16">
        <f t="shared" si="139"/>
        <v>2621</v>
      </c>
      <c r="AK332" s="16">
        <f t="shared" si="140"/>
        <v>1309</v>
      </c>
      <c r="AL332" s="16">
        <f t="shared" si="141"/>
        <v>7874</v>
      </c>
    </row>
    <row r="333" spans="11:38" ht="16.5" x14ac:dyDescent="0.2">
      <c r="K333" s="15">
        <v>330</v>
      </c>
      <c r="L333" s="15">
        <f t="shared" si="142"/>
        <v>16</v>
      </c>
      <c r="M333" s="15">
        <f t="shared" si="143"/>
        <v>2</v>
      </c>
      <c r="N333" s="16">
        <f t="shared" si="144"/>
        <v>1101041</v>
      </c>
      <c r="O333" s="16" t="str">
        <f t="shared" si="145"/>
        <v>常服夏玲15突</v>
      </c>
      <c r="P333" s="31" t="s">
        <v>482</v>
      </c>
      <c r="Q333" s="16">
        <f t="shared" si="146"/>
        <v>1</v>
      </c>
      <c r="R333" s="16">
        <f t="shared" si="147"/>
        <v>15</v>
      </c>
      <c r="S333" s="16" t="s">
        <v>51</v>
      </c>
      <c r="T333" s="16">
        <f>ROUND(((IF(Q333=1,INDEX(新属性投放!$J$14:$J$34,卡牌属性!R333),INDEX(新属性投放!$J$42:$J$62,卡牌属性!R333)))*INDEX($G$5:$G$42,L333)+IF(Q333=1,INDEX(新属性投放!R$20:R$23,卡牌属性!M333-1),INDEX(新属性投放!R$25:R$28,卡牌属性!M333-1)))/SQRT(INDEX($I$5:$I$42,L333)),2)</f>
        <v>2082.8000000000002</v>
      </c>
      <c r="U333" s="31" t="s">
        <v>190</v>
      </c>
      <c r="V333" s="16">
        <f>ROUND((IF(Q333=1,INDEX(新属性投放!$K$14:$K$34,卡牌属性!R333),INDEX(新属性投放!$K$42:$K$62,卡牌属性!R333))+IF(Q333=1,INDEX(新属性投放!S$20:S$23,卡牌属性!M333-1),INDEX(新属性投放!S$25:S$28,卡牌属性!M333-1)))*INDEX($G$5:$G$42,L333),2)</f>
        <v>1026.4000000000001</v>
      </c>
      <c r="W333" s="31" t="s">
        <v>191</v>
      </c>
      <c r="X333" s="16">
        <f>ROUND((IF(Q333=1,INDEX(新属性投放!$L$14:$L$34,卡牌属性!R333),INDEX(新属性投放!$L$42:$L$62,卡牌属性!R333))*INDEX($G$5:$G$42,L333)+IF(Q333=1,INDEX(新属性投放!T$20:T$23,卡牌属性!M333-1),INDEX(新属性投放!T$25:T$28,卡牌属性!M333-1)))*SQRT(INDEX($I$5:$I$42,L333)),2)</f>
        <v>6288.4</v>
      </c>
      <c r="Y333" s="31" t="s">
        <v>189</v>
      </c>
      <c r="Z333" s="16">
        <f>ROUND(IF(Q333=1,INDEX(新属性投放!$D$14:$D$34,卡牌属性!R333),INDEX(新属性投放!$D$42:$D$62,卡牌属性!R333))*INDEX($G$5:$G$42,L333)/SQRT(INDEX($I$5:$I$42,L333)),2)</f>
        <v>52.07</v>
      </c>
      <c r="AA333" s="31" t="s">
        <v>190</v>
      </c>
      <c r="AB333" s="16">
        <f>ROUND(IF(Q333=1,INDEX(新属性投放!$E$14:$E$34,卡牌属性!R333),INDEX(新属性投放!$E$42:$E$62,卡牌属性!R333))*INDEX($G$5:$G$42,L333),2)</f>
        <v>26.04</v>
      </c>
      <c r="AC333" s="31" t="s">
        <v>191</v>
      </c>
      <c r="AD333" s="16">
        <f>ROUND(IF(Q333=1,INDEX(新属性投放!$F$14:$F$34,卡牌属性!R333),INDEX(新属性投放!$F$42:$F$62,卡牌属性!R333))*INDEX($G$5:$G$42,L333)*SQRT(INDEX($I$5:$I$42,L333)),2)</f>
        <v>156.21</v>
      </c>
      <c r="AF333" s="16">
        <f t="shared" si="148"/>
        <v>520</v>
      </c>
      <c r="AG333" s="16">
        <f t="shared" si="149"/>
        <v>260</v>
      </c>
      <c r="AH333" s="16">
        <f t="shared" si="150"/>
        <v>1562</v>
      </c>
      <c r="AJ333" s="16">
        <f t="shared" si="139"/>
        <v>3141</v>
      </c>
      <c r="AK333" s="16">
        <f t="shared" si="140"/>
        <v>1569</v>
      </c>
      <c r="AL333" s="16">
        <f t="shared" si="141"/>
        <v>9436</v>
      </c>
    </row>
    <row r="334" spans="11:38" ht="16.5" x14ac:dyDescent="0.2">
      <c r="K334" s="15">
        <v>331</v>
      </c>
      <c r="L334" s="15">
        <f t="shared" si="142"/>
        <v>16</v>
      </c>
      <c r="M334" s="15">
        <f t="shared" si="143"/>
        <v>2</v>
      </c>
      <c r="N334" s="16">
        <f t="shared" si="144"/>
        <v>1101041</v>
      </c>
      <c r="O334" s="16" t="str">
        <f t="shared" si="145"/>
        <v>常服夏玲16突</v>
      </c>
      <c r="P334" s="31" t="s">
        <v>482</v>
      </c>
      <c r="Q334" s="16">
        <f t="shared" si="146"/>
        <v>1</v>
      </c>
      <c r="R334" s="16">
        <f t="shared" si="147"/>
        <v>16</v>
      </c>
      <c r="S334" s="16" t="s">
        <v>51</v>
      </c>
      <c r="T334" s="16">
        <f>ROUND(((IF(Q334=1,INDEX(新属性投放!$J$14:$J$34,卡牌属性!R334),INDEX(新属性投放!$J$42:$J$62,卡牌属性!R334)))*INDEX($G$5:$G$42,L334)+IF(Q334=1,INDEX(新属性投放!R$20:R$23,卡牌属性!M334-1),INDEX(新属性投放!R$25:R$28,卡牌属性!M334-1)))/SQRT(INDEX($I$5:$I$42,L334)),2)</f>
        <v>2408.15</v>
      </c>
      <c r="U334" s="31" t="s">
        <v>190</v>
      </c>
      <c r="V334" s="16">
        <f>ROUND((IF(Q334=1,INDEX(新属性投放!$K$14:$K$34,卡牌属性!R334),INDEX(新属性投放!$K$42:$K$62,卡牌属性!R334))+IF(Q334=1,INDEX(新属性投放!S$20:S$23,卡牌属性!M334-1),INDEX(新属性投放!S$25:S$28,卡牌属性!M334-1)))*INDEX($G$5:$G$42,L334),2)</f>
        <v>1189.58</v>
      </c>
      <c r="W334" s="31" t="s">
        <v>191</v>
      </c>
      <c r="X334" s="16">
        <f>ROUND((IF(Q334=1,INDEX(新属性投放!$L$14:$L$34,卡牌属性!R334),INDEX(新属性投放!$L$42:$L$62,卡牌属性!R334))*INDEX($G$5:$G$42,L334)+IF(Q334=1,INDEX(新属性投放!T$20:T$23,卡牌属性!M334-1),INDEX(新属性投放!T$25:T$28,卡牌属性!M334-1)))*SQRT(INDEX($I$5:$I$42,L334)),2)</f>
        <v>7264.45</v>
      </c>
      <c r="Y334" s="31" t="s">
        <v>189</v>
      </c>
      <c r="Z334" s="16">
        <f>ROUND(IF(Q334=1,INDEX(新属性投放!$D$14:$D$34,卡牌属性!R334),INDEX(新属性投放!$D$42:$D$62,卡牌属性!R334))*INDEX($G$5:$G$42,L334)/SQRT(INDEX($I$5:$I$42,L334)),2)</f>
        <v>60.2</v>
      </c>
      <c r="AA334" s="31" t="s">
        <v>190</v>
      </c>
      <c r="AB334" s="16">
        <f>ROUND(IF(Q334=1,INDEX(新属性投放!$E$14:$E$34,卡牌属性!R334),INDEX(新属性投放!$E$42:$E$62,卡牌属性!R334))*INDEX($G$5:$G$42,L334),2)</f>
        <v>30.1</v>
      </c>
      <c r="AC334" s="31" t="s">
        <v>191</v>
      </c>
      <c r="AD334" s="16">
        <f>ROUND(IF(Q334=1,INDEX(新属性投放!$F$14:$F$34,卡牌属性!R334),INDEX(新属性投放!$F$42:$F$62,卡牌属性!R334))*INDEX($G$5:$G$42,L334)*SQRT(INDEX($I$5:$I$42,L334)),2)</f>
        <v>180.6</v>
      </c>
      <c r="AF334" s="16">
        <f t="shared" si="148"/>
        <v>602</v>
      </c>
      <c r="AG334" s="16">
        <f t="shared" si="149"/>
        <v>301</v>
      </c>
      <c r="AH334" s="16">
        <f t="shared" si="150"/>
        <v>1806</v>
      </c>
      <c r="AJ334" s="16">
        <f t="shared" si="139"/>
        <v>3743</v>
      </c>
      <c r="AK334" s="16">
        <f t="shared" si="140"/>
        <v>1870</v>
      </c>
      <c r="AL334" s="16">
        <f t="shared" si="141"/>
        <v>11242</v>
      </c>
    </row>
    <row r="335" spans="11:38" ht="16.5" x14ac:dyDescent="0.2">
      <c r="K335" s="15">
        <v>332</v>
      </c>
      <c r="L335" s="15">
        <f t="shared" si="142"/>
        <v>16</v>
      </c>
      <c r="M335" s="15">
        <f t="shared" si="143"/>
        <v>2</v>
      </c>
      <c r="N335" s="16">
        <f t="shared" si="144"/>
        <v>1101041</v>
      </c>
      <c r="O335" s="16" t="str">
        <f t="shared" si="145"/>
        <v>常服夏玲17突</v>
      </c>
      <c r="P335" s="31" t="s">
        <v>482</v>
      </c>
      <c r="Q335" s="16">
        <f t="shared" si="146"/>
        <v>1</v>
      </c>
      <c r="R335" s="16">
        <f t="shared" si="147"/>
        <v>17</v>
      </c>
      <c r="S335" s="16" t="s">
        <v>51</v>
      </c>
      <c r="T335" s="16">
        <f>ROUND(((IF(Q335=1,INDEX(新属性投放!$J$14:$J$34,卡牌属性!R335),INDEX(新属性投放!$J$42:$J$62,卡牌属性!R335)))*INDEX($G$5:$G$42,L335)+IF(Q335=1,INDEX(新属性投放!R$20:R$23,卡牌属性!M335-1),INDEX(新属性投放!R$25:R$28,卡牌属性!M335-1)))/SQRT(INDEX($I$5:$I$42,L335)),2)</f>
        <v>2784.15</v>
      </c>
      <c r="U335" s="31" t="s">
        <v>190</v>
      </c>
      <c r="V335" s="16">
        <f>ROUND((IF(Q335=1,INDEX(新属性投放!$K$14:$K$34,卡牌属性!R335),INDEX(新属性投放!$K$42:$K$62,卡牌属性!R335))+IF(Q335=1,INDEX(新属性投放!S$20:S$23,卡牌属性!M335-1),INDEX(新属性投放!S$25:S$28,卡牌属性!M335-1)))*INDEX($G$5:$G$42,L335),2)</f>
        <v>1378.08</v>
      </c>
      <c r="W335" s="31" t="s">
        <v>191</v>
      </c>
      <c r="X335" s="16">
        <f>ROUND((IF(Q335=1,INDEX(新属性投放!$L$14:$L$34,卡牌属性!R335),INDEX(新属性投放!$L$42:$L$62,卡牌属性!R335))*INDEX($G$5:$G$42,L335)+IF(Q335=1,INDEX(新属性投放!T$20:T$23,卡牌属性!M335-1),INDEX(新属性投放!T$25:T$28,卡牌属性!M335-1)))*SQRT(INDEX($I$5:$I$42,L335)),2)</f>
        <v>8392.4500000000007</v>
      </c>
      <c r="Y335" s="31" t="s">
        <v>189</v>
      </c>
      <c r="Z335" s="16">
        <f>ROUND(IF(Q335=1,INDEX(新属性投放!$D$14:$D$34,卡牌属性!R335),INDEX(新属性投放!$D$42:$D$62,卡牌属性!R335))*INDEX($G$5:$G$42,L335)/SQRT(INDEX($I$5:$I$42,L335)),2)</f>
        <v>69.599999999999994</v>
      </c>
      <c r="AA335" s="31" t="s">
        <v>190</v>
      </c>
      <c r="AB335" s="16">
        <f>ROUND(IF(Q335=1,INDEX(新属性投放!$E$14:$E$34,卡牌属性!R335),INDEX(新属性投放!$E$42:$E$62,卡牌属性!R335))*INDEX($G$5:$G$42,L335),2)</f>
        <v>34.799999999999997</v>
      </c>
      <c r="AC335" s="31" t="s">
        <v>191</v>
      </c>
      <c r="AD335" s="16">
        <f>ROUND(IF(Q335=1,INDEX(新属性投放!$F$14:$F$34,卡牌属性!R335),INDEX(新属性投放!$F$42:$F$62,卡牌属性!R335))*INDEX($G$5:$G$42,L335)*SQRT(INDEX($I$5:$I$42,L335)),2)</f>
        <v>208.8</v>
      </c>
      <c r="AF335" s="16">
        <f t="shared" si="148"/>
        <v>696</v>
      </c>
      <c r="AG335" s="16">
        <f t="shared" si="149"/>
        <v>348</v>
      </c>
      <c r="AH335" s="16">
        <f t="shared" si="150"/>
        <v>2088</v>
      </c>
      <c r="AJ335" s="16">
        <f t="shared" si="139"/>
        <v>4439</v>
      </c>
      <c r="AK335" s="16">
        <f t="shared" si="140"/>
        <v>2218</v>
      </c>
      <c r="AL335" s="16">
        <f t="shared" si="141"/>
        <v>13330</v>
      </c>
    </row>
    <row r="336" spans="11:38" ht="16.5" x14ac:dyDescent="0.2">
      <c r="K336" s="15">
        <v>333</v>
      </c>
      <c r="L336" s="15">
        <f t="shared" si="142"/>
        <v>16</v>
      </c>
      <c r="M336" s="15">
        <f t="shared" si="143"/>
        <v>2</v>
      </c>
      <c r="N336" s="16">
        <f t="shared" si="144"/>
        <v>1101041</v>
      </c>
      <c r="O336" s="16" t="str">
        <f t="shared" si="145"/>
        <v>常服夏玲18突</v>
      </c>
      <c r="P336" s="31" t="s">
        <v>482</v>
      </c>
      <c r="Q336" s="16">
        <f t="shared" si="146"/>
        <v>1</v>
      </c>
      <c r="R336" s="16">
        <f t="shared" si="147"/>
        <v>18</v>
      </c>
      <c r="S336" s="16" t="s">
        <v>51</v>
      </c>
      <c r="T336" s="16">
        <f>ROUND(((IF(Q336=1,INDEX(新属性投放!$J$14:$J$34,卡牌属性!R336),INDEX(新属性投放!$J$42:$J$62,卡牌属性!R336)))*INDEX($G$5:$G$42,L336)+IF(Q336=1,INDEX(新属性投放!R$20:R$23,卡牌属性!M336-1),INDEX(新属性投放!R$25:R$28,卡牌属性!M336-1)))/SQRT(INDEX($I$5:$I$42,L336)),2)</f>
        <v>3219.15</v>
      </c>
      <c r="U336" s="31" t="s">
        <v>190</v>
      </c>
      <c r="V336" s="16">
        <f>ROUND((IF(Q336=1,INDEX(新属性投放!$K$14:$K$34,卡牌属性!R336),INDEX(新属性投放!$K$42:$K$62,卡牌属性!R336))+IF(Q336=1,INDEX(新属性投放!S$20:S$23,卡牌属性!M336-1),INDEX(新属性投放!S$25:S$28,卡牌属性!M336-1)))*INDEX($G$5:$G$42,L336),2)</f>
        <v>1596.08</v>
      </c>
      <c r="W336" s="31" t="s">
        <v>191</v>
      </c>
      <c r="X336" s="16">
        <f>ROUND((IF(Q336=1,INDEX(新属性投放!$L$14:$L$34,卡牌属性!R336),INDEX(新属性投放!$L$42:$L$62,卡牌属性!R336))*INDEX($G$5:$G$42,L336)+IF(Q336=1,INDEX(新属性投放!T$20:T$23,卡牌属性!M336-1),INDEX(新属性投放!T$25:T$28,卡牌属性!M336-1)))*SQRT(INDEX($I$5:$I$42,L336)),2)</f>
        <v>9697.4500000000007</v>
      </c>
      <c r="Y336" s="31" t="s">
        <v>189</v>
      </c>
      <c r="Z336" s="16">
        <f>ROUND(IF(Q336=1,INDEX(新属性投放!$D$14:$D$34,卡牌属性!R336),INDEX(新属性投放!$D$42:$D$62,卡牌属性!R336))*INDEX($G$5:$G$42,L336)/SQRT(INDEX($I$5:$I$42,L336)),2)</f>
        <v>80.48</v>
      </c>
      <c r="AA336" s="31" t="s">
        <v>190</v>
      </c>
      <c r="AB336" s="16">
        <f>ROUND(IF(Q336=1,INDEX(新属性投放!$E$14:$E$34,卡牌属性!R336),INDEX(新属性投放!$E$42:$E$62,卡牌属性!R336))*INDEX($G$5:$G$42,L336),2)</f>
        <v>40.24</v>
      </c>
      <c r="AC336" s="31" t="s">
        <v>191</v>
      </c>
      <c r="AD336" s="16">
        <f>ROUND(IF(Q336=1,INDEX(新属性投放!$F$14:$F$34,卡牌属性!R336),INDEX(新属性投放!$F$42:$F$62,卡牌属性!R336))*INDEX($G$5:$G$42,L336)*SQRT(INDEX($I$5:$I$42,L336)),2)</f>
        <v>241.44</v>
      </c>
      <c r="AF336" s="16">
        <f t="shared" si="148"/>
        <v>804</v>
      </c>
      <c r="AG336" s="16">
        <f t="shared" si="149"/>
        <v>402</v>
      </c>
      <c r="AH336" s="16">
        <f t="shared" si="150"/>
        <v>2414</v>
      </c>
      <c r="AJ336" s="16">
        <f t="shared" si="139"/>
        <v>5243</v>
      </c>
      <c r="AK336" s="16">
        <f t="shared" si="140"/>
        <v>2620</v>
      </c>
      <c r="AL336" s="16">
        <f t="shared" si="141"/>
        <v>15744</v>
      </c>
    </row>
    <row r="337" spans="11:38" ht="16.5" x14ac:dyDescent="0.2">
      <c r="K337" s="15">
        <v>334</v>
      </c>
      <c r="L337" s="15">
        <f t="shared" si="142"/>
        <v>16</v>
      </c>
      <c r="M337" s="15">
        <f t="shared" si="143"/>
        <v>2</v>
      </c>
      <c r="N337" s="16">
        <f t="shared" si="144"/>
        <v>1101041</v>
      </c>
      <c r="O337" s="16" t="str">
        <f t="shared" si="145"/>
        <v>常服夏玲19突</v>
      </c>
      <c r="P337" s="31" t="s">
        <v>482</v>
      </c>
      <c r="Q337" s="16">
        <f t="shared" si="146"/>
        <v>1</v>
      </c>
      <c r="R337" s="16">
        <f t="shared" si="147"/>
        <v>19</v>
      </c>
      <c r="S337" s="16" t="s">
        <v>51</v>
      </c>
      <c r="T337" s="16">
        <f>ROUND(((IF(Q337=1,INDEX(新属性投放!$J$14:$J$34,卡牌属性!R337),INDEX(新属性投放!$J$42:$J$62,卡牌属性!R337)))*INDEX($G$5:$G$42,L337)+IF(Q337=1,INDEX(新属性投放!R$20:R$23,卡牌属性!M337-1),INDEX(新属性投放!R$25:R$28,卡牌属性!M337-1)))/SQRT(INDEX($I$5:$I$42,L337)),2)</f>
        <v>3722.55</v>
      </c>
      <c r="U337" s="31" t="s">
        <v>190</v>
      </c>
      <c r="V337" s="16">
        <f>ROUND((IF(Q337=1,INDEX(新属性投放!$K$14:$K$34,卡牌属性!R337),INDEX(新属性投放!$K$42:$K$62,卡牌属性!R337))+IF(Q337=1,INDEX(新属性投放!S$20:S$23,卡牌属性!M337-1),INDEX(新属性投放!S$25:S$28,卡牌属性!M337-1)))*INDEX($G$5:$G$42,L337),2)</f>
        <v>1847.28</v>
      </c>
      <c r="W337" s="31" t="s">
        <v>191</v>
      </c>
      <c r="X337" s="16">
        <f>ROUND((IF(Q337=1,INDEX(新属性投放!$L$14:$L$34,卡牌属性!R337),INDEX(新属性投放!$L$42:$L$62,卡牌属性!R337))*INDEX($G$5:$G$42,L337)+IF(Q337=1,INDEX(新属性投放!T$20:T$23,卡牌属性!M337-1),INDEX(新属性投放!T$25:T$28,卡牌属性!M337-1)))*SQRT(INDEX($I$5:$I$42,L337)),2)</f>
        <v>11207.65</v>
      </c>
      <c r="Y337" s="31" t="s">
        <v>189</v>
      </c>
      <c r="Z337" s="16">
        <f>ROUND(IF(Q337=1,INDEX(新属性投放!$D$14:$D$34,卡牌属性!R337),INDEX(新属性投放!$D$42:$D$62,卡牌属性!R337))*INDEX($G$5:$G$42,L337)/SQRT(INDEX($I$5:$I$42,L337)),2)</f>
        <v>93.06</v>
      </c>
      <c r="AA337" s="31" t="s">
        <v>190</v>
      </c>
      <c r="AB337" s="16">
        <f>ROUND(IF(Q337=1,INDEX(新属性投放!$E$14:$E$34,卡牌属性!R337),INDEX(新属性投放!$E$42:$E$62,卡牌属性!R337))*INDEX($G$5:$G$42,L337),2)</f>
        <v>46.53</v>
      </c>
      <c r="AC337" s="31" t="s">
        <v>191</v>
      </c>
      <c r="AD337" s="16">
        <f>ROUND(IF(Q337=1,INDEX(新属性投放!$F$14:$F$34,卡牌属性!R337),INDEX(新属性投放!$F$42:$F$62,卡牌属性!R337))*INDEX($G$5:$G$42,L337)*SQRT(INDEX($I$5:$I$42,L337)),2)</f>
        <v>279.18</v>
      </c>
      <c r="AF337" s="16">
        <f t="shared" si="148"/>
        <v>930</v>
      </c>
      <c r="AG337" s="16">
        <f t="shared" si="149"/>
        <v>465</v>
      </c>
      <c r="AH337" s="16">
        <f t="shared" si="150"/>
        <v>2791</v>
      </c>
      <c r="AJ337" s="16">
        <f t="shared" si="139"/>
        <v>6173</v>
      </c>
      <c r="AK337" s="16">
        <f t="shared" si="140"/>
        <v>3085</v>
      </c>
      <c r="AL337" s="16">
        <f t="shared" si="141"/>
        <v>18535</v>
      </c>
    </row>
    <row r="338" spans="11:38" ht="16.5" x14ac:dyDescent="0.2">
      <c r="K338" s="15">
        <v>335</v>
      </c>
      <c r="L338" s="15">
        <f t="shared" si="142"/>
        <v>16</v>
      </c>
      <c r="M338" s="15">
        <f t="shared" si="143"/>
        <v>2</v>
      </c>
      <c r="N338" s="16">
        <f t="shared" si="144"/>
        <v>1101041</v>
      </c>
      <c r="O338" s="16" t="str">
        <f t="shared" si="145"/>
        <v>常服夏玲20突</v>
      </c>
      <c r="P338" s="31" t="s">
        <v>482</v>
      </c>
      <c r="Q338" s="16">
        <f t="shared" si="146"/>
        <v>1</v>
      </c>
      <c r="R338" s="16">
        <f t="shared" si="147"/>
        <v>20</v>
      </c>
      <c r="S338" s="16" t="s">
        <v>51</v>
      </c>
      <c r="T338" s="16">
        <f>ROUND(((IF(Q338=1,INDEX(新属性投放!$J$14:$J$34,卡牌属性!R338),INDEX(新属性投放!$J$42:$J$62,卡牌属性!R338)))*INDEX($G$5:$G$42,L338)+IF(Q338=1,INDEX(新属性投放!R$20:R$23,卡牌属性!M338-1),INDEX(新属性投放!R$25:R$28,卡牌属性!M338-1)))/SQRT(INDEX($I$5:$I$42,L338)),2)</f>
        <v>4303.8500000000004</v>
      </c>
      <c r="U338" s="31" t="s">
        <v>190</v>
      </c>
      <c r="V338" s="16">
        <f>ROUND((IF(Q338=1,INDEX(新属性投放!$K$14:$K$34,卡牌属性!R338),INDEX(新属性投放!$K$42:$K$62,卡牌属性!R338))+IF(Q338=1,INDEX(新属性投放!S$20:S$23,卡牌属性!M338-1),INDEX(新属性投放!S$25:S$28,卡牌属性!M338-1)))*INDEX($G$5:$G$42,L338),2)</f>
        <v>2137.9299999999998</v>
      </c>
      <c r="W338" s="31" t="s">
        <v>191</v>
      </c>
      <c r="X338" s="16">
        <f>ROUND((IF(Q338=1,INDEX(新属性投放!$L$14:$L$34,卡牌属性!R338),INDEX(新属性投放!$L$42:$L$62,卡牌属性!R338))*INDEX($G$5:$G$42,L338)+IF(Q338=1,INDEX(新属性投放!T$20:T$23,卡牌属性!M338-1),INDEX(新属性投放!T$25:T$28,卡牌属性!M338-1)))*SQRT(INDEX($I$5:$I$42,L338)),2)</f>
        <v>12951.55</v>
      </c>
      <c r="Y338" s="31" t="s">
        <v>189</v>
      </c>
      <c r="Z338" s="16">
        <f>ROUND(IF(Q338=1,INDEX(新属性投放!$D$14:$D$34,卡牌属性!R338),INDEX(新属性投放!$D$42:$D$62,卡牌属性!R338))*INDEX($G$5:$G$42,L338)/SQRT(INDEX($I$5:$I$42,L338)),2)</f>
        <v>107.6</v>
      </c>
      <c r="AA338" s="31" t="s">
        <v>190</v>
      </c>
      <c r="AB338" s="16">
        <f>ROUND(IF(Q338=1,INDEX(新属性投放!$E$14:$E$34,卡牌属性!R338),INDEX(新属性投放!$E$42:$E$62,卡牌属性!R338))*INDEX($G$5:$G$42,L338),2)</f>
        <v>53.8</v>
      </c>
      <c r="AC338" s="31" t="s">
        <v>191</v>
      </c>
      <c r="AD338" s="16">
        <f>ROUND(IF(Q338=1,INDEX(新属性投放!$F$14:$F$34,卡牌属性!R338),INDEX(新属性投放!$F$42:$F$62,卡牌属性!R338))*INDEX($G$5:$G$42,L338)*SQRT(INDEX($I$5:$I$42,L338)),2)</f>
        <v>322.8</v>
      </c>
      <c r="AF338" s="16">
        <f t="shared" si="148"/>
        <v>1076</v>
      </c>
      <c r="AG338" s="16">
        <f t="shared" si="149"/>
        <v>538</v>
      </c>
      <c r="AH338" s="16">
        <f t="shared" si="150"/>
        <v>3228</v>
      </c>
      <c r="AJ338" s="16">
        <f t="shared" si="139"/>
        <v>7249</v>
      </c>
      <c r="AK338" s="16">
        <f t="shared" si="140"/>
        <v>3623</v>
      </c>
      <c r="AL338" s="16">
        <f t="shared" si="141"/>
        <v>21763</v>
      </c>
    </row>
    <row r="339" spans="11:38" ht="16.5" x14ac:dyDescent="0.2">
      <c r="K339" s="15">
        <v>336</v>
      </c>
      <c r="L339" s="15">
        <f t="shared" si="142"/>
        <v>16</v>
      </c>
      <c r="M339" s="15">
        <f t="shared" si="143"/>
        <v>2</v>
      </c>
      <c r="N339" s="16">
        <f t="shared" si="144"/>
        <v>1101041</v>
      </c>
      <c r="O339" s="16" t="str">
        <f t="shared" si="145"/>
        <v>常服夏玲21突</v>
      </c>
      <c r="P339" s="31" t="s">
        <v>482</v>
      </c>
      <c r="Q339" s="16">
        <f t="shared" si="146"/>
        <v>1</v>
      </c>
      <c r="R339" s="16">
        <f t="shared" si="147"/>
        <v>21</v>
      </c>
      <c r="S339" s="16" t="s">
        <v>51</v>
      </c>
      <c r="T339" s="16">
        <f>ROUND(((IF(Q339=1,INDEX(新属性投放!$J$14:$J$34,卡牌属性!R339),INDEX(新属性投放!$J$42:$J$62,卡牌属性!R339)))*INDEX($G$5:$G$42,L339)+IF(Q339=1,INDEX(新属性投放!R$20:R$23,卡牌属性!M339-1),INDEX(新属性投放!R$25:R$28,卡牌属性!M339-1)))/SQRT(INDEX($I$5:$I$42,L339)),2)</f>
        <v>4976.8500000000004</v>
      </c>
      <c r="U339" s="31" t="s">
        <v>190</v>
      </c>
      <c r="V339" s="16">
        <f>ROUND((IF(Q339=1,INDEX(新属性投放!$K$14:$K$34,卡牌属性!R339),INDEX(新属性投放!$K$42:$K$62,卡牌属性!R339))+IF(Q339=1,INDEX(新属性投放!S$20:S$23,卡牌属性!M339-1),INDEX(新属性投放!S$25:S$28,卡牌属性!M339-1)))*INDEX($G$5:$G$42,L339),2)</f>
        <v>2473.9299999999998</v>
      </c>
      <c r="W339" s="31" t="s">
        <v>191</v>
      </c>
      <c r="X339" s="16">
        <f>ROUND((IF(Q339=1,INDEX(新属性投放!$L$14:$L$34,卡牌属性!R339),INDEX(新属性投放!$L$42:$L$62,卡牌属性!R339))*INDEX($G$5:$G$42,L339)+IF(Q339=1,INDEX(新属性投放!T$20:T$23,卡牌属性!M339-1),INDEX(新属性投放!T$25:T$28,卡牌属性!M339-1)))*SQRT(INDEX($I$5:$I$42,L339)),2)</f>
        <v>14970.55</v>
      </c>
      <c r="Y339" s="31" t="s">
        <v>189</v>
      </c>
      <c r="Z339" s="16">
        <f>ROUND(IF(Q339=1,INDEX(新属性投放!$D$14:$D$34,卡牌属性!R339),INDEX(新属性投放!$D$42:$D$62,卡牌属性!R339))*INDEX($G$5:$G$42,L339)/SQRT(INDEX($I$5:$I$42,L339)),2)</f>
        <v>124.42</v>
      </c>
      <c r="AA339" s="31" t="s">
        <v>190</v>
      </c>
      <c r="AB339" s="16">
        <f>ROUND(IF(Q339=1,INDEX(新属性投放!$E$14:$E$34,卡牌属性!R339),INDEX(新属性投放!$E$42:$E$62,卡牌属性!R339))*INDEX($G$5:$G$42,L339),2)</f>
        <v>62.21</v>
      </c>
      <c r="AC339" s="31" t="s">
        <v>191</v>
      </c>
      <c r="AD339" s="16">
        <f>ROUND(IF(Q339=1,INDEX(新属性投放!$F$14:$F$34,卡牌属性!R339),INDEX(新属性投放!$F$42:$F$62,卡牌属性!R339))*INDEX($G$5:$G$42,L339)*SQRT(INDEX($I$5:$I$42,L339)),2)</f>
        <v>373.26</v>
      </c>
      <c r="AF339" s="16">
        <f t="shared" si="148"/>
        <v>1244</v>
      </c>
      <c r="AG339" s="16">
        <f t="shared" si="149"/>
        <v>622</v>
      </c>
      <c r="AH339" s="16">
        <f t="shared" si="150"/>
        <v>3732</v>
      </c>
      <c r="AJ339" s="16">
        <f t="shared" si="139"/>
        <v>8493</v>
      </c>
      <c r="AK339" s="16">
        <f t="shared" si="140"/>
        <v>4245</v>
      </c>
      <c r="AL339" s="16">
        <f t="shared" si="141"/>
        <v>25495</v>
      </c>
    </row>
    <row r="340" spans="11:38" ht="16.5" x14ac:dyDescent="0.2">
      <c r="K340" s="15">
        <v>337</v>
      </c>
      <c r="L340" s="15">
        <f t="shared" si="142"/>
        <v>17</v>
      </c>
      <c r="M340" s="15">
        <f t="shared" si="143"/>
        <v>5</v>
      </c>
      <c r="N340" s="16">
        <f t="shared" si="144"/>
        <v>1102001</v>
      </c>
      <c r="O340" s="16" t="str">
        <f t="shared" si="145"/>
        <v>关羽1突</v>
      </c>
      <c r="P340" s="31" t="s">
        <v>482</v>
      </c>
      <c r="Q340" s="16">
        <f t="shared" si="146"/>
        <v>2</v>
      </c>
      <c r="R340" s="16">
        <f t="shared" si="147"/>
        <v>1</v>
      </c>
      <c r="S340" s="16" t="s">
        <v>51</v>
      </c>
      <c r="T340" s="16">
        <f>ROUND(((IF(Q340=1,INDEX(新属性投放!$J$14:$J$34,卡牌属性!R340),INDEX(新属性投放!$J$42:$J$62,卡牌属性!R340)))*INDEX($G$5:$G$42,L340)+IF(Q340=1,INDEX(新属性投放!R$20:R$23,卡牌属性!M340-1),INDEX(新属性投放!R$25:R$28,卡牌属性!M340-1)))/SQRT(INDEX($I$5:$I$42,L340)),2)</f>
        <v>195</v>
      </c>
      <c r="U340" s="31" t="s">
        <v>190</v>
      </c>
      <c r="V340" s="16">
        <f>ROUND((IF(Q340=1,INDEX(新属性投放!$K$14:$K$34,卡牌属性!R340),INDEX(新属性投放!$K$42:$K$62,卡牌属性!R340))+IF(Q340=1,INDEX(新属性投放!S$20:S$23,卡牌属性!M340-1),INDEX(新属性投放!S$25:S$28,卡牌属性!M340-1)))*INDEX($G$5:$G$42,L340),2)</f>
        <v>30</v>
      </c>
      <c r="W340" s="31" t="s">
        <v>191</v>
      </c>
      <c r="X340" s="16">
        <f>ROUND((IF(Q340=1,INDEX(新属性投放!$L$14:$L$34,卡牌属性!R340),INDEX(新属性投放!$L$42:$L$62,卡牌属性!R340))*INDEX($G$5:$G$42,L340)+IF(Q340=1,INDEX(新属性投放!T$20:T$23,卡牌属性!M340-1),INDEX(新属性投放!T$25:T$28,卡牌属性!M340-1)))*SQRT(INDEX($I$5:$I$42,L340)),2)</f>
        <v>725</v>
      </c>
      <c r="Y340" s="31" t="s">
        <v>189</v>
      </c>
      <c r="Z340" s="16">
        <f>ROUND(IF(Q340=1,INDEX(新属性投放!$D$14:$D$34,卡牌属性!R340),INDEX(新属性投放!$D$42:$D$62,卡牌属性!R340))*INDEX($G$5:$G$42,L340)/SQRT(INDEX($I$5:$I$42,L340)),2)</f>
        <v>4.5</v>
      </c>
      <c r="AA340" s="31" t="s">
        <v>190</v>
      </c>
      <c r="AB340" s="16">
        <f>ROUND(IF(Q340=1,INDEX(新属性投放!$E$14:$E$34,卡牌属性!R340),INDEX(新属性投放!$E$42:$E$62,卡牌属性!R340))*INDEX($G$5:$G$42,L340),2)</f>
        <v>2.25</v>
      </c>
      <c r="AC340" s="31" t="s">
        <v>191</v>
      </c>
      <c r="AD340" s="16">
        <f>ROUND(IF(Q340=1,INDEX(新属性投放!$F$14:$F$34,卡牌属性!R340),INDEX(新属性投放!$F$42:$F$62,卡牌属性!R340))*INDEX($G$5:$G$42,L340)*SQRT(INDEX($I$5:$I$42,L340)),2)</f>
        <v>19.5</v>
      </c>
      <c r="AF340" s="16">
        <f t="shared" si="148"/>
        <v>45</v>
      </c>
      <c r="AG340" s="16">
        <f t="shared" si="149"/>
        <v>22</v>
      </c>
      <c r="AH340" s="16">
        <f t="shared" si="150"/>
        <v>195</v>
      </c>
      <c r="AJ340" s="16">
        <f t="shared" ref="AJ340" si="151">AF340</f>
        <v>45</v>
      </c>
      <c r="AK340" s="16">
        <f t="shared" ref="AK340" si="152">AG340</f>
        <v>22</v>
      </c>
      <c r="AL340" s="16">
        <f t="shared" ref="AL340" si="153">AH340</f>
        <v>195</v>
      </c>
    </row>
    <row r="341" spans="11:38" ht="16.5" x14ac:dyDescent="0.2">
      <c r="K341" s="15">
        <v>338</v>
      </c>
      <c r="L341" s="15">
        <f t="shared" si="142"/>
        <v>17</v>
      </c>
      <c r="M341" s="15">
        <f t="shared" si="143"/>
        <v>5</v>
      </c>
      <c r="N341" s="16">
        <f t="shared" si="144"/>
        <v>1102001</v>
      </c>
      <c r="O341" s="16" t="str">
        <f t="shared" si="145"/>
        <v>关羽2突</v>
      </c>
      <c r="P341" s="31" t="s">
        <v>482</v>
      </c>
      <c r="Q341" s="16">
        <f t="shared" si="146"/>
        <v>2</v>
      </c>
      <c r="R341" s="16">
        <f t="shared" si="147"/>
        <v>2</v>
      </c>
      <c r="S341" s="16" t="s">
        <v>51</v>
      </c>
      <c r="T341" s="16">
        <f>ROUND(((IF(Q341=1,INDEX(新属性投放!$J$14:$J$34,卡牌属性!R341),INDEX(新属性投放!$J$42:$J$62,卡牌属性!R341)))*INDEX($G$5:$G$42,L341)+IF(Q341=1,INDEX(新属性投放!R$20:R$23,卡牌属性!M341-1),INDEX(新属性投放!R$25:R$28,卡牌属性!M341-1)))/SQRT(INDEX($I$5:$I$42,L341)),2)</f>
        <v>250.5</v>
      </c>
      <c r="U341" s="31" t="s">
        <v>190</v>
      </c>
      <c r="V341" s="16">
        <f>ROUND((IF(Q341=1,INDEX(新属性投放!$K$14:$K$34,卡牌属性!R341),INDEX(新属性投放!$K$42:$K$62,卡牌属性!R341))+IF(Q341=1,INDEX(新属性投放!S$20:S$23,卡牌属性!M341-1),INDEX(新属性投放!S$25:S$28,卡牌属性!M341-1)))*INDEX($G$5:$G$42,L341),2)</f>
        <v>57.75</v>
      </c>
      <c r="W341" s="31" t="s">
        <v>191</v>
      </c>
      <c r="X341" s="16">
        <f>ROUND((IF(Q341=1,INDEX(新属性投放!$L$14:$L$34,卡牌属性!R341),INDEX(新属性投放!$L$42:$L$62,卡牌属性!R341))*INDEX($G$5:$G$42,L341)+IF(Q341=1,INDEX(新属性投放!T$20:T$23,卡牌属性!M341-1),INDEX(新属性投放!T$25:T$28,卡牌属性!M341-1)))*SQRT(INDEX($I$5:$I$42,L341)),2)</f>
        <v>1035.5</v>
      </c>
      <c r="Y341" s="31" t="s">
        <v>189</v>
      </c>
      <c r="Z341" s="16">
        <f>ROUND(IF(Q341=1,INDEX(新属性投放!$D$14:$D$34,卡牌属性!R341),INDEX(新属性投放!$D$42:$D$62,卡牌属性!R341))*INDEX($G$5:$G$42,L341)/SQRT(INDEX($I$5:$I$42,L341)),2)</f>
        <v>4.8</v>
      </c>
      <c r="AA341" s="31" t="s">
        <v>190</v>
      </c>
      <c r="AB341" s="16">
        <f>ROUND(IF(Q341=1,INDEX(新属性投放!$E$14:$E$34,卡牌属性!R341),INDEX(新属性投放!$E$42:$E$62,卡牌属性!R341))*INDEX($G$5:$G$42,L341),2)</f>
        <v>2.4</v>
      </c>
      <c r="AC341" s="31" t="s">
        <v>191</v>
      </c>
      <c r="AD341" s="16">
        <f>ROUND(IF(Q341=1,INDEX(新属性投放!$F$14:$F$34,卡牌属性!R341),INDEX(新属性投放!$F$42:$F$62,卡牌属性!R341))*INDEX($G$5:$G$42,L341)*SQRT(INDEX($I$5:$I$42,L341)),2)</f>
        <v>21</v>
      </c>
      <c r="AF341" s="16">
        <f t="shared" si="148"/>
        <v>48</v>
      </c>
      <c r="AG341" s="16">
        <f t="shared" si="149"/>
        <v>24</v>
      </c>
      <c r="AH341" s="16">
        <f t="shared" si="150"/>
        <v>210</v>
      </c>
      <c r="AJ341" s="16">
        <f t="shared" ref="AJ341:AJ360" si="154">AJ340+AF341</f>
        <v>93</v>
      </c>
      <c r="AK341" s="16">
        <f t="shared" ref="AK341:AK360" si="155">AK340+AG341</f>
        <v>46</v>
      </c>
      <c r="AL341" s="16">
        <f t="shared" ref="AL341:AL360" si="156">AL340+AH341</f>
        <v>405</v>
      </c>
    </row>
    <row r="342" spans="11:38" ht="16.5" x14ac:dyDescent="0.2">
      <c r="K342" s="15">
        <v>339</v>
      </c>
      <c r="L342" s="15">
        <f t="shared" si="142"/>
        <v>17</v>
      </c>
      <c r="M342" s="15">
        <f t="shared" si="143"/>
        <v>5</v>
      </c>
      <c r="N342" s="16">
        <f t="shared" si="144"/>
        <v>1102001</v>
      </c>
      <c r="O342" s="16" t="str">
        <f t="shared" si="145"/>
        <v>关羽3突</v>
      </c>
      <c r="P342" s="31" t="s">
        <v>482</v>
      </c>
      <c r="Q342" s="16">
        <f t="shared" si="146"/>
        <v>2</v>
      </c>
      <c r="R342" s="16">
        <f t="shared" si="147"/>
        <v>3</v>
      </c>
      <c r="S342" s="16" t="s">
        <v>51</v>
      </c>
      <c r="T342" s="16">
        <f>ROUND(((IF(Q342=1,INDEX(新属性投放!$J$14:$J$34,卡牌属性!R342),INDEX(新属性投放!$J$42:$J$62,卡牌属性!R342)))*INDEX($G$5:$G$42,L342)+IF(Q342=1,INDEX(新属性投放!R$20:R$23,卡牌属性!M342-1),INDEX(新属性投放!R$25:R$28,卡牌属性!M342-1)))/SQRT(INDEX($I$5:$I$42,L342)),2)</f>
        <v>313.5</v>
      </c>
      <c r="U342" s="31" t="s">
        <v>190</v>
      </c>
      <c r="V342" s="16">
        <f>ROUND((IF(Q342=1,INDEX(新属性投放!$K$14:$K$34,卡牌属性!R342),INDEX(新属性投放!$K$42:$K$62,卡牌属性!R342))+IF(Q342=1,INDEX(新属性投放!S$20:S$23,卡牌属性!M342-1),INDEX(新属性投放!S$25:S$28,卡牌属性!M342-1)))*INDEX($G$5:$G$42,L342),2)</f>
        <v>89.25</v>
      </c>
      <c r="W342" s="31" t="s">
        <v>191</v>
      </c>
      <c r="X342" s="16">
        <f>ROUND((IF(Q342=1,INDEX(新属性投放!$L$14:$L$34,卡牌属性!R342),INDEX(新属性投放!$L$42:$L$62,卡牌属性!R342))*INDEX($G$5:$G$42,L342)+IF(Q342=1,INDEX(新属性投放!T$20:T$23,卡牌属性!M342-1),INDEX(新属性投放!T$25:T$28,卡牌属性!M342-1)))*SQRT(INDEX($I$5:$I$42,L342)),2)</f>
        <v>1380.5</v>
      </c>
      <c r="Y342" s="31" t="s">
        <v>189</v>
      </c>
      <c r="Z342" s="16">
        <f>ROUND(IF(Q342=1,INDEX(新属性投放!$D$14:$D$34,卡牌属性!R342),INDEX(新属性投放!$D$42:$D$62,卡牌属性!R342))*INDEX($G$5:$G$42,L342)/SQRT(INDEX($I$5:$I$42,L342)),2)</f>
        <v>8.7899999999999991</v>
      </c>
      <c r="AA342" s="31" t="s">
        <v>190</v>
      </c>
      <c r="AB342" s="16">
        <f>ROUND(IF(Q342=1,INDEX(新属性投放!$E$14:$E$34,卡牌属性!R342),INDEX(新属性投放!$E$42:$E$62,卡牌属性!R342))*INDEX($G$5:$G$42,L342),2)</f>
        <v>4.4000000000000004</v>
      </c>
      <c r="AC342" s="31" t="s">
        <v>191</v>
      </c>
      <c r="AD342" s="16">
        <f>ROUND(IF(Q342=1,INDEX(新属性投放!$F$14:$F$34,卡牌属性!R342),INDEX(新属性投放!$F$42:$F$62,卡牌属性!R342))*INDEX($G$5:$G$42,L342)*SQRT(INDEX($I$5:$I$42,L342)),2)</f>
        <v>39</v>
      </c>
      <c r="AF342" s="16">
        <f t="shared" si="148"/>
        <v>87</v>
      </c>
      <c r="AG342" s="16">
        <f t="shared" si="149"/>
        <v>44</v>
      </c>
      <c r="AH342" s="16">
        <f t="shared" si="150"/>
        <v>390</v>
      </c>
      <c r="AJ342" s="16">
        <f t="shared" si="154"/>
        <v>180</v>
      </c>
      <c r="AK342" s="16">
        <f t="shared" si="155"/>
        <v>90</v>
      </c>
      <c r="AL342" s="16">
        <f t="shared" si="156"/>
        <v>795</v>
      </c>
    </row>
    <row r="343" spans="11:38" ht="16.5" x14ac:dyDescent="0.2">
      <c r="K343" s="15">
        <v>340</v>
      </c>
      <c r="L343" s="15">
        <f t="shared" si="142"/>
        <v>17</v>
      </c>
      <c r="M343" s="15">
        <f t="shared" si="143"/>
        <v>5</v>
      </c>
      <c r="N343" s="16">
        <f t="shared" si="144"/>
        <v>1102001</v>
      </c>
      <c r="O343" s="16" t="str">
        <f t="shared" si="145"/>
        <v>关羽4突</v>
      </c>
      <c r="P343" s="31" t="s">
        <v>482</v>
      </c>
      <c r="Q343" s="16">
        <f t="shared" si="146"/>
        <v>2</v>
      </c>
      <c r="R343" s="16">
        <f t="shared" si="147"/>
        <v>4</v>
      </c>
      <c r="S343" s="16" t="s">
        <v>51</v>
      </c>
      <c r="T343" s="16">
        <f>ROUND(((IF(Q343=1,INDEX(新属性投放!$J$14:$J$34,卡牌属性!R343),INDEX(新属性投放!$J$42:$J$62,卡牌属性!R343)))*INDEX($G$5:$G$42,L343)+IF(Q343=1,INDEX(新属性投放!R$20:R$23,卡牌属性!M343-1),INDEX(新属性投放!R$25:R$28,卡牌属性!M343-1)))/SQRT(INDEX($I$5:$I$42,L343)),2)</f>
        <v>416.4</v>
      </c>
      <c r="U343" s="31" t="s">
        <v>190</v>
      </c>
      <c r="V343" s="16">
        <f>ROUND((IF(Q343=1,INDEX(新属性投放!$K$14:$K$34,卡牌属性!R343),INDEX(新属性投放!$K$42:$K$62,卡牌属性!R343))+IF(Q343=1,INDEX(新属性投放!S$20:S$23,卡牌属性!M343-1),INDEX(新属性投放!S$25:S$28,卡牌属性!M343-1)))*INDEX($G$5:$G$42,L343),2)</f>
        <v>140.69999999999999</v>
      </c>
      <c r="W343" s="31" t="s">
        <v>191</v>
      </c>
      <c r="X343" s="16">
        <f>ROUND((IF(Q343=1,INDEX(新属性投放!$L$14:$L$34,卡牌属性!R343),INDEX(新属性投放!$L$42:$L$62,卡牌属性!R343))*INDEX($G$5:$G$42,L343)+IF(Q343=1,INDEX(新属性投放!T$20:T$23,卡牌属性!M343-1),INDEX(新属性投放!T$25:T$28,卡牌属性!M343-1)))*SQRT(INDEX($I$5:$I$42,L343)),2)</f>
        <v>1905.5</v>
      </c>
      <c r="Y343" s="31" t="s">
        <v>189</v>
      </c>
      <c r="Z343" s="16">
        <f>ROUND(IF(Q343=1,INDEX(新属性投放!$D$14:$D$34,卡牌属性!R343),INDEX(新属性投放!$D$42:$D$62,卡牌属性!R343))*INDEX($G$5:$G$42,L343)/SQRT(INDEX($I$5:$I$42,L343)),2)</f>
        <v>10.11</v>
      </c>
      <c r="AA343" s="31" t="s">
        <v>190</v>
      </c>
      <c r="AB343" s="16">
        <f>ROUND(IF(Q343=1,INDEX(新属性投放!$E$14:$E$34,卡牌属性!R343),INDEX(新属性投放!$E$42:$E$62,卡牌属性!R343))*INDEX($G$5:$G$42,L343),2)</f>
        <v>5.0599999999999996</v>
      </c>
      <c r="AC343" s="31" t="s">
        <v>191</v>
      </c>
      <c r="AD343" s="16">
        <f>ROUND(IF(Q343=1,INDEX(新属性投放!$F$14:$F$34,卡牌属性!R343),INDEX(新属性投放!$F$42:$F$62,卡牌属性!R343))*INDEX($G$5:$G$42,L343)*SQRT(INDEX($I$5:$I$42,L343)),2)</f>
        <v>45</v>
      </c>
      <c r="AF343" s="16">
        <f t="shared" si="148"/>
        <v>101</v>
      </c>
      <c r="AG343" s="16">
        <f t="shared" si="149"/>
        <v>50</v>
      </c>
      <c r="AH343" s="16">
        <f t="shared" si="150"/>
        <v>450</v>
      </c>
      <c r="AJ343" s="16">
        <f t="shared" si="154"/>
        <v>281</v>
      </c>
      <c r="AK343" s="16">
        <f t="shared" si="155"/>
        <v>140</v>
      </c>
      <c r="AL343" s="16">
        <f t="shared" si="156"/>
        <v>1245</v>
      </c>
    </row>
    <row r="344" spans="11:38" ht="16.5" x14ac:dyDescent="0.2">
      <c r="K344" s="15">
        <v>341</v>
      </c>
      <c r="L344" s="15">
        <f t="shared" si="142"/>
        <v>17</v>
      </c>
      <c r="M344" s="15">
        <f t="shared" si="143"/>
        <v>5</v>
      </c>
      <c r="N344" s="16">
        <f t="shared" si="144"/>
        <v>1102001</v>
      </c>
      <c r="O344" s="16" t="str">
        <f t="shared" si="145"/>
        <v>关羽5突</v>
      </c>
      <c r="P344" s="31" t="s">
        <v>482</v>
      </c>
      <c r="Q344" s="16">
        <f t="shared" si="146"/>
        <v>2</v>
      </c>
      <c r="R344" s="16">
        <f t="shared" si="147"/>
        <v>5</v>
      </c>
      <c r="S344" s="16" t="s">
        <v>51</v>
      </c>
      <c r="T344" s="16">
        <f>ROUND(((IF(Q344=1,INDEX(新属性投放!$J$14:$J$34,卡牌属性!R344),INDEX(新属性投放!$J$42:$J$62,卡牌属性!R344)))*INDEX($G$5:$G$42,L344)+IF(Q344=1,INDEX(新属性投放!R$20:R$23,卡牌属性!M344-1),INDEX(新属性投放!R$25:R$28,卡牌属性!M344-1)))/SQRT(INDEX($I$5:$I$42,L344)),2)</f>
        <v>543</v>
      </c>
      <c r="U344" s="31" t="s">
        <v>190</v>
      </c>
      <c r="V344" s="16">
        <f>ROUND((IF(Q344=1,INDEX(新属性投放!$K$14:$K$34,卡牌属性!R344),INDEX(新属性投放!$K$42:$K$62,卡牌属性!R344))+IF(Q344=1,INDEX(新属性投放!S$20:S$23,卡牌属性!M344-1),INDEX(新属性投放!S$25:S$28,卡牌属性!M344-1)))*INDEX($G$5:$G$42,L344),2)</f>
        <v>203.25</v>
      </c>
      <c r="W344" s="31" t="s">
        <v>191</v>
      </c>
      <c r="X344" s="16">
        <f>ROUND((IF(Q344=1,INDEX(新属性投放!$L$14:$L$34,卡牌属性!R344),INDEX(新属性投放!$L$42:$L$62,卡牌属性!R344))*INDEX($G$5:$G$42,L344)+IF(Q344=1,INDEX(新属性投放!T$20:T$23,卡牌属性!M344-1),INDEX(新属性投放!T$25:T$28,卡牌属性!M344-1)))*SQRT(INDEX($I$5:$I$42,L344)),2)</f>
        <v>2585</v>
      </c>
      <c r="Y344" s="31" t="s">
        <v>189</v>
      </c>
      <c r="Z344" s="16">
        <f>ROUND(IF(Q344=1,INDEX(新属性投放!$D$14:$D$34,卡牌属性!R344),INDEX(新属性投放!$D$42:$D$62,卡牌属性!R344))*INDEX($G$5:$G$42,L344)/SQRT(INDEX($I$5:$I$42,L344)),2)</f>
        <v>12.65</v>
      </c>
      <c r="AA344" s="31" t="s">
        <v>190</v>
      </c>
      <c r="AB344" s="16">
        <f>ROUND(IF(Q344=1,INDEX(新属性投放!$E$14:$E$34,卡牌属性!R344),INDEX(新属性投放!$E$42:$E$62,卡牌属性!R344))*INDEX($G$5:$G$42,L344),2)</f>
        <v>6.32</v>
      </c>
      <c r="AC344" s="31" t="s">
        <v>191</v>
      </c>
      <c r="AD344" s="16">
        <f>ROUND(IF(Q344=1,INDEX(新属性投放!$F$14:$F$34,卡牌属性!R344),INDEX(新属性投放!$F$42:$F$62,卡牌属性!R344))*INDEX($G$5:$G$42,L344)*SQRT(INDEX($I$5:$I$42,L344)),2)</f>
        <v>55.5</v>
      </c>
      <c r="AF344" s="16">
        <f t="shared" si="148"/>
        <v>126</v>
      </c>
      <c r="AG344" s="16">
        <f t="shared" si="149"/>
        <v>63</v>
      </c>
      <c r="AH344" s="16">
        <f t="shared" si="150"/>
        <v>555</v>
      </c>
      <c r="AJ344" s="16">
        <f t="shared" si="154"/>
        <v>407</v>
      </c>
      <c r="AK344" s="16">
        <f t="shared" si="155"/>
        <v>203</v>
      </c>
      <c r="AL344" s="16">
        <f t="shared" si="156"/>
        <v>1800</v>
      </c>
    </row>
    <row r="345" spans="11:38" ht="16.5" x14ac:dyDescent="0.2">
      <c r="K345" s="15">
        <v>342</v>
      </c>
      <c r="L345" s="15">
        <f t="shared" si="142"/>
        <v>17</v>
      </c>
      <c r="M345" s="15">
        <f t="shared" si="143"/>
        <v>5</v>
      </c>
      <c r="N345" s="16">
        <f t="shared" si="144"/>
        <v>1102001</v>
      </c>
      <c r="O345" s="16" t="str">
        <f t="shared" si="145"/>
        <v>关羽6突</v>
      </c>
      <c r="P345" s="31" t="s">
        <v>482</v>
      </c>
      <c r="Q345" s="16">
        <f t="shared" si="146"/>
        <v>2</v>
      </c>
      <c r="R345" s="16">
        <f t="shared" si="147"/>
        <v>6</v>
      </c>
      <c r="S345" s="16" t="s">
        <v>51</v>
      </c>
      <c r="T345" s="16">
        <f>ROUND(((IF(Q345=1,INDEX(新属性投放!$J$14:$J$34,卡牌属性!R345),INDEX(新属性投放!$J$42:$J$62,卡牌属性!R345)))*INDEX($G$5:$G$42,L345)+IF(Q345=1,INDEX(新属性投放!R$20:R$23,卡牌属性!M345-1),INDEX(新属性投放!R$25:R$28,卡牌属性!M345-1)))/SQRT(INDEX($I$5:$I$42,L345)),2)</f>
        <v>700.95</v>
      </c>
      <c r="U345" s="31" t="s">
        <v>190</v>
      </c>
      <c r="V345" s="16">
        <f>ROUND((IF(Q345=1,INDEX(新属性投放!$K$14:$K$34,卡牌属性!R345),INDEX(新属性投放!$K$42:$K$62,卡牌属性!R345))+IF(Q345=1,INDEX(新属性投放!S$20:S$23,卡牌属性!M345-1),INDEX(新属性投放!S$25:S$28,卡牌属性!M345-1)))*INDEX($G$5:$G$42,L345),2)</f>
        <v>282.98</v>
      </c>
      <c r="W345" s="31" t="s">
        <v>191</v>
      </c>
      <c r="X345" s="16">
        <f>ROUND((IF(Q345=1,INDEX(新属性投放!$L$14:$L$34,卡牌属性!R345),INDEX(新属性投放!$L$42:$L$62,卡牌属性!R345))*INDEX($G$5:$G$42,L345)+IF(Q345=1,INDEX(新属性投放!T$20:T$23,卡牌属性!M345-1),INDEX(新属性投放!T$25:T$28,卡牌属性!M345-1)))*SQRT(INDEX($I$5:$I$42,L345)),2)</f>
        <v>3423.5</v>
      </c>
      <c r="Y345" s="31" t="s">
        <v>189</v>
      </c>
      <c r="Z345" s="16">
        <f>ROUND(IF(Q345=1,INDEX(新属性投放!$D$14:$D$34,卡牌属性!R345),INDEX(新属性投放!$D$42:$D$62,卡牌属性!R345))*INDEX($G$5:$G$42,L345)/SQRT(INDEX($I$5:$I$42,L345)),2)</f>
        <v>16.399999999999999</v>
      </c>
      <c r="AA345" s="31" t="s">
        <v>190</v>
      </c>
      <c r="AB345" s="16">
        <f>ROUND(IF(Q345=1,INDEX(新属性投放!$E$14:$E$34,卡牌属性!R345),INDEX(新属性投放!$E$42:$E$62,卡牌属性!R345))*INDEX($G$5:$G$42,L345),2)</f>
        <v>8.1999999999999993</v>
      </c>
      <c r="AC345" s="31" t="s">
        <v>191</v>
      </c>
      <c r="AD345" s="16">
        <f>ROUND(IF(Q345=1,INDEX(新属性投放!$F$14:$F$34,卡牌属性!R345),INDEX(新属性投放!$F$42:$F$62,卡牌属性!R345))*INDEX($G$5:$G$42,L345)*SQRT(INDEX($I$5:$I$42,L345)),2)</f>
        <v>73.5</v>
      </c>
      <c r="AF345" s="16">
        <f t="shared" si="148"/>
        <v>164</v>
      </c>
      <c r="AG345" s="16">
        <f t="shared" si="149"/>
        <v>82</v>
      </c>
      <c r="AH345" s="16">
        <f t="shared" si="150"/>
        <v>735</v>
      </c>
      <c r="AJ345" s="16">
        <f t="shared" si="154"/>
        <v>571</v>
      </c>
      <c r="AK345" s="16">
        <f t="shared" si="155"/>
        <v>285</v>
      </c>
      <c r="AL345" s="16">
        <f t="shared" si="156"/>
        <v>2535</v>
      </c>
    </row>
    <row r="346" spans="11:38" ht="16.5" x14ac:dyDescent="0.2">
      <c r="K346" s="15">
        <v>343</v>
      </c>
      <c r="L346" s="15">
        <f t="shared" si="142"/>
        <v>17</v>
      </c>
      <c r="M346" s="15">
        <f t="shared" si="143"/>
        <v>5</v>
      </c>
      <c r="N346" s="16">
        <f t="shared" si="144"/>
        <v>1102001</v>
      </c>
      <c r="O346" s="16" t="str">
        <f t="shared" si="145"/>
        <v>关羽7突</v>
      </c>
      <c r="P346" s="31" t="s">
        <v>482</v>
      </c>
      <c r="Q346" s="16">
        <f t="shared" si="146"/>
        <v>2</v>
      </c>
      <c r="R346" s="16">
        <f t="shared" si="147"/>
        <v>7</v>
      </c>
      <c r="S346" s="16" t="s">
        <v>51</v>
      </c>
      <c r="T346" s="16">
        <f>ROUND(((IF(Q346=1,INDEX(新属性投放!$J$14:$J$34,卡牌属性!R346),INDEX(新属性投放!$J$42:$J$62,卡牌属性!R346)))*INDEX($G$5:$G$42,L346)+IF(Q346=1,INDEX(新属性投放!R$20:R$23,卡牌属性!M346-1),INDEX(新属性投放!R$25:R$28,卡牌属性!M346-1)))/SQRT(INDEX($I$5:$I$42,L346)),2)</f>
        <v>905.4</v>
      </c>
      <c r="U346" s="31" t="s">
        <v>190</v>
      </c>
      <c r="V346" s="16">
        <f>ROUND((IF(Q346=1,INDEX(新属性投放!$K$14:$K$34,卡牌属性!R346),INDEX(新属性投放!$K$42:$K$62,卡牌属性!R346))+IF(Q346=1,INDEX(新属性投放!S$20:S$23,卡牌属性!M346-1),INDEX(新属性投放!S$25:S$28,卡牌属性!M346-1)))*INDEX($G$5:$G$42,L346),2)</f>
        <v>385.95</v>
      </c>
      <c r="W346" s="31" t="s">
        <v>191</v>
      </c>
      <c r="X346" s="16">
        <f>ROUND((IF(Q346=1,INDEX(新属性投放!$L$14:$L$34,卡牌属性!R346),INDEX(新属性投放!$L$42:$L$62,卡牌属性!R346))*INDEX($G$5:$G$42,L346)+IF(Q346=1,INDEX(新属性投放!T$20:T$23,卡牌属性!M346-1),INDEX(新属性投放!T$25:T$28,卡牌属性!M346-1)))*SQRT(INDEX($I$5:$I$42,L346)),2)</f>
        <v>4523</v>
      </c>
      <c r="Y346" s="31" t="s">
        <v>189</v>
      </c>
      <c r="Z346" s="16">
        <f>ROUND(IF(Q346=1,INDEX(新属性投放!$D$14:$D$34,卡牌属性!R346),INDEX(新属性投放!$D$42:$D$62,卡牌属性!R346))*INDEX($G$5:$G$42,L346)/SQRT(INDEX($I$5:$I$42,L346)),2)</f>
        <v>20.190000000000001</v>
      </c>
      <c r="AA346" s="31" t="s">
        <v>190</v>
      </c>
      <c r="AB346" s="16">
        <f>ROUND(IF(Q346=1,INDEX(新属性投放!$E$14:$E$34,卡牌属性!R346),INDEX(新属性投放!$E$42:$E$62,卡牌属性!R346))*INDEX($G$5:$G$42,L346),2)</f>
        <v>10.1</v>
      </c>
      <c r="AC346" s="31" t="s">
        <v>191</v>
      </c>
      <c r="AD346" s="16">
        <f>ROUND(IF(Q346=1,INDEX(新属性投放!$F$14:$F$34,卡牌属性!R346),INDEX(新属性投放!$F$42:$F$62,卡牌属性!R346))*INDEX($G$5:$G$42,L346)*SQRT(INDEX($I$5:$I$42,L346)),2)</f>
        <v>90</v>
      </c>
      <c r="AF346" s="16">
        <f t="shared" si="148"/>
        <v>201</v>
      </c>
      <c r="AG346" s="16">
        <f t="shared" si="149"/>
        <v>101</v>
      </c>
      <c r="AH346" s="16">
        <f t="shared" si="150"/>
        <v>900</v>
      </c>
      <c r="AJ346" s="16">
        <f t="shared" si="154"/>
        <v>772</v>
      </c>
      <c r="AK346" s="16">
        <f t="shared" si="155"/>
        <v>386</v>
      </c>
      <c r="AL346" s="16">
        <f t="shared" si="156"/>
        <v>3435</v>
      </c>
    </row>
    <row r="347" spans="11:38" ht="16.5" x14ac:dyDescent="0.2">
      <c r="K347" s="15">
        <v>344</v>
      </c>
      <c r="L347" s="15">
        <f t="shared" si="142"/>
        <v>17</v>
      </c>
      <c r="M347" s="15">
        <f t="shared" si="143"/>
        <v>5</v>
      </c>
      <c r="N347" s="16">
        <f t="shared" si="144"/>
        <v>1102001</v>
      </c>
      <c r="O347" s="16" t="str">
        <f t="shared" si="145"/>
        <v>关羽8突</v>
      </c>
      <c r="P347" s="31" t="s">
        <v>482</v>
      </c>
      <c r="Q347" s="16">
        <f t="shared" si="146"/>
        <v>2</v>
      </c>
      <c r="R347" s="16">
        <f t="shared" si="147"/>
        <v>8</v>
      </c>
      <c r="S347" s="16" t="s">
        <v>51</v>
      </c>
      <c r="T347" s="16">
        <f>ROUND(((IF(Q347=1,INDEX(新属性投放!$J$14:$J$34,卡牌属性!R347),INDEX(新属性投放!$J$42:$J$62,卡牌属性!R347)))*INDEX($G$5:$G$42,L347)+IF(Q347=1,INDEX(新属性投放!R$20:R$23,卡牌属性!M347-1),INDEX(新属性投放!R$25:R$28,卡牌属性!M347-1)))/SQRT(INDEX($I$5:$I$42,L347)),2)</f>
        <v>1158.3</v>
      </c>
      <c r="U347" s="31" t="s">
        <v>190</v>
      </c>
      <c r="V347" s="16">
        <f>ROUND((IF(Q347=1,INDEX(新属性投放!$K$14:$K$34,卡牌属性!R347),INDEX(新属性投放!$K$42:$K$62,卡牌属性!R347))+IF(Q347=1,INDEX(新属性投放!S$20:S$23,卡牌属性!M347-1),INDEX(新属性投放!S$25:S$28,卡牌属性!M347-1)))*INDEX($G$5:$G$42,L347),2)</f>
        <v>512.4</v>
      </c>
      <c r="W347" s="31" t="s">
        <v>191</v>
      </c>
      <c r="X347" s="16">
        <f>ROUND((IF(Q347=1,INDEX(新属性投放!$L$14:$L$34,卡牌属性!R347),INDEX(新属性投放!$L$42:$L$62,卡牌属性!R347))*INDEX($G$5:$G$42,L347)+IF(Q347=1,INDEX(新属性投放!T$20:T$23,卡牌属性!M347-1),INDEX(新属性投放!T$25:T$28,卡牌属性!M347-1)))*SQRT(INDEX($I$5:$I$42,L347)),2)</f>
        <v>5882</v>
      </c>
      <c r="Y347" s="31" t="s">
        <v>189</v>
      </c>
      <c r="Z347" s="16">
        <f>ROUND(IF(Q347=1,INDEX(新属性投放!$D$14:$D$34,卡牌属性!R347),INDEX(新属性投放!$D$42:$D$62,卡牌属性!R347))*INDEX($G$5:$G$42,L347)/SQRT(INDEX($I$5:$I$42,L347)),2)</f>
        <v>25.25</v>
      </c>
      <c r="AA347" s="31" t="s">
        <v>190</v>
      </c>
      <c r="AB347" s="16">
        <f>ROUND(IF(Q347=1,INDEX(新属性投放!$E$14:$E$34,卡牌属性!R347),INDEX(新属性投放!$E$42:$E$62,卡牌属性!R347))*INDEX($G$5:$G$42,L347),2)</f>
        <v>12.62</v>
      </c>
      <c r="AC347" s="31" t="s">
        <v>191</v>
      </c>
      <c r="AD347" s="16">
        <f>ROUND(IF(Q347=1,INDEX(新属性投放!$F$14:$F$34,卡牌属性!R347),INDEX(新属性投放!$F$42:$F$62,卡牌属性!R347))*INDEX($G$5:$G$42,L347)*SQRT(INDEX($I$5:$I$42,L347)),2)</f>
        <v>112.5</v>
      </c>
      <c r="AF347" s="16">
        <f t="shared" si="148"/>
        <v>252</v>
      </c>
      <c r="AG347" s="16">
        <f t="shared" si="149"/>
        <v>126</v>
      </c>
      <c r="AH347" s="16">
        <f t="shared" si="150"/>
        <v>1125</v>
      </c>
      <c r="AJ347" s="16">
        <f t="shared" si="154"/>
        <v>1024</v>
      </c>
      <c r="AK347" s="16">
        <f t="shared" si="155"/>
        <v>512</v>
      </c>
      <c r="AL347" s="16">
        <f t="shared" si="156"/>
        <v>4560</v>
      </c>
    </row>
    <row r="348" spans="11:38" ht="16.5" x14ac:dyDescent="0.2">
      <c r="K348" s="15">
        <v>345</v>
      </c>
      <c r="L348" s="15">
        <f t="shared" si="142"/>
        <v>17</v>
      </c>
      <c r="M348" s="15">
        <f t="shared" si="143"/>
        <v>5</v>
      </c>
      <c r="N348" s="16">
        <f t="shared" si="144"/>
        <v>1102001</v>
      </c>
      <c r="O348" s="16" t="str">
        <f t="shared" si="145"/>
        <v>关羽9突</v>
      </c>
      <c r="P348" s="31" t="s">
        <v>482</v>
      </c>
      <c r="Q348" s="16">
        <f t="shared" si="146"/>
        <v>2</v>
      </c>
      <c r="R348" s="16">
        <f t="shared" si="147"/>
        <v>9</v>
      </c>
      <c r="S348" s="16" t="s">
        <v>51</v>
      </c>
      <c r="T348" s="16">
        <f>ROUND(((IF(Q348=1,INDEX(新属性投放!$J$14:$J$34,卡牌属性!R348),INDEX(新属性投放!$J$42:$J$62,卡牌属性!R348)))*INDEX($G$5:$G$42,L348)+IF(Q348=1,INDEX(新属性投放!R$20:R$23,卡牌属性!M348-1),INDEX(新属性投放!R$25:R$28,卡牌属性!M348-1)))/SQRT(INDEX($I$5:$I$42,L348)),2)</f>
        <v>1473.75</v>
      </c>
      <c r="U348" s="31" t="s">
        <v>190</v>
      </c>
      <c r="V348" s="16">
        <f>ROUND((IF(Q348=1,INDEX(新属性投放!$K$14:$K$34,卡牌属性!R348),INDEX(新属性投放!$K$42:$K$62,卡牌属性!R348))+IF(Q348=1,INDEX(新属性投放!S$20:S$23,卡牌属性!M348-1),INDEX(新属性投放!S$25:S$28,卡牌属性!M348-1)))*INDEX($G$5:$G$42,L348),2)</f>
        <v>670.13</v>
      </c>
      <c r="W348" s="31" t="s">
        <v>191</v>
      </c>
      <c r="X348" s="16">
        <f>ROUND((IF(Q348=1,INDEX(新属性投放!$L$14:$L$34,卡牌属性!R348),INDEX(新属性投放!$L$42:$L$62,卡牌属性!R348))*INDEX($G$5:$G$42,L348)+IF(Q348=1,INDEX(新属性投放!T$20:T$23,卡牌属性!M348-1),INDEX(新属性投放!T$25:T$28,卡牌属性!M348-1)))*SQRT(INDEX($I$5:$I$42,L348)),2)</f>
        <v>7574</v>
      </c>
      <c r="Y348" s="31" t="s">
        <v>189</v>
      </c>
      <c r="Z348" s="16">
        <f>ROUND(IF(Q348=1,INDEX(新属性投放!$D$14:$D$34,卡牌属性!R348),INDEX(新属性投放!$D$42:$D$62,卡牌属性!R348))*INDEX($G$5:$G$42,L348)/SQRT(INDEX($I$5:$I$42,L348)),2)</f>
        <v>32.840000000000003</v>
      </c>
      <c r="AA348" s="31" t="s">
        <v>190</v>
      </c>
      <c r="AB348" s="16">
        <f>ROUND(IF(Q348=1,INDEX(新属性投放!$E$14:$E$34,卡牌属性!R348),INDEX(新属性投放!$E$42:$E$62,卡牌属性!R348))*INDEX($G$5:$G$42,L348),2)</f>
        <v>16.420000000000002</v>
      </c>
      <c r="AC348" s="31" t="s">
        <v>191</v>
      </c>
      <c r="AD348" s="16">
        <f>ROUND(IF(Q348=1,INDEX(新属性投放!$F$14:$F$34,卡牌属性!R348),INDEX(新属性投放!$F$42:$F$62,卡牌属性!R348))*INDEX($G$5:$G$42,L348)*SQRT(INDEX($I$5:$I$42,L348)),2)</f>
        <v>147</v>
      </c>
      <c r="AF348" s="16">
        <f t="shared" si="148"/>
        <v>328</v>
      </c>
      <c r="AG348" s="16">
        <f t="shared" si="149"/>
        <v>164</v>
      </c>
      <c r="AH348" s="16">
        <f t="shared" si="150"/>
        <v>1470</v>
      </c>
      <c r="AJ348" s="16">
        <f t="shared" si="154"/>
        <v>1352</v>
      </c>
      <c r="AK348" s="16">
        <f t="shared" si="155"/>
        <v>676</v>
      </c>
      <c r="AL348" s="16">
        <f t="shared" si="156"/>
        <v>6030</v>
      </c>
    </row>
    <row r="349" spans="11:38" ht="16.5" x14ac:dyDescent="0.2">
      <c r="K349" s="15">
        <v>346</v>
      </c>
      <c r="L349" s="15">
        <f t="shared" si="142"/>
        <v>17</v>
      </c>
      <c r="M349" s="15">
        <f t="shared" si="143"/>
        <v>5</v>
      </c>
      <c r="N349" s="16">
        <f t="shared" si="144"/>
        <v>1102001</v>
      </c>
      <c r="O349" s="16" t="str">
        <f t="shared" si="145"/>
        <v>关羽10突</v>
      </c>
      <c r="P349" s="31" t="s">
        <v>482</v>
      </c>
      <c r="Q349" s="16">
        <f t="shared" si="146"/>
        <v>2</v>
      </c>
      <c r="R349" s="16">
        <f t="shared" si="147"/>
        <v>10</v>
      </c>
      <c r="S349" s="16" t="s">
        <v>51</v>
      </c>
      <c r="T349" s="16">
        <f>ROUND(((IF(Q349=1,INDEX(新属性投放!$J$14:$J$34,卡牌属性!R349),INDEX(新属性投放!$J$42:$J$62,卡牌属性!R349)))*INDEX($G$5:$G$42,L349)+IF(Q349=1,INDEX(新属性投放!R$20:R$23,卡牌属性!M349-1),INDEX(新属性投放!R$25:R$28,卡牌属性!M349-1)))/SQRT(INDEX($I$5:$I$42,L349)),2)</f>
        <v>1678.43</v>
      </c>
      <c r="U349" s="31" t="s">
        <v>190</v>
      </c>
      <c r="V349" s="16">
        <f>ROUND((IF(Q349=1,INDEX(新属性投放!$K$14:$K$34,卡牌属性!R349),INDEX(新属性投放!$K$42:$K$62,卡牌属性!R349))+IF(Q349=1,INDEX(新属性投放!S$20:S$23,卡牌属性!M349-1),INDEX(新属性投放!S$25:S$28,卡牌属性!M349-1)))*INDEX($G$5:$G$42,L349),2)</f>
        <v>773.21</v>
      </c>
      <c r="W349" s="31" t="s">
        <v>191</v>
      </c>
      <c r="X349" s="16">
        <f>ROUND((IF(Q349=1,INDEX(新属性投放!$L$14:$L$34,卡牌属性!R349),INDEX(新属性投放!$L$42:$L$62,卡牌属性!R349))*INDEX($G$5:$G$42,L349)+IF(Q349=1,INDEX(新属性投放!T$20:T$23,卡牌属性!M349-1),INDEX(新属性投放!T$25:T$28,卡牌属性!M349-1)))*SQRT(INDEX($I$5:$I$42,L349)),2)</f>
        <v>8673.5</v>
      </c>
      <c r="Y349" s="31" t="s">
        <v>189</v>
      </c>
      <c r="Z349" s="16">
        <f>ROUND(IF(Q349=1,INDEX(新属性投放!$D$14:$D$34,卡牌属性!R349),INDEX(新属性投放!$D$42:$D$62,卡牌属性!R349))*INDEX($G$5:$G$42,L349)/SQRT(INDEX($I$5:$I$42,L349)),2)</f>
        <v>37.86</v>
      </c>
      <c r="AA349" s="31" t="s">
        <v>190</v>
      </c>
      <c r="AB349" s="16">
        <f>ROUND(IF(Q349=1,INDEX(新属性投放!$E$14:$E$34,卡牌属性!R349),INDEX(新属性投放!$E$42:$E$62,卡牌属性!R349))*INDEX($G$5:$G$42,L349),2)</f>
        <v>18.93</v>
      </c>
      <c r="AC349" s="31" t="s">
        <v>191</v>
      </c>
      <c r="AD349" s="16">
        <f>ROUND(IF(Q349=1,INDEX(新属性投放!$F$14:$F$34,卡牌属性!R349),INDEX(新属性投放!$F$42:$F$62,卡牌属性!R349))*INDEX($G$5:$G$42,L349)*SQRT(INDEX($I$5:$I$42,L349)),2)</f>
        <v>169.5</v>
      </c>
      <c r="AF349" s="16">
        <f t="shared" si="148"/>
        <v>378</v>
      </c>
      <c r="AG349" s="16">
        <f t="shared" si="149"/>
        <v>189</v>
      </c>
      <c r="AH349" s="16">
        <f t="shared" si="150"/>
        <v>1695</v>
      </c>
      <c r="AJ349" s="16">
        <f t="shared" si="154"/>
        <v>1730</v>
      </c>
      <c r="AK349" s="16">
        <f t="shared" si="155"/>
        <v>865</v>
      </c>
      <c r="AL349" s="16">
        <f t="shared" si="156"/>
        <v>7725</v>
      </c>
    </row>
    <row r="350" spans="11:38" ht="16.5" x14ac:dyDescent="0.2">
      <c r="K350" s="15">
        <v>347</v>
      </c>
      <c r="L350" s="15">
        <f t="shared" si="142"/>
        <v>17</v>
      </c>
      <c r="M350" s="15">
        <f t="shared" si="143"/>
        <v>5</v>
      </c>
      <c r="N350" s="16">
        <f t="shared" si="144"/>
        <v>1102001</v>
      </c>
      <c r="O350" s="16" t="str">
        <f t="shared" si="145"/>
        <v>关羽11突</v>
      </c>
      <c r="P350" s="31" t="s">
        <v>482</v>
      </c>
      <c r="Q350" s="16">
        <f t="shared" si="146"/>
        <v>2</v>
      </c>
      <c r="R350" s="16">
        <f t="shared" si="147"/>
        <v>11</v>
      </c>
      <c r="S350" s="16" t="s">
        <v>51</v>
      </c>
      <c r="T350" s="16">
        <f>ROUND(((IF(Q350=1,INDEX(新属性投放!$J$14:$J$34,卡牌属性!R350),INDEX(新属性投放!$J$42:$J$62,卡牌属性!R350)))*INDEX($G$5:$G$42,L350)+IF(Q350=1,INDEX(新属性投放!R$20:R$23,卡牌属性!M350-1),INDEX(新属性投放!R$25:R$28,卡牌属性!M350-1)))/SQRT(INDEX($I$5:$I$42,L350)),2)</f>
        <v>1915.73</v>
      </c>
      <c r="U350" s="31" t="s">
        <v>190</v>
      </c>
      <c r="V350" s="16">
        <f>ROUND((IF(Q350=1,INDEX(新属性投放!$K$14:$K$34,卡牌属性!R350),INDEX(新属性投放!$K$42:$K$62,卡牌属性!R350))+IF(Q350=1,INDEX(新属性投放!S$20:S$23,卡牌属性!M350-1),INDEX(新属性投放!S$25:S$28,卡牌属性!M350-1)))*INDEX($G$5:$G$42,L350),2)</f>
        <v>891.86</v>
      </c>
      <c r="W350" s="31" t="s">
        <v>191</v>
      </c>
      <c r="X350" s="16">
        <f>ROUND((IF(Q350=1,INDEX(新属性投放!$L$14:$L$34,卡牌属性!R350),INDEX(新属性投放!$L$42:$L$62,卡牌属性!R350))*INDEX($G$5:$G$42,L350)+IF(Q350=1,INDEX(新属性投放!T$20:T$23,卡牌属性!M350-1),INDEX(新属性投放!T$25:T$28,卡牌属性!M350-1)))*SQRT(INDEX($I$5:$I$42,L350)),2)</f>
        <v>9953</v>
      </c>
      <c r="Y350" s="31" t="s">
        <v>189</v>
      </c>
      <c r="Z350" s="16">
        <f>ROUND(IF(Q350=1,INDEX(新属性投放!$D$14:$D$34,卡牌属性!R350),INDEX(新属性投放!$D$42:$D$62,卡牌属性!R350))*INDEX($G$5:$G$42,L350)/SQRT(INDEX($I$5:$I$42,L350)),2)</f>
        <v>44.18</v>
      </c>
      <c r="AA350" s="31" t="s">
        <v>190</v>
      </c>
      <c r="AB350" s="16">
        <f>ROUND(IF(Q350=1,INDEX(新属性投放!$E$14:$E$34,卡牌属性!R350),INDEX(新属性投放!$E$42:$E$62,卡牌属性!R350))*INDEX($G$5:$G$42,L350),2)</f>
        <v>22.09</v>
      </c>
      <c r="AC350" s="31" t="s">
        <v>191</v>
      </c>
      <c r="AD350" s="16">
        <f>ROUND(IF(Q350=1,INDEX(新属性投放!$F$14:$F$34,卡牌属性!R350),INDEX(新属性投放!$F$42:$F$62,卡牌属性!R350))*INDEX($G$5:$G$42,L350)*SQRT(INDEX($I$5:$I$42,L350)),2)</f>
        <v>198</v>
      </c>
      <c r="AF350" s="16">
        <f t="shared" si="148"/>
        <v>441</v>
      </c>
      <c r="AG350" s="16">
        <f t="shared" si="149"/>
        <v>220</v>
      </c>
      <c r="AH350" s="16">
        <f t="shared" si="150"/>
        <v>1980</v>
      </c>
      <c r="AJ350" s="16">
        <f t="shared" si="154"/>
        <v>2171</v>
      </c>
      <c r="AK350" s="16">
        <f t="shared" si="155"/>
        <v>1085</v>
      </c>
      <c r="AL350" s="16">
        <f t="shared" si="156"/>
        <v>9705</v>
      </c>
    </row>
    <row r="351" spans="11:38" ht="16.5" x14ac:dyDescent="0.2">
      <c r="K351" s="15">
        <v>348</v>
      </c>
      <c r="L351" s="15">
        <f t="shared" si="142"/>
        <v>17</v>
      </c>
      <c r="M351" s="15">
        <f t="shared" si="143"/>
        <v>5</v>
      </c>
      <c r="N351" s="16">
        <f t="shared" si="144"/>
        <v>1102001</v>
      </c>
      <c r="O351" s="16" t="str">
        <f t="shared" si="145"/>
        <v>关羽12突</v>
      </c>
      <c r="P351" s="31" t="s">
        <v>482</v>
      </c>
      <c r="Q351" s="16">
        <f t="shared" si="146"/>
        <v>2</v>
      </c>
      <c r="R351" s="16">
        <f t="shared" si="147"/>
        <v>12</v>
      </c>
      <c r="S351" s="16" t="s">
        <v>51</v>
      </c>
      <c r="T351" s="16">
        <f>ROUND(((IF(Q351=1,INDEX(新属性投放!$J$14:$J$34,卡牌属性!R351),INDEX(新属性投放!$J$42:$J$62,卡牌属性!R351)))*INDEX($G$5:$G$42,L351)+IF(Q351=1,INDEX(新属性投放!R$20:R$23,卡牌属性!M351-1),INDEX(新属性投放!R$25:R$28,卡牌属性!M351-1)))/SQRT(INDEX($I$5:$I$42,L351)),2)</f>
        <v>2192.1</v>
      </c>
      <c r="U351" s="31" t="s">
        <v>190</v>
      </c>
      <c r="V351" s="16">
        <f>ROUND((IF(Q351=1,INDEX(新属性投放!$K$14:$K$34,卡牌属性!R351),INDEX(新属性投放!$K$42:$K$62,卡牌属性!R351))+IF(Q351=1,INDEX(新属性投放!S$20:S$23,卡牌属性!M351-1),INDEX(新属性投放!S$25:S$28,卡牌属性!M351-1)))*INDEX($G$5:$G$42,L351),2)</f>
        <v>1029.3</v>
      </c>
      <c r="W351" s="31" t="s">
        <v>191</v>
      </c>
      <c r="X351" s="16">
        <f>ROUND((IF(Q351=1,INDEX(新属性投放!$L$14:$L$34,卡牌属性!R351),INDEX(新属性投放!$L$42:$L$62,卡牌属性!R351))*INDEX($G$5:$G$42,L351)+IF(Q351=1,INDEX(新属性投放!T$20:T$23,卡牌属性!M351-1),INDEX(新属性投放!T$25:T$28,卡牌属性!M351-1)))*SQRT(INDEX($I$5:$I$42,L351)),2)</f>
        <v>11442.5</v>
      </c>
      <c r="Y351" s="31" t="s">
        <v>189</v>
      </c>
      <c r="Z351" s="16">
        <f>ROUND(IF(Q351=1,INDEX(新属性投放!$D$14:$D$34,卡牌属性!R351),INDEX(新属性投放!$D$42:$D$62,卡牌属性!R351))*INDEX($G$5:$G$42,L351)/SQRT(INDEX($I$5:$I$42,L351)),2)</f>
        <v>50.54</v>
      </c>
      <c r="AA351" s="31" t="s">
        <v>190</v>
      </c>
      <c r="AB351" s="16">
        <f>ROUND(IF(Q351=1,INDEX(新属性投放!$E$14:$E$34,卡牌属性!R351),INDEX(新属性投放!$E$42:$E$62,卡牌属性!R351))*INDEX($G$5:$G$42,L351),2)</f>
        <v>25.27</v>
      </c>
      <c r="AC351" s="31" t="s">
        <v>191</v>
      </c>
      <c r="AD351" s="16">
        <f>ROUND(IF(Q351=1,INDEX(新属性投放!$F$14:$F$34,卡牌属性!R351),INDEX(新属性投放!$F$42:$F$62,卡牌属性!R351))*INDEX($G$5:$G$42,L351)*SQRT(INDEX($I$5:$I$42,L351)),2)</f>
        <v>226.5</v>
      </c>
      <c r="AF351" s="16">
        <f t="shared" si="148"/>
        <v>505</v>
      </c>
      <c r="AG351" s="16">
        <f t="shared" si="149"/>
        <v>252</v>
      </c>
      <c r="AH351" s="16">
        <f t="shared" si="150"/>
        <v>2265</v>
      </c>
      <c r="AJ351" s="16">
        <f t="shared" si="154"/>
        <v>2676</v>
      </c>
      <c r="AK351" s="16">
        <f t="shared" si="155"/>
        <v>1337</v>
      </c>
      <c r="AL351" s="16">
        <f t="shared" si="156"/>
        <v>11970</v>
      </c>
    </row>
    <row r="352" spans="11:38" ht="16.5" x14ac:dyDescent="0.2">
      <c r="K352" s="15">
        <v>349</v>
      </c>
      <c r="L352" s="15">
        <f t="shared" si="142"/>
        <v>17</v>
      </c>
      <c r="M352" s="15">
        <f t="shared" si="143"/>
        <v>5</v>
      </c>
      <c r="N352" s="16">
        <f t="shared" si="144"/>
        <v>1102001</v>
      </c>
      <c r="O352" s="16" t="str">
        <f t="shared" si="145"/>
        <v>关羽13突</v>
      </c>
      <c r="P352" s="31" t="s">
        <v>482</v>
      </c>
      <c r="Q352" s="16">
        <f t="shared" si="146"/>
        <v>2</v>
      </c>
      <c r="R352" s="16">
        <f t="shared" si="147"/>
        <v>13</v>
      </c>
      <c r="S352" s="16" t="s">
        <v>51</v>
      </c>
      <c r="T352" s="16">
        <f>ROUND(((IF(Q352=1,INDEX(新属性投放!$J$14:$J$34,卡牌属性!R352),INDEX(新属性投放!$J$42:$J$62,卡牌属性!R352)))*INDEX($G$5:$G$42,L352)+IF(Q352=1,INDEX(新属性投放!R$20:R$23,卡牌属性!M352-1),INDEX(新属性投放!R$25:R$28,卡牌属性!M352-1)))/SQRT(INDEX($I$5:$I$42,L352)),2)</f>
        <v>2507.7800000000002</v>
      </c>
      <c r="U352" s="31" t="s">
        <v>190</v>
      </c>
      <c r="V352" s="16">
        <f>ROUND((IF(Q352=1,INDEX(新属性投放!$K$14:$K$34,卡牌属性!R352),INDEX(新属性投放!$K$42:$K$62,卡牌属性!R352))+IF(Q352=1,INDEX(新属性投放!S$20:S$23,卡牌属性!M352-1),INDEX(新属性投放!S$25:S$28,卡牌属性!M352-1)))*INDEX($G$5:$G$42,L352),2)</f>
        <v>1187.1400000000001</v>
      </c>
      <c r="W352" s="31" t="s">
        <v>191</v>
      </c>
      <c r="X352" s="16">
        <f>ROUND((IF(Q352=1,INDEX(新属性投放!$L$14:$L$34,卡牌属性!R352),INDEX(新属性投放!$L$42:$L$62,卡牌属性!R352))*INDEX($G$5:$G$42,L352)+IF(Q352=1,INDEX(新属性投放!T$20:T$23,卡牌属性!M352-1),INDEX(新属性投放!T$25:T$28,卡牌属性!M352-1)))*SQRT(INDEX($I$5:$I$42,L352)),2)</f>
        <v>13142</v>
      </c>
      <c r="Y352" s="31" t="s">
        <v>189</v>
      </c>
      <c r="Z352" s="16">
        <f>ROUND(IF(Q352=1,INDEX(新属性投放!$D$14:$D$34,卡牌属性!R352),INDEX(新属性投放!$D$42:$D$62,卡牌属性!R352))*INDEX($G$5:$G$42,L352)/SQRT(INDEX($I$5:$I$42,L352)),2)</f>
        <v>58.43</v>
      </c>
      <c r="AA352" s="31" t="s">
        <v>190</v>
      </c>
      <c r="AB352" s="16">
        <f>ROUND(IF(Q352=1,INDEX(新属性投放!$E$14:$E$34,卡牌属性!R352),INDEX(新属性投放!$E$42:$E$62,卡牌属性!R352))*INDEX($G$5:$G$42,L352),2)</f>
        <v>29.21</v>
      </c>
      <c r="AC352" s="31" t="s">
        <v>191</v>
      </c>
      <c r="AD352" s="16">
        <f>ROUND(IF(Q352=1,INDEX(新属性投放!$F$14:$F$34,卡牌属性!R352),INDEX(新属性投放!$F$42:$F$62,卡牌属性!R352))*INDEX($G$5:$G$42,L352)*SQRT(INDEX($I$5:$I$42,L352)),2)</f>
        <v>262.5</v>
      </c>
      <c r="AF352" s="16">
        <f t="shared" si="148"/>
        <v>584</v>
      </c>
      <c r="AG352" s="16">
        <f t="shared" si="149"/>
        <v>292</v>
      </c>
      <c r="AH352" s="16">
        <f t="shared" si="150"/>
        <v>2625</v>
      </c>
      <c r="AJ352" s="16">
        <f t="shared" si="154"/>
        <v>3260</v>
      </c>
      <c r="AK352" s="16">
        <f t="shared" si="155"/>
        <v>1629</v>
      </c>
      <c r="AL352" s="16">
        <f t="shared" si="156"/>
        <v>14595</v>
      </c>
    </row>
    <row r="353" spans="11:38" ht="16.5" x14ac:dyDescent="0.2">
      <c r="K353" s="15">
        <v>350</v>
      </c>
      <c r="L353" s="15">
        <f t="shared" si="142"/>
        <v>17</v>
      </c>
      <c r="M353" s="15">
        <f t="shared" si="143"/>
        <v>5</v>
      </c>
      <c r="N353" s="16">
        <f t="shared" si="144"/>
        <v>1102001</v>
      </c>
      <c r="O353" s="16" t="str">
        <f t="shared" si="145"/>
        <v>关羽14突</v>
      </c>
      <c r="P353" s="31" t="s">
        <v>482</v>
      </c>
      <c r="Q353" s="16">
        <f t="shared" si="146"/>
        <v>2</v>
      </c>
      <c r="R353" s="16">
        <f t="shared" si="147"/>
        <v>14</v>
      </c>
      <c r="S353" s="16" t="s">
        <v>51</v>
      </c>
      <c r="T353" s="16">
        <f>ROUND(((IF(Q353=1,INDEX(新属性投放!$J$14:$J$34,卡牌属性!R353),INDEX(新属性投放!$J$42:$J$62,卡牌属性!R353)))*INDEX($G$5:$G$42,L353)+IF(Q353=1,INDEX(新属性投放!R$20:R$23,卡牌属性!M353-1),INDEX(新属性投放!R$25:R$28,卡牌属性!M353-1)))/SQRT(INDEX($I$5:$I$42,L353)),2)</f>
        <v>2873.4</v>
      </c>
      <c r="U353" s="31" t="s">
        <v>190</v>
      </c>
      <c r="V353" s="16">
        <f>ROUND((IF(Q353=1,INDEX(新属性投放!$K$14:$K$34,卡牌属性!R353),INDEX(新属性投放!$K$42:$K$62,卡牌属性!R353))+IF(Q353=1,INDEX(新属性投放!S$20:S$23,卡牌属性!M353-1),INDEX(新属性投放!S$25:S$28,卡牌属性!M353-1)))*INDEX($G$5:$G$42,L353),2)</f>
        <v>1369.2</v>
      </c>
      <c r="W353" s="31" t="s">
        <v>191</v>
      </c>
      <c r="X353" s="16">
        <f>ROUND((IF(Q353=1,INDEX(新属性投放!$L$14:$L$34,卡牌属性!R353),INDEX(新属性投放!$L$42:$L$62,卡牌属性!R353))*INDEX($G$5:$G$42,L353)+IF(Q353=1,INDEX(新属性投放!T$20:T$23,卡牌属性!M353-1),INDEX(新属性投放!T$25:T$28,卡牌属性!M353-1)))*SQRT(INDEX($I$5:$I$42,L353)),2)</f>
        <v>15116</v>
      </c>
      <c r="Y353" s="31" t="s">
        <v>189</v>
      </c>
      <c r="Z353" s="16">
        <f>ROUND(IF(Q353=1,INDEX(新属性投放!$D$14:$D$34,卡牌属性!R353),INDEX(新属性投放!$D$42:$D$62,卡牌属性!R353))*INDEX($G$5:$G$42,L353)/SQRT(INDEX($I$5:$I$42,L353)),2)</f>
        <v>67.56</v>
      </c>
      <c r="AA353" s="31" t="s">
        <v>190</v>
      </c>
      <c r="AB353" s="16">
        <f>ROUND(IF(Q353=1,INDEX(新属性投放!$E$14:$E$34,卡牌属性!R353),INDEX(新属性投放!$E$42:$E$62,卡牌属性!R353))*INDEX($G$5:$G$42,L353),2)</f>
        <v>33.78</v>
      </c>
      <c r="AC353" s="31" t="s">
        <v>191</v>
      </c>
      <c r="AD353" s="16">
        <f>ROUND(IF(Q353=1,INDEX(新属性投放!$F$14:$F$34,卡牌属性!R353),INDEX(新属性投放!$F$42:$F$62,卡牌属性!R353))*INDEX($G$5:$G$42,L353)*SQRT(INDEX($I$5:$I$42,L353)),2)</f>
        <v>303</v>
      </c>
      <c r="AF353" s="16">
        <f t="shared" si="148"/>
        <v>675</v>
      </c>
      <c r="AG353" s="16">
        <f t="shared" si="149"/>
        <v>337</v>
      </c>
      <c r="AH353" s="16">
        <f t="shared" si="150"/>
        <v>3030</v>
      </c>
      <c r="AJ353" s="16">
        <f t="shared" si="154"/>
        <v>3935</v>
      </c>
      <c r="AK353" s="16">
        <f t="shared" si="155"/>
        <v>1966</v>
      </c>
      <c r="AL353" s="16">
        <f t="shared" si="156"/>
        <v>17625</v>
      </c>
    </row>
    <row r="354" spans="11:38" ht="16.5" x14ac:dyDescent="0.2">
      <c r="K354" s="15">
        <v>351</v>
      </c>
      <c r="L354" s="15">
        <f t="shared" si="142"/>
        <v>17</v>
      </c>
      <c r="M354" s="15">
        <f t="shared" si="143"/>
        <v>5</v>
      </c>
      <c r="N354" s="16">
        <f t="shared" si="144"/>
        <v>1102001</v>
      </c>
      <c r="O354" s="16" t="str">
        <f t="shared" si="145"/>
        <v>关羽15突</v>
      </c>
      <c r="P354" s="31" t="s">
        <v>482</v>
      </c>
      <c r="Q354" s="16">
        <f t="shared" si="146"/>
        <v>2</v>
      </c>
      <c r="R354" s="16">
        <f t="shared" si="147"/>
        <v>15</v>
      </c>
      <c r="S354" s="16" t="s">
        <v>51</v>
      </c>
      <c r="T354" s="16">
        <f>ROUND(((IF(Q354=1,INDEX(新属性投放!$J$14:$J$34,卡牌属性!R354),INDEX(新属性投放!$J$42:$J$62,卡牌属性!R354)))*INDEX($G$5:$G$42,L354)+IF(Q354=1,INDEX(新属性投放!R$20:R$23,卡牌属性!M354-1),INDEX(新属性投放!R$25:R$28,卡牌属性!M354-1)))/SQRT(INDEX($I$5:$I$42,L354)),2)</f>
        <v>3295.2</v>
      </c>
      <c r="U354" s="31" t="s">
        <v>190</v>
      </c>
      <c r="V354" s="16">
        <f>ROUND((IF(Q354=1,INDEX(新属性投放!$K$14:$K$34,卡牌属性!R354),INDEX(新属性投放!$K$42:$K$62,卡牌属性!R354))+IF(Q354=1,INDEX(新属性投放!S$20:S$23,卡牌属性!M354-1),INDEX(新属性投放!S$25:S$28,卡牌属性!M354-1)))*INDEX($G$5:$G$42,L354),2)</f>
        <v>1580.1</v>
      </c>
      <c r="W354" s="31" t="s">
        <v>191</v>
      </c>
      <c r="X354" s="16">
        <f>ROUND((IF(Q354=1,INDEX(新属性投放!$L$14:$L$34,卡牌属性!R354),INDEX(新属性投放!$L$42:$L$62,卡牌属性!R354))*INDEX($G$5:$G$42,L354)+IF(Q354=1,INDEX(新属性投放!T$20:T$23,卡牌属性!M354-1),INDEX(新属性投放!T$25:T$28,卡牌属性!M354-1)))*SQRT(INDEX($I$5:$I$42,L354)),2)</f>
        <v>17387</v>
      </c>
      <c r="Y354" s="31" t="s">
        <v>189</v>
      </c>
      <c r="Z354" s="16">
        <f>ROUND(IF(Q354=1,INDEX(新属性投放!$D$14:$D$34,卡牌属性!R354),INDEX(新属性投放!$D$42:$D$62,卡牌属性!R354))*INDEX($G$5:$G$42,L354)/SQRT(INDEX($I$5:$I$42,L354)),2)</f>
        <v>78.11</v>
      </c>
      <c r="AA354" s="31" t="s">
        <v>190</v>
      </c>
      <c r="AB354" s="16">
        <f>ROUND(IF(Q354=1,INDEX(新属性投放!$E$14:$E$34,卡牌属性!R354),INDEX(新属性投放!$E$42:$E$62,卡牌属性!R354))*INDEX($G$5:$G$42,L354),2)</f>
        <v>39.049999999999997</v>
      </c>
      <c r="AC354" s="31" t="s">
        <v>191</v>
      </c>
      <c r="AD354" s="16">
        <f>ROUND(IF(Q354=1,INDEX(新属性投放!$F$14:$F$34,卡牌属性!R354),INDEX(新属性投放!$F$42:$F$62,卡牌属性!R354))*INDEX($G$5:$G$42,L354)*SQRT(INDEX($I$5:$I$42,L354)),2)</f>
        <v>351</v>
      </c>
      <c r="AF354" s="16">
        <f t="shared" si="148"/>
        <v>781</v>
      </c>
      <c r="AG354" s="16">
        <f t="shared" si="149"/>
        <v>390</v>
      </c>
      <c r="AH354" s="16">
        <f t="shared" si="150"/>
        <v>3510</v>
      </c>
      <c r="AJ354" s="16">
        <f t="shared" si="154"/>
        <v>4716</v>
      </c>
      <c r="AK354" s="16">
        <f t="shared" si="155"/>
        <v>2356</v>
      </c>
      <c r="AL354" s="16">
        <f t="shared" si="156"/>
        <v>21135</v>
      </c>
    </row>
    <row r="355" spans="11:38" ht="16.5" x14ac:dyDescent="0.2">
      <c r="K355" s="15">
        <v>352</v>
      </c>
      <c r="L355" s="15">
        <f t="shared" si="142"/>
        <v>17</v>
      </c>
      <c r="M355" s="15">
        <f t="shared" si="143"/>
        <v>5</v>
      </c>
      <c r="N355" s="16">
        <f t="shared" si="144"/>
        <v>1102001</v>
      </c>
      <c r="O355" s="16" t="str">
        <f t="shared" si="145"/>
        <v>关羽16突</v>
      </c>
      <c r="P355" s="31" t="s">
        <v>482</v>
      </c>
      <c r="Q355" s="16">
        <f t="shared" si="146"/>
        <v>2</v>
      </c>
      <c r="R355" s="16">
        <f t="shared" si="147"/>
        <v>16</v>
      </c>
      <c r="S355" s="16" t="s">
        <v>51</v>
      </c>
      <c r="T355" s="16">
        <f>ROUND(((IF(Q355=1,INDEX(新属性投放!$J$14:$J$34,卡牌属性!R355),INDEX(新属性投放!$J$42:$J$62,卡牌属性!R355)))*INDEX($G$5:$G$42,L355)+IF(Q355=1,INDEX(新属性投放!R$20:R$23,卡牌属性!M355-1),INDEX(新属性投放!R$25:R$28,卡牌属性!M355-1)))/SQRT(INDEX($I$5:$I$42,L355)),2)</f>
        <v>3783.23</v>
      </c>
      <c r="U355" s="31" t="s">
        <v>190</v>
      </c>
      <c r="V355" s="16">
        <f>ROUND((IF(Q355=1,INDEX(新属性投放!$K$14:$K$34,卡牌属性!R355),INDEX(新属性投放!$K$42:$K$62,卡牌属性!R355))+IF(Q355=1,INDEX(新属性投放!S$20:S$23,卡牌属性!M355-1),INDEX(新属性投放!S$25:S$28,卡牌属性!M355-1)))*INDEX($G$5:$G$42,L355),2)</f>
        <v>1824.86</v>
      </c>
      <c r="W355" s="31" t="s">
        <v>191</v>
      </c>
      <c r="X355" s="16">
        <f>ROUND((IF(Q355=1,INDEX(新属性投放!$L$14:$L$34,卡牌属性!R355),INDEX(新属性投放!$L$42:$L$62,卡牌属性!R355))*INDEX($G$5:$G$42,L355)+IF(Q355=1,INDEX(新属性投放!T$20:T$23,卡牌属性!M355-1),INDEX(新属性投放!T$25:T$28,卡牌属性!M355-1)))*SQRT(INDEX($I$5:$I$42,L355)),2)</f>
        <v>20019.5</v>
      </c>
      <c r="Y355" s="31" t="s">
        <v>189</v>
      </c>
      <c r="Z355" s="16">
        <f>ROUND(IF(Q355=1,INDEX(新属性投放!$D$14:$D$34,卡牌属性!R355),INDEX(新属性投放!$D$42:$D$62,卡牌属性!R355))*INDEX($G$5:$G$42,L355)/SQRT(INDEX($I$5:$I$42,L355)),2)</f>
        <v>90.3</v>
      </c>
      <c r="AA355" s="31" t="s">
        <v>190</v>
      </c>
      <c r="AB355" s="16">
        <f>ROUND(IF(Q355=1,INDEX(新属性投放!$E$14:$E$34,卡牌属性!R355),INDEX(新属性投放!$E$42:$E$62,卡牌属性!R355))*INDEX($G$5:$G$42,L355),2)</f>
        <v>45.15</v>
      </c>
      <c r="AC355" s="31" t="s">
        <v>191</v>
      </c>
      <c r="AD355" s="16">
        <f>ROUND(IF(Q355=1,INDEX(新属性投放!$F$14:$F$34,卡牌属性!R355),INDEX(新属性投放!$F$42:$F$62,卡牌属性!R355))*INDEX($G$5:$G$42,L355)*SQRT(INDEX($I$5:$I$42,L355)),2)</f>
        <v>405</v>
      </c>
      <c r="AF355" s="16">
        <f t="shared" si="148"/>
        <v>903</v>
      </c>
      <c r="AG355" s="16">
        <f t="shared" si="149"/>
        <v>451</v>
      </c>
      <c r="AH355" s="16">
        <f t="shared" si="150"/>
        <v>4050</v>
      </c>
      <c r="AJ355" s="16">
        <f t="shared" si="154"/>
        <v>5619</v>
      </c>
      <c r="AK355" s="16">
        <f t="shared" si="155"/>
        <v>2807</v>
      </c>
      <c r="AL355" s="16">
        <f t="shared" si="156"/>
        <v>25185</v>
      </c>
    </row>
    <row r="356" spans="11:38" ht="16.5" x14ac:dyDescent="0.2">
      <c r="K356" s="15">
        <v>353</v>
      </c>
      <c r="L356" s="15">
        <f t="shared" si="142"/>
        <v>17</v>
      </c>
      <c r="M356" s="15">
        <f t="shared" si="143"/>
        <v>5</v>
      </c>
      <c r="N356" s="16">
        <f t="shared" si="144"/>
        <v>1102001</v>
      </c>
      <c r="O356" s="16" t="str">
        <f t="shared" si="145"/>
        <v>关羽17突</v>
      </c>
      <c r="P356" s="31" t="s">
        <v>482</v>
      </c>
      <c r="Q356" s="16">
        <f t="shared" si="146"/>
        <v>2</v>
      </c>
      <c r="R356" s="16">
        <f t="shared" si="147"/>
        <v>17</v>
      </c>
      <c r="S356" s="16" t="s">
        <v>51</v>
      </c>
      <c r="T356" s="16">
        <f>ROUND(((IF(Q356=1,INDEX(新属性投放!$J$14:$J$34,卡牌属性!R356),INDEX(新属性投放!$J$42:$J$62,卡牌属性!R356)))*INDEX($G$5:$G$42,L356)+IF(Q356=1,INDEX(新属性投放!R$20:R$23,卡牌属性!M356-1),INDEX(新属性投放!R$25:R$28,卡牌属性!M356-1)))/SQRT(INDEX($I$5:$I$42,L356)),2)</f>
        <v>4347.2299999999996</v>
      </c>
      <c r="U356" s="31" t="s">
        <v>190</v>
      </c>
      <c r="V356" s="16">
        <f>ROUND((IF(Q356=1,INDEX(新属性投放!$K$14:$K$34,卡牌属性!R356),INDEX(新属性投放!$K$42:$K$62,卡牌属性!R356))+IF(Q356=1,INDEX(新属性投放!S$20:S$23,卡牌属性!M356-1),INDEX(新属性投放!S$25:S$28,卡牌属性!M356-1)))*INDEX($G$5:$G$42,L356),2)</f>
        <v>2107.61</v>
      </c>
      <c r="W356" s="31" t="s">
        <v>191</v>
      </c>
      <c r="X356" s="16">
        <f>ROUND((IF(Q356=1,INDEX(新属性投放!$L$14:$L$34,卡牌属性!R356),INDEX(新属性投放!$L$42:$L$62,卡牌属性!R356))*INDEX($G$5:$G$42,L356)+IF(Q356=1,INDEX(新属性投放!T$20:T$23,卡牌属性!M356-1),INDEX(新属性投放!T$25:T$28,卡牌属性!M356-1)))*SQRT(INDEX($I$5:$I$42,L356)),2)</f>
        <v>23057</v>
      </c>
      <c r="Y356" s="31" t="s">
        <v>189</v>
      </c>
      <c r="Z356" s="16">
        <f>ROUND(IF(Q356=1,INDEX(新属性投放!$D$14:$D$34,卡牌属性!R356),INDEX(新属性投放!$D$42:$D$62,卡牌属性!R356))*INDEX($G$5:$G$42,L356)/SQRT(INDEX($I$5:$I$42,L356)),2)</f>
        <v>104.4</v>
      </c>
      <c r="AA356" s="31" t="s">
        <v>190</v>
      </c>
      <c r="AB356" s="16">
        <f>ROUND(IF(Q356=1,INDEX(新属性投放!$E$14:$E$34,卡牌属性!R356),INDEX(新属性投放!$E$42:$E$62,卡牌属性!R356))*INDEX($G$5:$G$42,L356),2)</f>
        <v>52.2</v>
      </c>
      <c r="AC356" s="31" t="s">
        <v>191</v>
      </c>
      <c r="AD356" s="16">
        <f>ROUND(IF(Q356=1,INDEX(新属性投放!$F$14:$F$34,卡牌属性!R356),INDEX(新属性投放!$F$42:$F$62,卡牌属性!R356))*INDEX($G$5:$G$42,L356)*SQRT(INDEX($I$5:$I$42,L356)),2)</f>
        <v>469.5</v>
      </c>
      <c r="AF356" s="16">
        <f t="shared" si="148"/>
        <v>1044</v>
      </c>
      <c r="AG356" s="16">
        <f t="shared" si="149"/>
        <v>522</v>
      </c>
      <c r="AH356" s="16">
        <f t="shared" si="150"/>
        <v>4695</v>
      </c>
      <c r="AJ356" s="16">
        <f t="shared" si="154"/>
        <v>6663</v>
      </c>
      <c r="AK356" s="16">
        <f t="shared" si="155"/>
        <v>3329</v>
      </c>
      <c r="AL356" s="16">
        <f t="shared" si="156"/>
        <v>29880</v>
      </c>
    </row>
    <row r="357" spans="11:38" ht="16.5" x14ac:dyDescent="0.2">
      <c r="K357" s="15">
        <v>354</v>
      </c>
      <c r="L357" s="15">
        <f t="shared" si="142"/>
        <v>17</v>
      </c>
      <c r="M357" s="15">
        <f t="shared" si="143"/>
        <v>5</v>
      </c>
      <c r="N357" s="16">
        <f t="shared" si="144"/>
        <v>1102001</v>
      </c>
      <c r="O357" s="16" t="str">
        <f t="shared" si="145"/>
        <v>关羽18突</v>
      </c>
      <c r="P357" s="31" t="s">
        <v>482</v>
      </c>
      <c r="Q357" s="16">
        <f t="shared" si="146"/>
        <v>2</v>
      </c>
      <c r="R357" s="16">
        <f t="shared" si="147"/>
        <v>18</v>
      </c>
      <c r="S357" s="16" t="s">
        <v>51</v>
      </c>
      <c r="T357" s="16">
        <f>ROUND(((IF(Q357=1,INDEX(新属性投放!$J$14:$J$34,卡牌属性!R357),INDEX(新属性投放!$J$42:$J$62,卡牌属性!R357)))*INDEX($G$5:$G$42,L357)+IF(Q357=1,INDEX(新属性投放!R$20:R$23,卡牌属性!M357-1),INDEX(新属性投放!R$25:R$28,卡牌属性!M357-1)))/SQRT(INDEX($I$5:$I$42,L357)),2)</f>
        <v>4999.7299999999996</v>
      </c>
      <c r="U357" s="31" t="s">
        <v>190</v>
      </c>
      <c r="V357" s="16">
        <f>ROUND((IF(Q357=1,INDEX(新属性投放!$K$14:$K$34,卡牌属性!R357),INDEX(新属性投放!$K$42:$K$62,卡牌属性!R357))+IF(Q357=1,INDEX(新属性投放!S$20:S$23,卡牌属性!M357-1),INDEX(新属性投放!S$25:S$28,卡牌属性!M357-1)))*INDEX($G$5:$G$42,L357),2)</f>
        <v>2434.61</v>
      </c>
      <c r="W357" s="31" t="s">
        <v>191</v>
      </c>
      <c r="X357" s="16">
        <f>ROUND((IF(Q357=1,INDEX(新属性投放!$L$14:$L$34,卡牌属性!R357),INDEX(新属性投放!$L$42:$L$62,卡牌属性!R357))*INDEX($G$5:$G$42,L357)+IF(Q357=1,INDEX(新属性投放!T$20:T$23,卡牌属性!M357-1),INDEX(新属性投放!T$25:T$28,卡牌属性!M357-1)))*SQRT(INDEX($I$5:$I$42,L357)),2)</f>
        <v>26579</v>
      </c>
      <c r="Y357" s="31" t="s">
        <v>189</v>
      </c>
      <c r="Z357" s="16">
        <f>ROUND(IF(Q357=1,INDEX(新属性投放!$D$14:$D$34,卡牌属性!R357),INDEX(新属性投放!$D$42:$D$62,卡牌属性!R357))*INDEX($G$5:$G$42,L357)/SQRT(INDEX($I$5:$I$42,L357)),2)</f>
        <v>120.72</v>
      </c>
      <c r="AA357" s="31" t="s">
        <v>190</v>
      </c>
      <c r="AB357" s="16">
        <f>ROUND(IF(Q357=1,INDEX(新属性投放!$E$14:$E$34,卡牌属性!R357),INDEX(新属性投放!$E$42:$E$62,卡牌属性!R357))*INDEX($G$5:$G$42,L357),2)</f>
        <v>60.36</v>
      </c>
      <c r="AC357" s="31" t="s">
        <v>191</v>
      </c>
      <c r="AD357" s="16">
        <f>ROUND(IF(Q357=1,INDEX(新属性投放!$F$14:$F$34,卡牌属性!R357),INDEX(新属性投放!$F$42:$F$62,卡牌属性!R357))*INDEX($G$5:$G$42,L357)*SQRT(INDEX($I$5:$I$42,L357)),2)</f>
        <v>543</v>
      </c>
      <c r="AF357" s="16">
        <f t="shared" si="148"/>
        <v>1207</v>
      </c>
      <c r="AG357" s="16">
        <f t="shared" si="149"/>
        <v>603</v>
      </c>
      <c r="AH357" s="16">
        <f t="shared" si="150"/>
        <v>5430</v>
      </c>
      <c r="AJ357" s="16">
        <f t="shared" si="154"/>
        <v>7870</v>
      </c>
      <c r="AK357" s="16">
        <f t="shared" si="155"/>
        <v>3932</v>
      </c>
      <c r="AL357" s="16">
        <f t="shared" si="156"/>
        <v>35310</v>
      </c>
    </row>
    <row r="358" spans="11:38" ht="16.5" x14ac:dyDescent="0.2">
      <c r="K358" s="15">
        <v>355</v>
      </c>
      <c r="L358" s="15">
        <f t="shared" si="142"/>
        <v>17</v>
      </c>
      <c r="M358" s="15">
        <f t="shared" si="143"/>
        <v>5</v>
      </c>
      <c r="N358" s="16">
        <f t="shared" si="144"/>
        <v>1102001</v>
      </c>
      <c r="O358" s="16" t="str">
        <f t="shared" si="145"/>
        <v>关羽19突</v>
      </c>
      <c r="P358" s="31" t="s">
        <v>482</v>
      </c>
      <c r="Q358" s="16">
        <f t="shared" si="146"/>
        <v>2</v>
      </c>
      <c r="R358" s="16">
        <f t="shared" si="147"/>
        <v>19</v>
      </c>
      <c r="S358" s="16" t="s">
        <v>51</v>
      </c>
      <c r="T358" s="16">
        <f>ROUND(((IF(Q358=1,INDEX(新属性投放!$J$14:$J$34,卡牌属性!R358),INDEX(新属性投放!$J$42:$J$62,卡牌属性!R358)))*INDEX($G$5:$G$42,L358)+IF(Q358=1,INDEX(新属性投放!R$20:R$23,卡牌属性!M358-1),INDEX(新属性投放!R$25:R$28,卡牌属性!M358-1)))/SQRT(INDEX($I$5:$I$42,L358)),2)</f>
        <v>5754.83</v>
      </c>
      <c r="U358" s="31" t="s">
        <v>190</v>
      </c>
      <c r="V358" s="16">
        <f>ROUND((IF(Q358=1,INDEX(新属性投放!$K$14:$K$34,卡牌属性!R358),INDEX(新属性投放!$K$42:$K$62,卡牌属性!R358))+IF(Q358=1,INDEX(新属性投放!S$20:S$23,卡牌属性!M358-1),INDEX(新属性投放!S$25:S$28,卡牌属性!M358-1)))*INDEX($G$5:$G$42,L358),2)</f>
        <v>2811.41</v>
      </c>
      <c r="W358" s="31" t="s">
        <v>191</v>
      </c>
      <c r="X358" s="16">
        <f>ROUND((IF(Q358=1,INDEX(新属性投放!$L$14:$L$34,卡牌属性!R358),INDEX(新属性投放!$L$42:$L$62,卡牌属性!R358))*INDEX($G$5:$G$42,L358)+IF(Q358=1,INDEX(新属性投放!T$20:T$23,卡牌属性!M358-1),INDEX(新属性投放!T$25:T$28,卡牌属性!M358-1)))*SQRT(INDEX($I$5:$I$42,L358)),2)</f>
        <v>30657.5</v>
      </c>
      <c r="Y358" s="31" t="s">
        <v>189</v>
      </c>
      <c r="Z358" s="16">
        <f>ROUND(IF(Q358=1,INDEX(新属性投放!$D$14:$D$34,卡牌属性!R358),INDEX(新属性投放!$D$42:$D$62,卡牌属性!R358))*INDEX($G$5:$G$42,L358)/SQRT(INDEX($I$5:$I$42,L358)),2)</f>
        <v>139.59</v>
      </c>
      <c r="AA358" s="31" t="s">
        <v>190</v>
      </c>
      <c r="AB358" s="16">
        <f>ROUND(IF(Q358=1,INDEX(新属性投放!$E$14:$E$34,卡牌属性!R358),INDEX(新属性投放!$E$42:$E$62,卡牌属性!R358))*INDEX($G$5:$G$42,L358),2)</f>
        <v>69.8</v>
      </c>
      <c r="AC358" s="31" t="s">
        <v>191</v>
      </c>
      <c r="AD358" s="16">
        <f>ROUND(IF(Q358=1,INDEX(新属性投放!$F$14:$F$34,卡牌属性!R358),INDEX(新属性投放!$F$42:$F$62,卡牌属性!R358))*INDEX($G$5:$G$42,L358)*SQRT(INDEX($I$5:$I$42,L358)),2)</f>
        <v>627</v>
      </c>
      <c r="AF358" s="16">
        <f t="shared" si="148"/>
        <v>1395</v>
      </c>
      <c r="AG358" s="16">
        <f t="shared" si="149"/>
        <v>698</v>
      </c>
      <c r="AH358" s="16">
        <f t="shared" si="150"/>
        <v>6270</v>
      </c>
      <c r="AJ358" s="16">
        <f t="shared" si="154"/>
        <v>9265</v>
      </c>
      <c r="AK358" s="16">
        <f t="shared" si="155"/>
        <v>4630</v>
      </c>
      <c r="AL358" s="16">
        <f t="shared" si="156"/>
        <v>41580</v>
      </c>
    </row>
    <row r="359" spans="11:38" ht="16.5" x14ac:dyDescent="0.2">
      <c r="K359" s="15">
        <v>356</v>
      </c>
      <c r="L359" s="15">
        <f t="shared" si="142"/>
        <v>17</v>
      </c>
      <c r="M359" s="15">
        <f t="shared" si="143"/>
        <v>5</v>
      </c>
      <c r="N359" s="16">
        <f t="shared" si="144"/>
        <v>1102001</v>
      </c>
      <c r="O359" s="16" t="str">
        <f t="shared" si="145"/>
        <v>关羽20突</v>
      </c>
      <c r="P359" s="31" t="s">
        <v>482</v>
      </c>
      <c r="Q359" s="16">
        <f t="shared" si="146"/>
        <v>2</v>
      </c>
      <c r="R359" s="16">
        <f t="shared" si="147"/>
        <v>20</v>
      </c>
      <c r="S359" s="16" t="s">
        <v>51</v>
      </c>
      <c r="T359" s="16">
        <f>ROUND(((IF(Q359=1,INDEX(新属性投放!$J$14:$J$34,卡牌属性!R359),INDEX(新属性投放!$J$42:$J$62,卡牌属性!R359)))*INDEX($G$5:$G$42,L359)+IF(Q359=1,INDEX(新属性投放!R$20:R$23,卡牌属性!M359-1),INDEX(新属性投放!R$25:R$28,卡牌属性!M359-1)))/SQRT(INDEX($I$5:$I$42,L359)),2)</f>
        <v>6626.78</v>
      </c>
      <c r="U359" s="31" t="s">
        <v>190</v>
      </c>
      <c r="V359" s="16">
        <f>ROUND((IF(Q359=1,INDEX(新属性投放!$K$14:$K$34,卡牌属性!R359),INDEX(新属性投放!$K$42:$K$62,卡牌属性!R359))+IF(Q359=1,INDEX(新属性投放!S$20:S$23,卡牌属性!M359-1),INDEX(新属性投放!S$25:S$28,卡牌属性!M359-1)))*INDEX($G$5:$G$42,L359),2)</f>
        <v>3247.39</v>
      </c>
      <c r="W359" s="31" t="s">
        <v>191</v>
      </c>
      <c r="X359" s="16">
        <f>ROUND((IF(Q359=1,INDEX(新属性投放!$L$14:$L$34,卡牌属性!R359),INDEX(新属性投放!$L$42:$L$62,卡牌属性!R359))*INDEX($G$5:$G$42,L359)+IF(Q359=1,INDEX(新属性投放!T$20:T$23,卡牌属性!M359-1),INDEX(新属性投放!T$25:T$28,卡牌属性!M359-1)))*SQRT(INDEX($I$5:$I$42,L359)),2)</f>
        <v>35358.5</v>
      </c>
      <c r="Y359" s="31" t="s">
        <v>189</v>
      </c>
      <c r="Z359" s="16">
        <f>ROUND(IF(Q359=1,INDEX(新属性投放!$D$14:$D$34,卡牌属性!R359),INDEX(新属性投放!$D$42:$D$62,卡牌属性!R359))*INDEX($G$5:$G$42,L359)/SQRT(INDEX($I$5:$I$42,L359)),2)</f>
        <v>161.4</v>
      </c>
      <c r="AA359" s="31" t="s">
        <v>190</v>
      </c>
      <c r="AB359" s="16">
        <f>ROUND(IF(Q359=1,INDEX(新属性投放!$E$14:$E$34,卡牌属性!R359),INDEX(新属性投放!$E$42:$E$62,卡牌属性!R359))*INDEX($G$5:$G$42,L359),2)</f>
        <v>80.7</v>
      </c>
      <c r="AC359" s="31" t="s">
        <v>191</v>
      </c>
      <c r="AD359" s="16">
        <f>ROUND(IF(Q359=1,INDEX(新属性投放!$F$14:$F$34,卡牌属性!R359),INDEX(新属性投放!$F$42:$F$62,卡牌属性!R359))*INDEX($G$5:$G$42,L359)*SQRT(INDEX($I$5:$I$42,L359)),2)</f>
        <v>726</v>
      </c>
      <c r="AF359" s="16">
        <f t="shared" si="148"/>
        <v>1614</v>
      </c>
      <c r="AG359" s="16">
        <f t="shared" si="149"/>
        <v>807</v>
      </c>
      <c r="AH359" s="16">
        <f t="shared" si="150"/>
        <v>7260</v>
      </c>
      <c r="AJ359" s="16">
        <f t="shared" si="154"/>
        <v>10879</v>
      </c>
      <c r="AK359" s="16">
        <f t="shared" si="155"/>
        <v>5437</v>
      </c>
      <c r="AL359" s="16">
        <f t="shared" si="156"/>
        <v>48840</v>
      </c>
    </row>
    <row r="360" spans="11:38" ht="16.5" x14ac:dyDescent="0.2">
      <c r="K360" s="15">
        <v>357</v>
      </c>
      <c r="L360" s="15">
        <f t="shared" si="142"/>
        <v>17</v>
      </c>
      <c r="M360" s="15">
        <f t="shared" si="143"/>
        <v>5</v>
      </c>
      <c r="N360" s="16">
        <f t="shared" si="144"/>
        <v>1102001</v>
      </c>
      <c r="O360" s="16" t="str">
        <f t="shared" si="145"/>
        <v>关羽21突</v>
      </c>
      <c r="P360" s="31" t="s">
        <v>482</v>
      </c>
      <c r="Q360" s="16">
        <f t="shared" si="146"/>
        <v>2</v>
      </c>
      <c r="R360" s="16">
        <f t="shared" si="147"/>
        <v>21</v>
      </c>
      <c r="S360" s="16" t="s">
        <v>51</v>
      </c>
      <c r="T360" s="16">
        <f>ROUND(((IF(Q360=1,INDEX(新属性投放!$J$14:$J$34,卡牌属性!R360),INDEX(新属性投放!$J$42:$J$62,卡牌属性!R360)))*INDEX($G$5:$G$42,L360)+IF(Q360=1,INDEX(新属性投放!R$20:R$23,卡牌属性!M360-1),INDEX(新属性投放!R$25:R$28,卡牌属性!M360-1)))/SQRT(INDEX($I$5:$I$42,L360)),2)</f>
        <v>7636.28</v>
      </c>
      <c r="U360" s="31" t="s">
        <v>190</v>
      </c>
      <c r="V360" s="16">
        <f>ROUND((IF(Q360=1,INDEX(新属性投放!$K$14:$K$34,卡牌属性!R360),INDEX(新属性投放!$K$42:$K$62,卡牌属性!R360))+IF(Q360=1,INDEX(新属性投放!S$20:S$23,卡牌属性!M360-1),INDEX(新属性投放!S$25:S$28,卡牌属性!M360-1)))*INDEX($G$5:$G$42,L360),2)</f>
        <v>3751.39</v>
      </c>
      <c r="W360" s="31" t="s">
        <v>191</v>
      </c>
      <c r="X360" s="16">
        <f>ROUND((IF(Q360=1,INDEX(新属性投放!$L$14:$L$34,卡牌属性!R360),INDEX(新属性投放!$L$42:$L$62,卡牌属性!R360))*INDEX($G$5:$G$42,L360)+IF(Q360=1,INDEX(新属性投放!T$20:T$23,卡牌属性!M360-1),INDEX(新属性投放!T$25:T$28,卡牌属性!M360-1)))*SQRT(INDEX($I$5:$I$42,L360)),2)</f>
        <v>40811</v>
      </c>
      <c r="Y360" s="31" t="s">
        <v>189</v>
      </c>
      <c r="Z360" s="16">
        <f>ROUND(IF(Q360=1,INDEX(新属性投放!$D$14:$D$34,卡牌属性!R360),INDEX(新属性投放!$D$42:$D$62,卡牌属性!R360))*INDEX($G$5:$G$42,L360)/SQRT(INDEX($I$5:$I$42,L360)),2)</f>
        <v>186.63</v>
      </c>
      <c r="AA360" s="31" t="s">
        <v>190</v>
      </c>
      <c r="AB360" s="16">
        <f>ROUND(IF(Q360=1,INDEX(新属性投放!$E$14:$E$34,卡牌属性!R360),INDEX(新属性投放!$E$42:$E$62,卡牌属性!R360))*INDEX($G$5:$G$42,L360),2)</f>
        <v>93.32</v>
      </c>
      <c r="AC360" s="31" t="s">
        <v>191</v>
      </c>
      <c r="AD360" s="16">
        <f>ROUND(IF(Q360=1,INDEX(新属性投放!$F$14:$F$34,卡牌属性!R360),INDEX(新属性投放!$F$42:$F$62,卡牌属性!R360))*INDEX($G$5:$G$42,L360)*SQRT(INDEX($I$5:$I$42,L360)),2)</f>
        <v>838.5</v>
      </c>
      <c r="AF360" s="16">
        <f t="shared" si="148"/>
        <v>1866</v>
      </c>
      <c r="AG360" s="16">
        <f t="shared" si="149"/>
        <v>933</v>
      </c>
      <c r="AH360" s="16">
        <f t="shared" si="150"/>
        <v>8385</v>
      </c>
      <c r="AJ360" s="16">
        <f t="shared" si="154"/>
        <v>12745</v>
      </c>
      <c r="AK360" s="16">
        <f t="shared" si="155"/>
        <v>6370</v>
      </c>
      <c r="AL360" s="16">
        <f t="shared" si="156"/>
        <v>57225</v>
      </c>
    </row>
    <row r="361" spans="11:38" ht="16.5" x14ac:dyDescent="0.2">
      <c r="K361" s="15">
        <v>358</v>
      </c>
      <c r="L361" s="15">
        <f t="shared" si="142"/>
        <v>18</v>
      </c>
      <c r="M361" s="15">
        <f t="shared" si="143"/>
        <v>3</v>
      </c>
      <c r="N361" s="16">
        <f t="shared" si="144"/>
        <v>1102002</v>
      </c>
      <c r="O361" s="16" t="str">
        <f t="shared" si="145"/>
        <v>许褚1突</v>
      </c>
      <c r="P361" s="31" t="s">
        <v>482</v>
      </c>
      <c r="Q361" s="16">
        <f t="shared" si="146"/>
        <v>2</v>
      </c>
      <c r="R361" s="16">
        <f t="shared" si="147"/>
        <v>1</v>
      </c>
      <c r="S361" s="16" t="s">
        <v>51</v>
      </c>
      <c r="T361" s="16">
        <f>ROUND(((IF(Q361=1,INDEX(新属性投放!$J$14:$J$34,卡牌属性!R361),INDEX(新属性投放!$J$42:$J$62,卡牌属性!R361)))*INDEX($G$5:$G$42,L361)+IF(Q361=1,INDEX(新属性投放!R$20:R$23,卡牌属性!M361-1),INDEX(新属性投放!R$25:R$28,卡牌属性!M361-1)))/SQRT(INDEX($I$5:$I$42,L361)),2)</f>
        <v>100.5</v>
      </c>
      <c r="U361" s="31" t="s">
        <v>190</v>
      </c>
      <c r="V361" s="16">
        <f>ROUND((IF(Q361=1,INDEX(新属性投放!$K$14:$K$34,卡牌属性!R361),INDEX(新属性投放!$K$42:$K$62,卡牌属性!R361))+IF(Q361=1,INDEX(新属性投放!S$20:S$23,卡牌属性!M361-1),INDEX(新属性投放!S$25:S$28,卡牌属性!M361-1)))*INDEX($G$5:$G$42,L361),2)</f>
        <v>23</v>
      </c>
      <c r="W361" s="31" t="s">
        <v>191</v>
      </c>
      <c r="X361" s="16">
        <f>ROUND((IF(Q361=1,INDEX(新属性投放!$L$14:$L$34,卡牌属性!R361),INDEX(新属性投放!$L$42:$L$62,卡牌属性!R361))*INDEX($G$5:$G$42,L361)+IF(Q361=1,INDEX(新属性投放!T$20:T$23,卡牌属性!M361-1),INDEX(新属性投放!T$25:T$28,卡牌属性!M361-1)))*SQRT(INDEX($I$5:$I$42,L361)),2)</f>
        <v>272.5</v>
      </c>
      <c r="Y361" s="31" t="s">
        <v>189</v>
      </c>
      <c r="Z361" s="16">
        <f>ROUND(IF(Q361=1,INDEX(新属性投放!$D$14:$D$34,卡牌属性!R361),INDEX(新属性投放!$D$42:$D$62,卡牌属性!R361))*INDEX($G$5:$G$42,L361)/SQRT(INDEX($I$5:$I$42,L361)),2)</f>
        <v>3.45</v>
      </c>
      <c r="AA361" s="31" t="s">
        <v>190</v>
      </c>
      <c r="AB361" s="16">
        <f>ROUND(IF(Q361=1,INDEX(新属性投放!$E$14:$E$34,卡牌属性!R361),INDEX(新属性投放!$E$42:$E$62,卡牌属性!R361))*INDEX($G$5:$G$42,L361),2)</f>
        <v>1.73</v>
      </c>
      <c r="AC361" s="31" t="s">
        <v>191</v>
      </c>
      <c r="AD361" s="16">
        <f>ROUND(IF(Q361=1,INDEX(新属性投放!$F$14:$F$34,卡牌属性!R361),INDEX(新属性投放!$F$42:$F$62,卡牌属性!R361))*INDEX($G$5:$G$42,L361)*SQRT(INDEX($I$5:$I$42,L361)),2)</f>
        <v>14.95</v>
      </c>
      <c r="AF361" s="16">
        <f t="shared" si="148"/>
        <v>34</v>
      </c>
      <c r="AG361" s="16">
        <f t="shared" si="149"/>
        <v>17</v>
      </c>
      <c r="AH361" s="16">
        <f t="shared" si="150"/>
        <v>149</v>
      </c>
      <c r="AJ361" s="16">
        <f t="shared" ref="AJ361" si="157">AF361</f>
        <v>34</v>
      </c>
      <c r="AK361" s="16">
        <f t="shared" ref="AK361" si="158">AG361</f>
        <v>17</v>
      </c>
      <c r="AL361" s="16">
        <f t="shared" ref="AL361" si="159">AH361</f>
        <v>149</v>
      </c>
    </row>
    <row r="362" spans="11:38" ht="16.5" x14ac:dyDescent="0.2">
      <c r="K362" s="15">
        <v>359</v>
      </c>
      <c r="L362" s="15">
        <f t="shared" si="142"/>
        <v>18</v>
      </c>
      <c r="M362" s="15">
        <f t="shared" si="143"/>
        <v>3</v>
      </c>
      <c r="N362" s="16">
        <f t="shared" si="144"/>
        <v>1102002</v>
      </c>
      <c r="O362" s="16" t="str">
        <f t="shared" si="145"/>
        <v>许褚2突</v>
      </c>
      <c r="P362" s="31" t="s">
        <v>482</v>
      </c>
      <c r="Q362" s="16">
        <f t="shared" si="146"/>
        <v>2</v>
      </c>
      <c r="R362" s="16">
        <f t="shared" si="147"/>
        <v>2</v>
      </c>
      <c r="S362" s="16" t="s">
        <v>51</v>
      </c>
      <c r="T362" s="16">
        <f>ROUND(((IF(Q362=1,INDEX(新属性投放!$J$14:$J$34,卡牌属性!R362),INDEX(新属性投放!$J$42:$J$62,卡牌属性!R362)))*INDEX($G$5:$G$42,L362)+IF(Q362=1,INDEX(新属性投放!R$20:R$23,卡牌属性!M362-1),INDEX(新属性投放!R$25:R$28,卡牌属性!M362-1)))/SQRT(INDEX($I$5:$I$42,L362)),2)</f>
        <v>143.05000000000001</v>
      </c>
      <c r="U362" s="31" t="s">
        <v>190</v>
      </c>
      <c r="V362" s="16">
        <f>ROUND((IF(Q362=1,INDEX(新属性投放!$K$14:$K$34,卡牌属性!R362),INDEX(新属性投放!$K$42:$K$62,卡牌属性!R362))+IF(Q362=1,INDEX(新属性投放!S$20:S$23,卡牌属性!M362-1),INDEX(新属性投放!S$25:S$28,卡牌属性!M362-1)))*INDEX($G$5:$G$42,L362),2)</f>
        <v>44.28</v>
      </c>
      <c r="W362" s="31" t="s">
        <v>191</v>
      </c>
      <c r="X362" s="16">
        <f>ROUND((IF(Q362=1,INDEX(新属性投放!$L$14:$L$34,卡牌属性!R362),INDEX(新属性投放!$L$42:$L$62,卡牌属性!R362))*INDEX($G$5:$G$42,L362)+IF(Q362=1,INDEX(新属性投放!T$20:T$23,卡牌属性!M362-1),INDEX(新属性投放!T$25:T$28,卡牌属性!M362-1)))*SQRT(INDEX($I$5:$I$42,L362)),2)</f>
        <v>510.55</v>
      </c>
      <c r="Y362" s="31" t="s">
        <v>189</v>
      </c>
      <c r="Z362" s="16">
        <f>ROUND(IF(Q362=1,INDEX(新属性投放!$D$14:$D$34,卡牌属性!R362),INDEX(新属性投放!$D$42:$D$62,卡牌属性!R362))*INDEX($G$5:$G$42,L362)/SQRT(INDEX($I$5:$I$42,L362)),2)</f>
        <v>3.68</v>
      </c>
      <c r="AA362" s="31" t="s">
        <v>190</v>
      </c>
      <c r="AB362" s="16">
        <f>ROUND(IF(Q362=1,INDEX(新属性投放!$E$14:$E$34,卡牌属性!R362),INDEX(新属性投放!$E$42:$E$62,卡牌属性!R362))*INDEX($G$5:$G$42,L362),2)</f>
        <v>1.84</v>
      </c>
      <c r="AC362" s="31" t="s">
        <v>191</v>
      </c>
      <c r="AD362" s="16">
        <f>ROUND(IF(Q362=1,INDEX(新属性投放!$F$14:$F$34,卡牌属性!R362),INDEX(新属性投放!$F$42:$F$62,卡牌属性!R362))*INDEX($G$5:$G$42,L362)*SQRT(INDEX($I$5:$I$42,L362)),2)</f>
        <v>16.100000000000001</v>
      </c>
      <c r="AF362" s="16">
        <f t="shared" si="148"/>
        <v>36</v>
      </c>
      <c r="AG362" s="16">
        <f t="shared" si="149"/>
        <v>18</v>
      </c>
      <c r="AH362" s="16">
        <f t="shared" si="150"/>
        <v>161</v>
      </c>
      <c r="AJ362" s="16">
        <f t="shared" ref="AJ362:AJ381" si="160">AJ361+AF362</f>
        <v>70</v>
      </c>
      <c r="AK362" s="16">
        <f t="shared" ref="AK362:AK381" si="161">AK361+AG362</f>
        <v>35</v>
      </c>
      <c r="AL362" s="16">
        <f t="shared" ref="AL362:AL381" si="162">AL361+AH362</f>
        <v>310</v>
      </c>
    </row>
    <row r="363" spans="11:38" ht="16.5" x14ac:dyDescent="0.2">
      <c r="K363" s="15">
        <v>360</v>
      </c>
      <c r="L363" s="15">
        <f t="shared" si="142"/>
        <v>18</v>
      </c>
      <c r="M363" s="15">
        <f t="shared" si="143"/>
        <v>3</v>
      </c>
      <c r="N363" s="16">
        <f t="shared" si="144"/>
        <v>1102002</v>
      </c>
      <c r="O363" s="16" t="str">
        <f t="shared" si="145"/>
        <v>许褚3突</v>
      </c>
      <c r="P363" s="31" t="s">
        <v>482</v>
      </c>
      <c r="Q363" s="16">
        <f t="shared" si="146"/>
        <v>2</v>
      </c>
      <c r="R363" s="16">
        <f t="shared" si="147"/>
        <v>3</v>
      </c>
      <c r="S363" s="16" t="s">
        <v>51</v>
      </c>
      <c r="T363" s="16">
        <f>ROUND(((IF(Q363=1,INDEX(新属性投放!$J$14:$J$34,卡牌属性!R363),INDEX(新属性投放!$J$42:$J$62,卡牌属性!R363)))*INDEX($G$5:$G$42,L363)+IF(Q363=1,INDEX(新属性投放!R$20:R$23,卡牌属性!M363-1),INDEX(新属性投放!R$25:R$28,卡牌属性!M363-1)))/SQRT(INDEX($I$5:$I$42,L363)),2)</f>
        <v>191.35</v>
      </c>
      <c r="U363" s="31" t="s">
        <v>190</v>
      </c>
      <c r="V363" s="16">
        <f>ROUND((IF(Q363=1,INDEX(新属性投放!$K$14:$K$34,卡牌属性!R363),INDEX(新属性投放!$K$42:$K$62,卡牌属性!R363))+IF(Q363=1,INDEX(新属性投放!S$20:S$23,卡牌属性!M363-1),INDEX(新属性投放!S$25:S$28,卡牌属性!M363-1)))*INDEX($G$5:$G$42,L363),2)</f>
        <v>68.430000000000007</v>
      </c>
      <c r="W363" s="31" t="s">
        <v>191</v>
      </c>
      <c r="X363" s="16">
        <f>ROUND((IF(Q363=1,INDEX(新属性投放!$L$14:$L$34,卡牌属性!R363),INDEX(新属性投放!$L$42:$L$62,卡牌属性!R363))*INDEX($G$5:$G$42,L363)+IF(Q363=1,INDEX(新属性投放!T$20:T$23,卡牌属性!M363-1),INDEX(新属性投放!T$25:T$28,卡牌属性!M363-1)))*SQRT(INDEX($I$5:$I$42,L363)),2)</f>
        <v>775.05</v>
      </c>
      <c r="Y363" s="31" t="s">
        <v>189</v>
      </c>
      <c r="Z363" s="16">
        <f>ROUND(IF(Q363=1,INDEX(新属性投放!$D$14:$D$34,卡牌属性!R363),INDEX(新属性投放!$D$42:$D$62,卡牌属性!R363))*INDEX($G$5:$G$42,L363)/SQRT(INDEX($I$5:$I$42,L363)),2)</f>
        <v>6.74</v>
      </c>
      <c r="AA363" s="31" t="s">
        <v>190</v>
      </c>
      <c r="AB363" s="16">
        <f>ROUND(IF(Q363=1,INDEX(新属性投放!$E$14:$E$34,卡牌属性!R363),INDEX(新属性投放!$E$42:$E$62,卡牌属性!R363))*INDEX($G$5:$G$42,L363),2)</f>
        <v>3.37</v>
      </c>
      <c r="AC363" s="31" t="s">
        <v>191</v>
      </c>
      <c r="AD363" s="16">
        <f>ROUND(IF(Q363=1,INDEX(新属性投放!$F$14:$F$34,卡牌属性!R363),INDEX(新属性投放!$F$42:$F$62,卡牌属性!R363))*INDEX($G$5:$G$42,L363)*SQRT(INDEX($I$5:$I$42,L363)),2)</f>
        <v>29.9</v>
      </c>
      <c r="AF363" s="16">
        <f t="shared" si="148"/>
        <v>67</v>
      </c>
      <c r="AG363" s="16">
        <f t="shared" si="149"/>
        <v>33</v>
      </c>
      <c r="AH363" s="16">
        <f t="shared" si="150"/>
        <v>299</v>
      </c>
      <c r="AJ363" s="16">
        <f t="shared" si="160"/>
        <v>137</v>
      </c>
      <c r="AK363" s="16">
        <f t="shared" si="161"/>
        <v>68</v>
      </c>
      <c r="AL363" s="16">
        <f t="shared" si="162"/>
        <v>609</v>
      </c>
    </row>
    <row r="364" spans="11:38" ht="16.5" x14ac:dyDescent="0.2">
      <c r="K364" s="15">
        <v>361</v>
      </c>
      <c r="L364" s="15">
        <f t="shared" si="142"/>
        <v>18</v>
      </c>
      <c r="M364" s="15">
        <f t="shared" si="143"/>
        <v>3</v>
      </c>
      <c r="N364" s="16">
        <f t="shared" si="144"/>
        <v>1102002</v>
      </c>
      <c r="O364" s="16" t="str">
        <f t="shared" si="145"/>
        <v>许褚4突</v>
      </c>
      <c r="P364" s="31" t="s">
        <v>482</v>
      </c>
      <c r="Q364" s="16">
        <f t="shared" si="146"/>
        <v>2</v>
      </c>
      <c r="R364" s="16">
        <f t="shared" si="147"/>
        <v>4</v>
      </c>
      <c r="S364" s="16" t="s">
        <v>51</v>
      </c>
      <c r="T364" s="16">
        <f>ROUND(((IF(Q364=1,INDEX(新属性投放!$J$14:$J$34,卡牌属性!R364),INDEX(新属性投放!$J$42:$J$62,卡牌属性!R364)))*INDEX($G$5:$G$42,L364)+IF(Q364=1,INDEX(新属性投放!R$20:R$23,卡牌属性!M364-1),INDEX(新属性投放!R$25:R$28,卡牌属性!M364-1)))/SQRT(INDEX($I$5:$I$42,L364)),2)</f>
        <v>270.24</v>
      </c>
      <c r="U364" s="31" t="s">
        <v>190</v>
      </c>
      <c r="V364" s="16">
        <f>ROUND((IF(Q364=1,INDEX(新属性投放!$K$14:$K$34,卡牌属性!R364),INDEX(新属性投放!$K$42:$K$62,卡牌属性!R364))+IF(Q364=1,INDEX(新属性投放!S$20:S$23,卡牌属性!M364-1),INDEX(新属性投放!S$25:S$28,卡牌属性!M364-1)))*INDEX($G$5:$G$42,L364),2)</f>
        <v>107.87</v>
      </c>
      <c r="W364" s="31" t="s">
        <v>191</v>
      </c>
      <c r="X364" s="16">
        <f>ROUND((IF(Q364=1,INDEX(新属性投放!$L$14:$L$34,卡牌属性!R364),INDEX(新属性投放!$L$42:$L$62,卡牌属性!R364))*INDEX($G$5:$G$42,L364)+IF(Q364=1,INDEX(新属性投放!T$20:T$23,卡牌属性!M364-1),INDEX(新属性投放!T$25:T$28,卡牌属性!M364-1)))*SQRT(INDEX($I$5:$I$42,L364)),2)</f>
        <v>1177.55</v>
      </c>
      <c r="Y364" s="31" t="s">
        <v>189</v>
      </c>
      <c r="Z364" s="16">
        <f>ROUND(IF(Q364=1,INDEX(新属性投放!$D$14:$D$34,卡牌属性!R364),INDEX(新属性投放!$D$42:$D$62,卡牌属性!R364))*INDEX($G$5:$G$42,L364)/SQRT(INDEX($I$5:$I$42,L364)),2)</f>
        <v>7.75</v>
      </c>
      <c r="AA364" s="31" t="s">
        <v>190</v>
      </c>
      <c r="AB364" s="16">
        <f>ROUND(IF(Q364=1,INDEX(新属性投放!$E$14:$E$34,卡牌属性!R364),INDEX(新属性投放!$E$42:$E$62,卡牌属性!R364))*INDEX($G$5:$G$42,L364),2)</f>
        <v>3.88</v>
      </c>
      <c r="AC364" s="31" t="s">
        <v>191</v>
      </c>
      <c r="AD364" s="16">
        <f>ROUND(IF(Q364=1,INDEX(新属性投放!$F$14:$F$34,卡牌属性!R364),INDEX(新属性投放!$F$42:$F$62,卡牌属性!R364))*INDEX($G$5:$G$42,L364)*SQRT(INDEX($I$5:$I$42,L364)),2)</f>
        <v>34.5</v>
      </c>
      <c r="AF364" s="16">
        <f t="shared" si="148"/>
        <v>77</v>
      </c>
      <c r="AG364" s="16">
        <f t="shared" si="149"/>
        <v>38</v>
      </c>
      <c r="AH364" s="16">
        <f t="shared" si="150"/>
        <v>345</v>
      </c>
      <c r="AJ364" s="16">
        <f t="shared" si="160"/>
        <v>214</v>
      </c>
      <c r="AK364" s="16">
        <f t="shared" si="161"/>
        <v>106</v>
      </c>
      <c r="AL364" s="16">
        <f t="shared" si="162"/>
        <v>954</v>
      </c>
    </row>
    <row r="365" spans="11:38" ht="16.5" x14ac:dyDescent="0.2">
      <c r="K365" s="15">
        <v>362</v>
      </c>
      <c r="L365" s="15">
        <f t="shared" si="142"/>
        <v>18</v>
      </c>
      <c r="M365" s="15">
        <f t="shared" si="143"/>
        <v>3</v>
      </c>
      <c r="N365" s="16">
        <f t="shared" si="144"/>
        <v>1102002</v>
      </c>
      <c r="O365" s="16" t="str">
        <f t="shared" si="145"/>
        <v>许褚5突</v>
      </c>
      <c r="P365" s="31" t="s">
        <v>482</v>
      </c>
      <c r="Q365" s="16">
        <f t="shared" si="146"/>
        <v>2</v>
      </c>
      <c r="R365" s="16">
        <f t="shared" si="147"/>
        <v>5</v>
      </c>
      <c r="S365" s="16" t="s">
        <v>51</v>
      </c>
      <c r="T365" s="16">
        <f>ROUND(((IF(Q365=1,INDEX(新属性投放!$J$14:$J$34,卡牌属性!R365),INDEX(新属性投放!$J$42:$J$62,卡牌属性!R365)))*INDEX($G$5:$G$42,L365)+IF(Q365=1,INDEX(新属性投放!R$20:R$23,卡牌属性!M365-1),INDEX(新属性投放!R$25:R$28,卡牌属性!M365-1)))/SQRT(INDEX($I$5:$I$42,L365)),2)</f>
        <v>367.3</v>
      </c>
      <c r="U365" s="31" t="s">
        <v>190</v>
      </c>
      <c r="V365" s="16">
        <f>ROUND((IF(Q365=1,INDEX(新属性投放!$K$14:$K$34,卡牌属性!R365),INDEX(新属性投放!$K$42:$K$62,卡牌属性!R365))+IF(Q365=1,INDEX(新属性投放!S$20:S$23,卡牌属性!M365-1),INDEX(新属性投放!S$25:S$28,卡牌属性!M365-1)))*INDEX($G$5:$G$42,L365),2)</f>
        <v>155.83000000000001</v>
      </c>
      <c r="W365" s="31" t="s">
        <v>191</v>
      </c>
      <c r="X365" s="16">
        <f>ROUND((IF(Q365=1,INDEX(新属性投放!$L$14:$L$34,卡牌属性!R365),INDEX(新属性投放!$L$42:$L$62,卡牌属性!R365))*INDEX($G$5:$G$42,L365)+IF(Q365=1,INDEX(新属性投放!T$20:T$23,卡牌属性!M365-1),INDEX(新属性投放!T$25:T$28,卡牌属性!M365-1)))*SQRT(INDEX($I$5:$I$42,L365)),2)</f>
        <v>1698.5</v>
      </c>
      <c r="Y365" s="31" t="s">
        <v>189</v>
      </c>
      <c r="Z365" s="16">
        <f>ROUND(IF(Q365=1,INDEX(新属性投放!$D$14:$D$34,卡牌属性!R365),INDEX(新属性投放!$D$42:$D$62,卡牌属性!R365))*INDEX($G$5:$G$42,L365)/SQRT(INDEX($I$5:$I$42,L365)),2)</f>
        <v>9.69</v>
      </c>
      <c r="AA365" s="31" t="s">
        <v>190</v>
      </c>
      <c r="AB365" s="16">
        <f>ROUND(IF(Q365=1,INDEX(新属性投放!$E$14:$E$34,卡牌属性!R365),INDEX(新属性投放!$E$42:$E$62,卡牌属性!R365))*INDEX($G$5:$G$42,L365),2)</f>
        <v>4.8499999999999996</v>
      </c>
      <c r="AC365" s="31" t="s">
        <v>191</v>
      </c>
      <c r="AD365" s="16">
        <f>ROUND(IF(Q365=1,INDEX(新属性投放!$F$14:$F$34,卡牌属性!R365),INDEX(新属性投放!$F$42:$F$62,卡牌属性!R365))*INDEX($G$5:$G$42,L365)*SQRT(INDEX($I$5:$I$42,L365)),2)</f>
        <v>42.55</v>
      </c>
      <c r="AF365" s="16">
        <f t="shared" si="148"/>
        <v>96</v>
      </c>
      <c r="AG365" s="16">
        <f t="shared" si="149"/>
        <v>48</v>
      </c>
      <c r="AH365" s="16">
        <f t="shared" si="150"/>
        <v>425</v>
      </c>
      <c r="AJ365" s="16">
        <f t="shared" si="160"/>
        <v>310</v>
      </c>
      <c r="AK365" s="16">
        <f t="shared" si="161"/>
        <v>154</v>
      </c>
      <c r="AL365" s="16">
        <f t="shared" si="162"/>
        <v>1379</v>
      </c>
    </row>
    <row r="366" spans="11:38" ht="16.5" x14ac:dyDescent="0.2">
      <c r="K366" s="15">
        <v>363</v>
      </c>
      <c r="L366" s="15">
        <f t="shared" si="142"/>
        <v>18</v>
      </c>
      <c r="M366" s="15">
        <f t="shared" si="143"/>
        <v>3</v>
      </c>
      <c r="N366" s="16">
        <f t="shared" si="144"/>
        <v>1102002</v>
      </c>
      <c r="O366" s="16" t="str">
        <f t="shared" si="145"/>
        <v>许褚6突</v>
      </c>
      <c r="P366" s="31" t="s">
        <v>482</v>
      </c>
      <c r="Q366" s="16">
        <f t="shared" si="146"/>
        <v>2</v>
      </c>
      <c r="R366" s="16">
        <f t="shared" si="147"/>
        <v>6</v>
      </c>
      <c r="S366" s="16" t="s">
        <v>51</v>
      </c>
      <c r="T366" s="16">
        <f>ROUND(((IF(Q366=1,INDEX(新属性投放!$J$14:$J$34,卡牌属性!R366),INDEX(新属性投放!$J$42:$J$62,卡牌属性!R366)))*INDEX($G$5:$G$42,L366)+IF(Q366=1,INDEX(新属性投放!R$20:R$23,卡牌属性!M366-1),INDEX(新属性投放!R$25:R$28,卡牌属性!M366-1)))/SQRT(INDEX($I$5:$I$42,L366)),2)</f>
        <v>488.4</v>
      </c>
      <c r="U366" s="31" t="s">
        <v>190</v>
      </c>
      <c r="V366" s="16">
        <f>ROUND((IF(Q366=1,INDEX(新属性投放!$K$14:$K$34,卡牌属性!R366),INDEX(新属性投放!$K$42:$K$62,卡牌属性!R366))+IF(Q366=1,INDEX(新属性投放!S$20:S$23,卡牌属性!M366-1),INDEX(新属性投放!S$25:S$28,卡牌属性!M366-1)))*INDEX($G$5:$G$42,L366),2)</f>
        <v>216.95</v>
      </c>
      <c r="W366" s="31" t="s">
        <v>191</v>
      </c>
      <c r="X366" s="16">
        <f>ROUND((IF(Q366=1,INDEX(新属性投放!$L$14:$L$34,卡牌属性!R366),INDEX(新属性投放!$L$42:$L$62,卡牌属性!R366))*INDEX($G$5:$G$42,L366)+IF(Q366=1,INDEX(新属性投放!T$20:T$23,卡牌属性!M366-1),INDEX(新属性投放!T$25:T$28,卡牌属性!M366-1)))*SQRT(INDEX($I$5:$I$42,L366)),2)</f>
        <v>2341.35</v>
      </c>
      <c r="Y366" s="31" t="s">
        <v>189</v>
      </c>
      <c r="Z366" s="16">
        <f>ROUND(IF(Q366=1,INDEX(新属性投放!$D$14:$D$34,卡牌属性!R366),INDEX(新属性投放!$D$42:$D$62,卡牌属性!R366))*INDEX($G$5:$G$42,L366)/SQRT(INDEX($I$5:$I$42,L366)),2)</f>
        <v>12.57</v>
      </c>
      <c r="AA366" s="31" t="s">
        <v>190</v>
      </c>
      <c r="AB366" s="16">
        <f>ROUND(IF(Q366=1,INDEX(新属性投放!$E$14:$E$34,卡牌属性!R366),INDEX(新属性投放!$E$42:$E$62,卡牌属性!R366))*INDEX($G$5:$G$42,L366),2)</f>
        <v>6.28</v>
      </c>
      <c r="AC366" s="31" t="s">
        <v>191</v>
      </c>
      <c r="AD366" s="16">
        <f>ROUND(IF(Q366=1,INDEX(新属性投放!$F$14:$F$34,卡牌属性!R366),INDEX(新属性投放!$F$42:$F$62,卡牌属性!R366))*INDEX($G$5:$G$42,L366)*SQRT(INDEX($I$5:$I$42,L366)),2)</f>
        <v>56.35</v>
      </c>
      <c r="AF366" s="16">
        <f t="shared" si="148"/>
        <v>125</v>
      </c>
      <c r="AG366" s="16">
        <f t="shared" si="149"/>
        <v>62</v>
      </c>
      <c r="AH366" s="16">
        <f t="shared" si="150"/>
        <v>563</v>
      </c>
      <c r="AJ366" s="16">
        <f t="shared" si="160"/>
        <v>435</v>
      </c>
      <c r="AK366" s="16">
        <f t="shared" si="161"/>
        <v>216</v>
      </c>
      <c r="AL366" s="16">
        <f t="shared" si="162"/>
        <v>1942</v>
      </c>
    </row>
    <row r="367" spans="11:38" ht="16.5" x14ac:dyDescent="0.2">
      <c r="K367" s="15">
        <v>364</v>
      </c>
      <c r="L367" s="15">
        <f t="shared" si="142"/>
        <v>18</v>
      </c>
      <c r="M367" s="15">
        <f t="shared" si="143"/>
        <v>3</v>
      </c>
      <c r="N367" s="16">
        <f t="shared" si="144"/>
        <v>1102002</v>
      </c>
      <c r="O367" s="16" t="str">
        <f t="shared" si="145"/>
        <v>许褚7突</v>
      </c>
      <c r="P367" s="31" t="s">
        <v>482</v>
      </c>
      <c r="Q367" s="16">
        <f t="shared" si="146"/>
        <v>2</v>
      </c>
      <c r="R367" s="16">
        <f t="shared" si="147"/>
        <v>7</v>
      </c>
      <c r="S367" s="16" t="s">
        <v>51</v>
      </c>
      <c r="T367" s="16">
        <f>ROUND(((IF(Q367=1,INDEX(新属性投放!$J$14:$J$34,卡牌属性!R367),INDEX(新属性投放!$J$42:$J$62,卡牌属性!R367)))*INDEX($G$5:$G$42,L367)+IF(Q367=1,INDEX(新属性投放!R$20:R$23,卡牌属性!M367-1),INDEX(新属性投放!R$25:R$28,卡牌属性!M367-1)))/SQRT(INDEX($I$5:$I$42,L367)),2)</f>
        <v>645.14</v>
      </c>
      <c r="U367" s="31" t="s">
        <v>190</v>
      </c>
      <c r="V367" s="16">
        <f>ROUND((IF(Q367=1,INDEX(新属性投放!$K$14:$K$34,卡牌属性!R367),INDEX(新属性投放!$K$42:$K$62,卡牌属性!R367))+IF(Q367=1,INDEX(新属性投放!S$20:S$23,卡牌属性!M367-1),INDEX(新属性投放!S$25:S$28,卡牌属性!M367-1)))*INDEX($G$5:$G$42,L367),2)</f>
        <v>295.89999999999998</v>
      </c>
      <c r="W367" s="31" t="s">
        <v>191</v>
      </c>
      <c r="X367" s="16">
        <f>ROUND((IF(Q367=1,INDEX(新属性投放!$L$14:$L$34,卡牌属性!R367),INDEX(新属性投放!$L$42:$L$62,卡牌属性!R367))*INDEX($G$5:$G$42,L367)+IF(Q367=1,INDEX(新属性投放!T$20:T$23,卡牌属性!M367-1),INDEX(新属性投放!T$25:T$28,卡牌属性!M367-1)))*SQRT(INDEX($I$5:$I$42,L367)),2)</f>
        <v>3184.3</v>
      </c>
      <c r="Y367" s="31" t="s">
        <v>189</v>
      </c>
      <c r="Z367" s="16">
        <f>ROUND(IF(Q367=1,INDEX(新属性投放!$D$14:$D$34,卡牌属性!R367),INDEX(新属性投放!$D$42:$D$62,卡牌属性!R367))*INDEX($G$5:$G$42,L367)/SQRT(INDEX($I$5:$I$42,L367)),2)</f>
        <v>15.48</v>
      </c>
      <c r="AA367" s="31" t="s">
        <v>190</v>
      </c>
      <c r="AB367" s="16">
        <f>ROUND(IF(Q367=1,INDEX(新属性投放!$E$14:$E$34,卡牌属性!R367),INDEX(新属性投放!$E$42:$E$62,卡牌属性!R367))*INDEX($G$5:$G$42,L367),2)</f>
        <v>7.74</v>
      </c>
      <c r="AC367" s="31" t="s">
        <v>191</v>
      </c>
      <c r="AD367" s="16">
        <f>ROUND(IF(Q367=1,INDEX(新属性投放!$F$14:$F$34,卡牌属性!R367),INDEX(新属性投放!$F$42:$F$62,卡牌属性!R367))*INDEX($G$5:$G$42,L367)*SQRT(INDEX($I$5:$I$42,L367)),2)</f>
        <v>69</v>
      </c>
      <c r="AF367" s="16">
        <f t="shared" si="148"/>
        <v>154</v>
      </c>
      <c r="AG367" s="16">
        <f t="shared" si="149"/>
        <v>77</v>
      </c>
      <c r="AH367" s="16">
        <f t="shared" si="150"/>
        <v>690</v>
      </c>
      <c r="AJ367" s="16">
        <f t="shared" si="160"/>
        <v>589</v>
      </c>
      <c r="AK367" s="16">
        <f t="shared" si="161"/>
        <v>293</v>
      </c>
      <c r="AL367" s="16">
        <f t="shared" si="162"/>
        <v>2632</v>
      </c>
    </row>
    <row r="368" spans="11:38" ht="16.5" x14ac:dyDescent="0.2">
      <c r="K368" s="15">
        <v>365</v>
      </c>
      <c r="L368" s="15">
        <f t="shared" si="142"/>
        <v>18</v>
      </c>
      <c r="M368" s="15">
        <f t="shared" si="143"/>
        <v>3</v>
      </c>
      <c r="N368" s="16">
        <f t="shared" si="144"/>
        <v>1102002</v>
      </c>
      <c r="O368" s="16" t="str">
        <f t="shared" si="145"/>
        <v>许褚8突</v>
      </c>
      <c r="P368" s="31" t="s">
        <v>482</v>
      </c>
      <c r="Q368" s="16">
        <f t="shared" si="146"/>
        <v>2</v>
      </c>
      <c r="R368" s="16">
        <f t="shared" si="147"/>
        <v>8</v>
      </c>
      <c r="S368" s="16" t="s">
        <v>51</v>
      </c>
      <c r="T368" s="16">
        <f>ROUND(((IF(Q368=1,INDEX(新属性投放!$J$14:$J$34,卡牌属性!R368),INDEX(新属性投放!$J$42:$J$62,卡牌属性!R368)))*INDEX($G$5:$G$42,L368)+IF(Q368=1,INDEX(新属性投放!R$20:R$23,卡牌属性!M368-1),INDEX(新属性投放!R$25:R$28,卡牌属性!M368-1)))/SQRT(INDEX($I$5:$I$42,L368)),2)</f>
        <v>839.03</v>
      </c>
      <c r="U368" s="31" t="s">
        <v>190</v>
      </c>
      <c r="V368" s="16">
        <f>ROUND((IF(Q368=1,INDEX(新属性投放!$K$14:$K$34,卡牌属性!R368),INDEX(新属性投放!$K$42:$K$62,卡牌属性!R368))+IF(Q368=1,INDEX(新属性投放!S$20:S$23,卡牌属性!M368-1),INDEX(新属性投放!S$25:S$28,卡牌属性!M368-1)))*INDEX($G$5:$G$42,L368),2)</f>
        <v>392.84</v>
      </c>
      <c r="W368" s="31" t="s">
        <v>191</v>
      </c>
      <c r="X368" s="16">
        <f>ROUND((IF(Q368=1,INDEX(新属性投放!$L$14:$L$34,卡牌属性!R368),INDEX(新属性投放!$L$42:$L$62,卡牌属性!R368))*INDEX($G$5:$G$42,L368)+IF(Q368=1,INDEX(新属性投放!T$20:T$23,卡牌属性!M368-1),INDEX(新属性投放!T$25:T$28,卡牌属性!M368-1)))*SQRT(INDEX($I$5:$I$42,L368)),2)</f>
        <v>4226.2</v>
      </c>
      <c r="Y368" s="31" t="s">
        <v>189</v>
      </c>
      <c r="Z368" s="16">
        <f>ROUND(IF(Q368=1,INDEX(新属性投放!$D$14:$D$34,卡牌属性!R368),INDEX(新属性投放!$D$42:$D$62,卡牌属性!R368))*INDEX($G$5:$G$42,L368)/SQRT(INDEX($I$5:$I$42,L368)),2)</f>
        <v>19.350000000000001</v>
      </c>
      <c r="AA368" s="31" t="s">
        <v>190</v>
      </c>
      <c r="AB368" s="16">
        <f>ROUND(IF(Q368=1,INDEX(新属性投放!$E$14:$E$34,卡牌属性!R368),INDEX(新属性投放!$E$42:$E$62,卡牌属性!R368))*INDEX($G$5:$G$42,L368),2)</f>
        <v>9.68</v>
      </c>
      <c r="AC368" s="31" t="s">
        <v>191</v>
      </c>
      <c r="AD368" s="16">
        <f>ROUND(IF(Q368=1,INDEX(新属性投放!$F$14:$F$34,卡牌属性!R368),INDEX(新属性投放!$F$42:$F$62,卡牌属性!R368))*INDEX($G$5:$G$42,L368)*SQRT(INDEX($I$5:$I$42,L368)),2)</f>
        <v>86.25</v>
      </c>
      <c r="AF368" s="16">
        <f t="shared" si="148"/>
        <v>193</v>
      </c>
      <c r="AG368" s="16">
        <f t="shared" si="149"/>
        <v>96</v>
      </c>
      <c r="AH368" s="16">
        <f t="shared" si="150"/>
        <v>862</v>
      </c>
      <c r="AJ368" s="16">
        <f t="shared" si="160"/>
        <v>782</v>
      </c>
      <c r="AK368" s="16">
        <f t="shared" si="161"/>
        <v>389</v>
      </c>
      <c r="AL368" s="16">
        <f t="shared" si="162"/>
        <v>3494</v>
      </c>
    </row>
    <row r="369" spans="11:38" ht="16.5" x14ac:dyDescent="0.2">
      <c r="K369" s="15">
        <v>366</v>
      </c>
      <c r="L369" s="15">
        <f t="shared" si="142"/>
        <v>18</v>
      </c>
      <c r="M369" s="15">
        <f t="shared" si="143"/>
        <v>3</v>
      </c>
      <c r="N369" s="16">
        <f t="shared" si="144"/>
        <v>1102002</v>
      </c>
      <c r="O369" s="16" t="str">
        <f t="shared" si="145"/>
        <v>许褚9突</v>
      </c>
      <c r="P369" s="31" t="s">
        <v>482</v>
      </c>
      <c r="Q369" s="16">
        <f t="shared" si="146"/>
        <v>2</v>
      </c>
      <c r="R369" s="16">
        <f t="shared" si="147"/>
        <v>9</v>
      </c>
      <c r="S369" s="16" t="s">
        <v>51</v>
      </c>
      <c r="T369" s="16">
        <f>ROUND(((IF(Q369=1,INDEX(新属性投放!$J$14:$J$34,卡牌属性!R369),INDEX(新属性投放!$J$42:$J$62,卡牌属性!R369)))*INDEX($G$5:$G$42,L369)+IF(Q369=1,INDEX(新属性投放!R$20:R$23,卡牌属性!M369-1),INDEX(新属性投放!R$25:R$28,卡牌属性!M369-1)))/SQRT(INDEX($I$5:$I$42,L369)),2)</f>
        <v>1080.8800000000001</v>
      </c>
      <c r="U369" s="31" t="s">
        <v>190</v>
      </c>
      <c r="V369" s="16">
        <f>ROUND((IF(Q369=1,INDEX(新属性投放!$K$14:$K$34,卡牌属性!R369),INDEX(新属性投放!$K$42:$K$62,卡牌属性!R369))+IF(Q369=1,INDEX(新属性投放!S$20:S$23,卡牌属性!M369-1),INDEX(新属性投放!S$25:S$28,卡牌属性!M369-1)))*INDEX($G$5:$G$42,L369),2)</f>
        <v>513.76</v>
      </c>
      <c r="W369" s="31" t="s">
        <v>191</v>
      </c>
      <c r="X369" s="16">
        <f>ROUND((IF(Q369=1,INDEX(新属性投放!$L$14:$L$34,卡牌属性!R369),INDEX(新属性投放!$L$42:$L$62,卡牌属性!R369))*INDEX($G$5:$G$42,L369)+IF(Q369=1,INDEX(新属性投放!T$20:T$23,卡牌属性!M369-1),INDEX(新属性投放!T$25:T$28,卡牌属性!M369-1)))*SQRT(INDEX($I$5:$I$42,L369)),2)</f>
        <v>5523.4</v>
      </c>
      <c r="Y369" s="31" t="s">
        <v>189</v>
      </c>
      <c r="Z369" s="16">
        <f>ROUND(IF(Q369=1,INDEX(新属性投放!$D$14:$D$34,卡牌属性!R369),INDEX(新属性投放!$D$42:$D$62,卡牌属性!R369))*INDEX($G$5:$G$42,L369)/SQRT(INDEX($I$5:$I$42,L369)),2)</f>
        <v>25.17</v>
      </c>
      <c r="AA369" s="31" t="s">
        <v>190</v>
      </c>
      <c r="AB369" s="16">
        <f>ROUND(IF(Q369=1,INDEX(新属性投放!$E$14:$E$34,卡牌属性!R369),INDEX(新属性投放!$E$42:$E$62,卡牌属性!R369))*INDEX($G$5:$G$42,L369),2)</f>
        <v>12.59</v>
      </c>
      <c r="AC369" s="31" t="s">
        <v>191</v>
      </c>
      <c r="AD369" s="16">
        <f>ROUND(IF(Q369=1,INDEX(新属性投放!$F$14:$F$34,卡牌属性!R369),INDEX(新属性投放!$F$42:$F$62,卡牌属性!R369))*INDEX($G$5:$G$42,L369)*SQRT(INDEX($I$5:$I$42,L369)),2)</f>
        <v>112.7</v>
      </c>
      <c r="AF369" s="16">
        <f t="shared" si="148"/>
        <v>251</v>
      </c>
      <c r="AG369" s="16">
        <f t="shared" si="149"/>
        <v>125</v>
      </c>
      <c r="AH369" s="16">
        <f t="shared" si="150"/>
        <v>1127</v>
      </c>
      <c r="AJ369" s="16">
        <f t="shared" si="160"/>
        <v>1033</v>
      </c>
      <c r="AK369" s="16">
        <f t="shared" si="161"/>
        <v>514</v>
      </c>
      <c r="AL369" s="16">
        <f t="shared" si="162"/>
        <v>4621</v>
      </c>
    </row>
    <row r="370" spans="11:38" ht="16.5" x14ac:dyDescent="0.2">
      <c r="K370" s="15">
        <v>367</v>
      </c>
      <c r="L370" s="15">
        <f t="shared" si="142"/>
        <v>18</v>
      </c>
      <c r="M370" s="15">
        <f t="shared" si="143"/>
        <v>3</v>
      </c>
      <c r="N370" s="16">
        <f t="shared" si="144"/>
        <v>1102002</v>
      </c>
      <c r="O370" s="16" t="str">
        <f t="shared" si="145"/>
        <v>许褚10突</v>
      </c>
      <c r="P370" s="31" t="s">
        <v>482</v>
      </c>
      <c r="Q370" s="16">
        <f t="shared" si="146"/>
        <v>2</v>
      </c>
      <c r="R370" s="16">
        <f t="shared" si="147"/>
        <v>10</v>
      </c>
      <c r="S370" s="16" t="s">
        <v>51</v>
      </c>
      <c r="T370" s="16">
        <f>ROUND(((IF(Q370=1,INDEX(新属性投放!$J$14:$J$34,卡牌属性!R370),INDEX(新属性投放!$J$42:$J$62,卡牌属性!R370)))*INDEX($G$5:$G$42,L370)+IF(Q370=1,INDEX(新属性投放!R$20:R$23,卡牌属性!M370-1),INDEX(新属性投放!R$25:R$28,卡牌属性!M370-1)))/SQRT(INDEX($I$5:$I$42,L370)),2)</f>
        <v>1237.79</v>
      </c>
      <c r="U370" s="31" t="s">
        <v>190</v>
      </c>
      <c r="V370" s="16">
        <f>ROUND((IF(Q370=1,INDEX(新属性投放!$K$14:$K$34,卡牌属性!R370),INDEX(新属性投放!$K$42:$K$62,卡牌属性!R370))+IF(Q370=1,INDEX(新属性投放!S$20:S$23,卡牌属性!M370-1),INDEX(新属性投放!S$25:S$28,卡牌属性!M370-1)))*INDEX($G$5:$G$42,L370),2)</f>
        <v>592.79999999999995</v>
      </c>
      <c r="W370" s="31" t="s">
        <v>191</v>
      </c>
      <c r="X370" s="16">
        <f>ROUND((IF(Q370=1,INDEX(新属性投放!$L$14:$L$34,卡牌属性!R370),INDEX(新属性投放!$L$42:$L$62,卡牌属性!R370))*INDEX($G$5:$G$42,L370)+IF(Q370=1,INDEX(新属性投放!T$20:T$23,卡牌属性!M370-1),INDEX(新属性投放!T$25:T$28,卡牌属性!M370-1)))*SQRT(INDEX($I$5:$I$42,L370)),2)</f>
        <v>6366.35</v>
      </c>
      <c r="Y370" s="31" t="s">
        <v>189</v>
      </c>
      <c r="Z370" s="16">
        <f>ROUND(IF(Q370=1,INDEX(新属性投放!$D$14:$D$34,卡牌属性!R370),INDEX(新属性投放!$D$42:$D$62,卡牌属性!R370))*INDEX($G$5:$G$42,L370)/SQRT(INDEX($I$5:$I$42,L370)),2)</f>
        <v>29.03</v>
      </c>
      <c r="AA370" s="31" t="s">
        <v>190</v>
      </c>
      <c r="AB370" s="16">
        <f>ROUND(IF(Q370=1,INDEX(新属性投放!$E$14:$E$34,卡牌属性!R370),INDEX(新属性投放!$E$42:$E$62,卡牌属性!R370))*INDEX($G$5:$G$42,L370),2)</f>
        <v>14.51</v>
      </c>
      <c r="AC370" s="31" t="s">
        <v>191</v>
      </c>
      <c r="AD370" s="16">
        <f>ROUND(IF(Q370=1,INDEX(新属性投放!$F$14:$F$34,卡牌属性!R370),INDEX(新属性投放!$F$42:$F$62,卡牌属性!R370))*INDEX($G$5:$G$42,L370)*SQRT(INDEX($I$5:$I$42,L370)),2)</f>
        <v>129.94999999999999</v>
      </c>
      <c r="AF370" s="16">
        <f t="shared" si="148"/>
        <v>290</v>
      </c>
      <c r="AG370" s="16">
        <f t="shared" si="149"/>
        <v>145</v>
      </c>
      <c r="AH370" s="16">
        <f t="shared" si="150"/>
        <v>1299</v>
      </c>
      <c r="AJ370" s="16">
        <f t="shared" si="160"/>
        <v>1323</v>
      </c>
      <c r="AK370" s="16">
        <f t="shared" si="161"/>
        <v>659</v>
      </c>
      <c r="AL370" s="16">
        <f t="shared" si="162"/>
        <v>5920</v>
      </c>
    </row>
    <row r="371" spans="11:38" ht="16.5" x14ac:dyDescent="0.2">
      <c r="K371" s="15">
        <v>368</v>
      </c>
      <c r="L371" s="15">
        <f t="shared" si="142"/>
        <v>18</v>
      </c>
      <c r="M371" s="15">
        <f t="shared" si="143"/>
        <v>3</v>
      </c>
      <c r="N371" s="16">
        <f t="shared" si="144"/>
        <v>1102002</v>
      </c>
      <c r="O371" s="16" t="str">
        <f t="shared" si="145"/>
        <v>许褚11突</v>
      </c>
      <c r="P371" s="31" t="s">
        <v>482</v>
      </c>
      <c r="Q371" s="16">
        <f t="shared" si="146"/>
        <v>2</v>
      </c>
      <c r="R371" s="16">
        <f t="shared" si="147"/>
        <v>11</v>
      </c>
      <c r="S371" s="16" t="s">
        <v>51</v>
      </c>
      <c r="T371" s="16">
        <f>ROUND(((IF(Q371=1,INDEX(新属性投放!$J$14:$J$34,卡牌属性!R371),INDEX(新属性投放!$J$42:$J$62,卡牌属性!R371)))*INDEX($G$5:$G$42,L371)+IF(Q371=1,INDEX(新属性投放!R$20:R$23,卡牌属性!M371-1),INDEX(新属性投放!R$25:R$28,卡牌属性!M371-1)))/SQRT(INDEX($I$5:$I$42,L371)),2)</f>
        <v>1419.72</v>
      </c>
      <c r="U371" s="31" t="s">
        <v>190</v>
      </c>
      <c r="V371" s="16">
        <f>ROUND((IF(Q371=1,INDEX(新属性投放!$K$14:$K$34,卡牌属性!R371),INDEX(新属性投放!$K$42:$K$62,卡牌属性!R371))+IF(Q371=1,INDEX(新属性投放!S$20:S$23,卡牌属性!M371-1),INDEX(新属性投放!S$25:S$28,卡牌属性!M371-1)))*INDEX($G$5:$G$42,L371),2)</f>
        <v>683.76</v>
      </c>
      <c r="W371" s="31" t="s">
        <v>191</v>
      </c>
      <c r="X371" s="16">
        <f>ROUND((IF(Q371=1,INDEX(新属性投放!$L$14:$L$34,卡牌属性!R371),INDEX(新属性投放!$L$42:$L$62,卡牌属性!R371))*INDEX($G$5:$G$42,L371)+IF(Q371=1,INDEX(新属性投放!T$20:T$23,卡牌属性!M371-1),INDEX(新属性投放!T$25:T$28,卡牌属性!M371-1)))*SQRT(INDEX($I$5:$I$42,L371)),2)</f>
        <v>7347.3</v>
      </c>
      <c r="Y371" s="31" t="s">
        <v>189</v>
      </c>
      <c r="Z371" s="16">
        <f>ROUND(IF(Q371=1,INDEX(新属性投放!$D$14:$D$34,卡牌属性!R371),INDEX(新属性投放!$D$42:$D$62,卡牌属性!R371))*INDEX($G$5:$G$42,L371)/SQRT(INDEX($I$5:$I$42,L371)),2)</f>
        <v>33.869999999999997</v>
      </c>
      <c r="AA371" s="31" t="s">
        <v>190</v>
      </c>
      <c r="AB371" s="16">
        <f>ROUND(IF(Q371=1,INDEX(新属性投放!$E$14:$E$34,卡牌属性!R371),INDEX(新属性投放!$E$42:$E$62,卡牌属性!R371))*INDEX($G$5:$G$42,L371),2)</f>
        <v>16.93</v>
      </c>
      <c r="AC371" s="31" t="s">
        <v>191</v>
      </c>
      <c r="AD371" s="16">
        <f>ROUND(IF(Q371=1,INDEX(新属性投放!$F$14:$F$34,卡牌属性!R371),INDEX(新属性投放!$F$42:$F$62,卡牌属性!R371))*INDEX($G$5:$G$42,L371)*SQRT(INDEX($I$5:$I$42,L371)),2)</f>
        <v>151.80000000000001</v>
      </c>
      <c r="AF371" s="16">
        <f t="shared" si="148"/>
        <v>338</v>
      </c>
      <c r="AG371" s="16">
        <f t="shared" si="149"/>
        <v>169</v>
      </c>
      <c r="AH371" s="16">
        <f t="shared" si="150"/>
        <v>1518</v>
      </c>
      <c r="AJ371" s="16">
        <f t="shared" si="160"/>
        <v>1661</v>
      </c>
      <c r="AK371" s="16">
        <f t="shared" si="161"/>
        <v>828</v>
      </c>
      <c r="AL371" s="16">
        <f t="shared" si="162"/>
        <v>7438</v>
      </c>
    </row>
    <row r="372" spans="11:38" ht="16.5" x14ac:dyDescent="0.2">
      <c r="K372" s="15">
        <v>369</v>
      </c>
      <c r="L372" s="15">
        <f t="shared" si="142"/>
        <v>18</v>
      </c>
      <c r="M372" s="15">
        <f t="shared" si="143"/>
        <v>3</v>
      </c>
      <c r="N372" s="16">
        <f t="shared" si="144"/>
        <v>1102002</v>
      </c>
      <c r="O372" s="16" t="str">
        <f t="shared" si="145"/>
        <v>许褚12突</v>
      </c>
      <c r="P372" s="31" t="s">
        <v>482</v>
      </c>
      <c r="Q372" s="16">
        <f t="shared" si="146"/>
        <v>2</v>
      </c>
      <c r="R372" s="16">
        <f t="shared" si="147"/>
        <v>12</v>
      </c>
      <c r="S372" s="16" t="s">
        <v>51</v>
      </c>
      <c r="T372" s="16">
        <f>ROUND(((IF(Q372=1,INDEX(新属性投放!$J$14:$J$34,卡牌属性!R372),INDEX(新属性投放!$J$42:$J$62,卡牌属性!R372)))*INDEX($G$5:$G$42,L372)+IF(Q372=1,INDEX(新属性投放!R$20:R$23,卡牌属性!M372-1),INDEX(新属性投放!R$25:R$28,卡牌属性!M372-1)))/SQRT(INDEX($I$5:$I$42,L372)),2)</f>
        <v>1631.61</v>
      </c>
      <c r="U372" s="31" t="s">
        <v>190</v>
      </c>
      <c r="V372" s="16">
        <f>ROUND((IF(Q372=1,INDEX(新属性投放!$K$14:$K$34,卡牌属性!R372),INDEX(新属性投放!$K$42:$K$62,卡牌属性!R372))+IF(Q372=1,INDEX(新属性投放!S$20:S$23,卡牌属性!M372-1),INDEX(新属性投放!S$25:S$28,卡牌属性!M372-1)))*INDEX($G$5:$G$42,L372),2)</f>
        <v>789.13</v>
      </c>
      <c r="W372" s="31" t="s">
        <v>191</v>
      </c>
      <c r="X372" s="16">
        <f>ROUND((IF(Q372=1,INDEX(新属性投放!$L$14:$L$34,卡牌属性!R372),INDEX(新属性投放!$L$42:$L$62,卡牌属性!R372))*INDEX($G$5:$G$42,L372)+IF(Q372=1,INDEX(新属性投放!T$20:T$23,卡牌属性!M372-1),INDEX(新属性投放!T$25:T$28,卡牌属性!M372-1)))*SQRT(INDEX($I$5:$I$42,L372)),2)</f>
        <v>8489.25</v>
      </c>
      <c r="Y372" s="31" t="s">
        <v>189</v>
      </c>
      <c r="Z372" s="16">
        <f>ROUND(IF(Q372=1,INDEX(新属性投放!$D$14:$D$34,卡牌属性!R372),INDEX(新属性投放!$D$42:$D$62,卡牌属性!R372))*INDEX($G$5:$G$42,L372)/SQRT(INDEX($I$5:$I$42,L372)),2)</f>
        <v>38.74</v>
      </c>
      <c r="AA372" s="31" t="s">
        <v>190</v>
      </c>
      <c r="AB372" s="16">
        <f>ROUND(IF(Q372=1,INDEX(新属性投放!$E$14:$E$34,卡牌属性!R372),INDEX(新属性投放!$E$42:$E$62,卡牌属性!R372))*INDEX($G$5:$G$42,L372),2)</f>
        <v>19.37</v>
      </c>
      <c r="AC372" s="31" t="s">
        <v>191</v>
      </c>
      <c r="AD372" s="16">
        <f>ROUND(IF(Q372=1,INDEX(新属性投放!$F$14:$F$34,卡牌属性!R372),INDEX(新属性投放!$F$42:$F$62,卡牌属性!R372))*INDEX($G$5:$G$42,L372)*SQRT(INDEX($I$5:$I$42,L372)),2)</f>
        <v>173.65</v>
      </c>
      <c r="AF372" s="16">
        <f t="shared" si="148"/>
        <v>387</v>
      </c>
      <c r="AG372" s="16">
        <f t="shared" si="149"/>
        <v>193</v>
      </c>
      <c r="AH372" s="16">
        <f t="shared" si="150"/>
        <v>1736</v>
      </c>
      <c r="AJ372" s="16">
        <f t="shared" si="160"/>
        <v>2048</v>
      </c>
      <c r="AK372" s="16">
        <f t="shared" si="161"/>
        <v>1021</v>
      </c>
      <c r="AL372" s="16">
        <f t="shared" si="162"/>
        <v>9174</v>
      </c>
    </row>
    <row r="373" spans="11:38" ht="16.5" x14ac:dyDescent="0.2">
      <c r="K373" s="15">
        <v>370</v>
      </c>
      <c r="L373" s="15">
        <f t="shared" si="142"/>
        <v>18</v>
      </c>
      <c r="M373" s="15">
        <f t="shared" si="143"/>
        <v>3</v>
      </c>
      <c r="N373" s="16">
        <f t="shared" si="144"/>
        <v>1102002</v>
      </c>
      <c r="O373" s="16" t="str">
        <f t="shared" si="145"/>
        <v>许褚13突</v>
      </c>
      <c r="P373" s="31" t="s">
        <v>482</v>
      </c>
      <c r="Q373" s="16">
        <f t="shared" si="146"/>
        <v>2</v>
      </c>
      <c r="R373" s="16">
        <f t="shared" si="147"/>
        <v>13</v>
      </c>
      <c r="S373" s="16" t="s">
        <v>51</v>
      </c>
      <c r="T373" s="16">
        <f>ROUND(((IF(Q373=1,INDEX(新属性投放!$J$14:$J$34,卡牌属性!R373),INDEX(新属性投放!$J$42:$J$62,卡牌属性!R373)))*INDEX($G$5:$G$42,L373)+IF(Q373=1,INDEX(新属性投放!R$20:R$23,卡牌属性!M373-1),INDEX(新属性投放!R$25:R$28,卡牌属性!M373-1)))/SQRT(INDEX($I$5:$I$42,L373)),2)</f>
        <v>1873.63</v>
      </c>
      <c r="U373" s="31" t="s">
        <v>190</v>
      </c>
      <c r="V373" s="16">
        <f>ROUND((IF(Q373=1,INDEX(新属性投放!$K$14:$K$34,卡牌属性!R373),INDEX(新属性投放!$K$42:$K$62,卡牌属性!R373))+IF(Q373=1,INDEX(新属性投放!S$20:S$23,卡牌属性!M373-1),INDEX(新属性投放!S$25:S$28,卡牌属性!M373-1)))*INDEX($G$5:$G$42,L373),2)</f>
        <v>910.14</v>
      </c>
      <c r="W373" s="31" t="s">
        <v>191</v>
      </c>
      <c r="X373" s="16">
        <f>ROUND((IF(Q373=1,INDEX(新属性投放!$L$14:$L$34,卡牌属性!R373),INDEX(新属性投放!$L$42:$L$62,卡牌属性!R373))*INDEX($G$5:$G$42,L373)+IF(Q373=1,INDEX(新属性投放!T$20:T$23,卡牌属性!M373-1),INDEX(新属性投放!T$25:T$28,卡牌属性!M373-1)))*SQRT(INDEX($I$5:$I$42,L373)),2)</f>
        <v>9792.2000000000007</v>
      </c>
      <c r="Y373" s="31" t="s">
        <v>189</v>
      </c>
      <c r="Z373" s="16">
        <f>ROUND(IF(Q373=1,INDEX(新属性投放!$D$14:$D$34,卡牌属性!R373),INDEX(新属性投放!$D$42:$D$62,卡牌属性!R373))*INDEX($G$5:$G$42,L373)/SQRT(INDEX($I$5:$I$42,L373)),2)</f>
        <v>44.79</v>
      </c>
      <c r="AA373" s="31" t="s">
        <v>190</v>
      </c>
      <c r="AB373" s="16">
        <f>ROUND(IF(Q373=1,INDEX(新属性投放!$E$14:$E$34,卡牌属性!R373),INDEX(新属性投放!$E$42:$E$62,卡牌属性!R373))*INDEX($G$5:$G$42,L373),2)</f>
        <v>22.4</v>
      </c>
      <c r="AC373" s="31" t="s">
        <v>191</v>
      </c>
      <c r="AD373" s="16">
        <f>ROUND(IF(Q373=1,INDEX(新属性投放!$F$14:$F$34,卡牌属性!R373),INDEX(新属性投放!$F$42:$F$62,卡牌属性!R373))*INDEX($G$5:$G$42,L373)*SQRT(INDEX($I$5:$I$42,L373)),2)</f>
        <v>201.25</v>
      </c>
      <c r="AF373" s="16">
        <f t="shared" si="148"/>
        <v>447</v>
      </c>
      <c r="AG373" s="16">
        <f t="shared" si="149"/>
        <v>224</v>
      </c>
      <c r="AH373" s="16">
        <f t="shared" si="150"/>
        <v>2012</v>
      </c>
      <c r="AJ373" s="16">
        <f t="shared" si="160"/>
        <v>2495</v>
      </c>
      <c r="AK373" s="16">
        <f t="shared" si="161"/>
        <v>1245</v>
      </c>
      <c r="AL373" s="16">
        <f t="shared" si="162"/>
        <v>11186</v>
      </c>
    </row>
    <row r="374" spans="11:38" ht="16.5" x14ac:dyDescent="0.2">
      <c r="K374" s="15">
        <v>371</v>
      </c>
      <c r="L374" s="15">
        <f t="shared" si="142"/>
        <v>18</v>
      </c>
      <c r="M374" s="15">
        <f t="shared" si="143"/>
        <v>3</v>
      </c>
      <c r="N374" s="16">
        <f t="shared" si="144"/>
        <v>1102002</v>
      </c>
      <c r="O374" s="16" t="str">
        <f t="shared" si="145"/>
        <v>许褚14突</v>
      </c>
      <c r="P374" s="31" t="s">
        <v>482</v>
      </c>
      <c r="Q374" s="16">
        <f t="shared" si="146"/>
        <v>2</v>
      </c>
      <c r="R374" s="16">
        <f t="shared" si="147"/>
        <v>14</v>
      </c>
      <c r="S374" s="16" t="s">
        <v>51</v>
      </c>
      <c r="T374" s="16">
        <f>ROUND(((IF(Q374=1,INDEX(新属性投放!$J$14:$J$34,卡牌属性!R374),INDEX(新属性投放!$J$42:$J$62,卡牌属性!R374)))*INDEX($G$5:$G$42,L374)+IF(Q374=1,INDEX(新属性投放!R$20:R$23,卡牌属性!M374-1),INDEX(新属性投放!R$25:R$28,卡牌属性!M374-1)))/SQRT(INDEX($I$5:$I$42,L374)),2)</f>
        <v>2153.94</v>
      </c>
      <c r="U374" s="31" t="s">
        <v>190</v>
      </c>
      <c r="V374" s="16">
        <f>ROUND((IF(Q374=1,INDEX(新属性投放!$K$14:$K$34,卡牌属性!R374),INDEX(新属性投放!$K$42:$K$62,卡牌属性!R374))+IF(Q374=1,INDEX(新属性投放!S$20:S$23,卡牌属性!M374-1),INDEX(新属性投放!S$25:S$28,卡牌属性!M374-1)))*INDEX($G$5:$G$42,L374),2)</f>
        <v>1049.72</v>
      </c>
      <c r="W374" s="31" t="s">
        <v>191</v>
      </c>
      <c r="X374" s="16">
        <f>ROUND((IF(Q374=1,INDEX(新属性投放!$L$14:$L$34,卡牌属性!R374),INDEX(新属性投放!$L$42:$L$62,卡牌属性!R374))*INDEX($G$5:$G$42,L374)+IF(Q374=1,INDEX(新属性投放!T$20:T$23,卡牌属性!M374-1),INDEX(新属性投放!T$25:T$28,卡牌属性!M374-1)))*SQRT(INDEX($I$5:$I$42,L374)),2)</f>
        <v>11305.6</v>
      </c>
      <c r="Y374" s="31" t="s">
        <v>189</v>
      </c>
      <c r="Z374" s="16">
        <f>ROUND(IF(Q374=1,INDEX(新属性投放!$D$14:$D$34,卡牌属性!R374),INDEX(新属性投放!$D$42:$D$62,卡牌属性!R374))*INDEX($G$5:$G$42,L374)/SQRT(INDEX($I$5:$I$42,L374)),2)</f>
        <v>51.8</v>
      </c>
      <c r="AA374" s="31" t="s">
        <v>190</v>
      </c>
      <c r="AB374" s="16">
        <f>ROUND(IF(Q374=1,INDEX(新属性投放!$E$14:$E$34,卡牌属性!R374),INDEX(新属性投放!$E$42:$E$62,卡牌属性!R374))*INDEX($G$5:$G$42,L374),2)</f>
        <v>25.9</v>
      </c>
      <c r="AC374" s="31" t="s">
        <v>191</v>
      </c>
      <c r="AD374" s="16">
        <f>ROUND(IF(Q374=1,INDEX(新属性投放!$F$14:$F$34,卡牌属性!R374),INDEX(新属性投放!$F$42:$F$62,卡牌属性!R374))*INDEX($G$5:$G$42,L374)*SQRT(INDEX($I$5:$I$42,L374)),2)</f>
        <v>232.3</v>
      </c>
      <c r="AF374" s="16">
        <f t="shared" si="148"/>
        <v>518</v>
      </c>
      <c r="AG374" s="16">
        <f t="shared" si="149"/>
        <v>259</v>
      </c>
      <c r="AH374" s="16">
        <f t="shared" si="150"/>
        <v>2323</v>
      </c>
      <c r="AJ374" s="16">
        <f t="shared" si="160"/>
        <v>3013</v>
      </c>
      <c r="AK374" s="16">
        <f t="shared" si="161"/>
        <v>1504</v>
      </c>
      <c r="AL374" s="16">
        <f t="shared" si="162"/>
        <v>13509</v>
      </c>
    </row>
    <row r="375" spans="11:38" ht="16.5" x14ac:dyDescent="0.2">
      <c r="K375" s="15">
        <v>372</v>
      </c>
      <c r="L375" s="15">
        <f t="shared" si="142"/>
        <v>18</v>
      </c>
      <c r="M375" s="15">
        <f t="shared" si="143"/>
        <v>3</v>
      </c>
      <c r="N375" s="16">
        <f t="shared" si="144"/>
        <v>1102002</v>
      </c>
      <c r="O375" s="16" t="str">
        <f t="shared" si="145"/>
        <v>许褚15突</v>
      </c>
      <c r="P375" s="31" t="s">
        <v>482</v>
      </c>
      <c r="Q375" s="16">
        <f t="shared" si="146"/>
        <v>2</v>
      </c>
      <c r="R375" s="16">
        <f t="shared" si="147"/>
        <v>15</v>
      </c>
      <c r="S375" s="16" t="s">
        <v>51</v>
      </c>
      <c r="T375" s="16">
        <f>ROUND(((IF(Q375=1,INDEX(新属性投放!$J$14:$J$34,卡牌属性!R375),INDEX(新属性投放!$J$42:$J$62,卡牌属性!R375)))*INDEX($G$5:$G$42,L375)+IF(Q375=1,INDEX(新属性投放!R$20:R$23,卡牌属性!M375-1),INDEX(新属性投放!R$25:R$28,卡牌属性!M375-1)))/SQRT(INDEX($I$5:$I$42,L375)),2)</f>
        <v>2477.3200000000002</v>
      </c>
      <c r="U375" s="31" t="s">
        <v>190</v>
      </c>
      <c r="V375" s="16">
        <f>ROUND((IF(Q375=1,INDEX(新属性投放!$K$14:$K$34,卡牌属性!R375),INDEX(新属性投放!$K$42:$K$62,卡牌属性!R375))+IF(Q375=1,INDEX(新属性投放!S$20:S$23,卡牌属性!M375-1),INDEX(新属性投放!S$25:S$28,卡牌属性!M375-1)))*INDEX($G$5:$G$42,L375),2)</f>
        <v>1211.4100000000001</v>
      </c>
      <c r="W375" s="31" t="s">
        <v>191</v>
      </c>
      <c r="X375" s="16">
        <f>ROUND((IF(Q375=1,INDEX(新属性投放!$L$14:$L$34,卡牌属性!R375),INDEX(新属性投放!$L$42:$L$62,卡牌属性!R375))*INDEX($G$5:$G$42,L375)+IF(Q375=1,INDEX(新属性投放!T$20:T$23,卡牌属性!M375-1),INDEX(新属性投放!T$25:T$28,卡牌属性!M375-1)))*SQRT(INDEX($I$5:$I$42,L375)),2)</f>
        <v>13046.7</v>
      </c>
      <c r="Y375" s="31" t="s">
        <v>189</v>
      </c>
      <c r="Z375" s="16">
        <f>ROUND(IF(Q375=1,INDEX(新属性投放!$D$14:$D$34,卡牌属性!R375),INDEX(新属性投放!$D$42:$D$62,卡牌属性!R375))*INDEX($G$5:$G$42,L375)/SQRT(INDEX($I$5:$I$42,L375)),2)</f>
        <v>59.88</v>
      </c>
      <c r="AA375" s="31" t="s">
        <v>190</v>
      </c>
      <c r="AB375" s="16">
        <f>ROUND(IF(Q375=1,INDEX(新属性投放!$E$14:$E$34,卡牌属性!R375),INDEX(新属性投放!$E$42:$E$62,卡牌属性!R375))*INDEX($G$5:$G$42,L375),2)</f>
        <v>29.94</v>
      </c>
      <c r="AC375" s="31" t="s">
        <v>191</v>
      </c>
      <c r="AD375" s="16">
        <f>ROUND(IF(Q375=1,INDEX(新属性投放!$F$14:$F$34,卡牌属性!R375),INDEX(新属性投放!$F$42:$F$62,卡牌属性!R375))*INDEX($G$5:$G$42,L375)*SQRT(INDEX($I$5:$I$42,L375)),2)</f>
        <v>269.10000000000002</v>
      </c>
      <c r="AF375" s="16">
        <f t="shared" si="148"/>
        <v>598</v>
      </c>
      <c r="AG375" s="16">
        <f t="shared" si="149"/>
        <v>299</v>
      </c>
      <c r="AH375" s="16">
        <f t="shared" si="150"/>
        <v>2691</v>
      </c>
      <c r="AJ375" s="16">
        <f t="shared" si="160"/>
        <v>3611</v>
      </c>
      <c r="AK375" s="16">
        <f t="shared" si="161"/>
        <v>1803</v>
      </c>
      <c r="AL375" s="16">
        <f t="shared" si="162"/>
        <v>16200</v>
      </c>
    </row>
    <row r="376" spans="11:38" ht="16.5" x14ac:dyDescent="0.2">
      <c r="K376" s="15">
        <v>373</v>
      </c>
      <c r="L376" s="15">
        <f t="shared" si="142"/>
        <v>18</v>
      </c>
      <c r="M376" s="15">
        <f t="shared" si="143"/>
        <v>3</v>
      </c>
      <c r="N376" s="16">
        <f t="shared" si="144"/>
        <v>1102002</v>
      </c>
      <c r="O376" s="16" t="str">
        <f t="shared" si="145"/>
        <v>许褚16突</v>
      </c>
      <c r="P376" s="31" t="s">
        <v>482</v>
      </c>
      <c r="Q376" s="16">
        <f t="shared" si="146"/>
        <v>2</v>
      </c>
      <c r="R376" s="16">
        <f t="shared" si="147"/>
        <v>16</v>
      </c>
      <c r="S376" s="16" t="s">
        <v>51</v>
      </c>
      <c r="T376" s="16">
        <f>ROUND(((IF(Q376=1,INDEX(新属性投放!$J$14:$J$34,卡牌属性!R376),INDEX(新属性投放!$J$42:$J$62,卡牌属性!R376)))*INDEX($G$5:$G$42,L376)+IF(Q376=1,INDEX(新属性投放!R$20:R$23,卡牌属性!M376-1),INDEX(新属性投放!R$25:R$28,卡牌属性!M376-1)))/SQRT(INDEX($I$5:$I$42,L376)),2)</f>
        <v>2851.47</v>
      </c>
      <c r="U376" s="31" t="s">
        <v>190</v>
      </c>
      <c r="V376" s="16">
        <f>ROUND((IF(Q376=1,INDEX(新属性投放!$K$14:$K$34,卡牌属性!R376),INDEX(新属性投放!$K$42:$K$62,卡牌属性!R376))+IF(Q376=1,INDEX(新属性投放!S$20:S$23,卡牌属性!M376-1),INDEX(新属性投放!S$25:S$28,卡牌属性!M376-1)))*INDEX($G$5:$G$42,L376),2)</f>
        <v>1399.06</v>
      </c>
      <c r="W376" s="31" t="s">
        <v>191</v>
      </c>
      <c r="X376" s="16">
        <f>ROUND((IF(Q376=1,INDEX(新属性投放!$L$14:$L$34,卡牌属性!R376),INDEX(新属性投放!$L$42:$L$62,卡牌属性!R376))*INDEX($G$5:$G$42,L376)+IF(Q376=1,INDEX(新属性投放!T$20:T$23,卡牌属性!M376-1),INDEX(新属性投放!T$25:T$28,卡牌属性!M376-1)))*SQRT(INDEX($I$5:$I$42,L376)),2)</f>
        <v>15064.95</v>
      </c>
      <c r="Y376" s="31" t="s">
        <v>189</v>
      </c>
      <c r="Z376" s="16">
        <f>ROUND(IF(Q376=1,INDEX(新属性投放!$D$14:$D$34,卡牌属性!R376),INDEX(新属性投放!$D$42:$D$62,卡牌属性!R376))*INDEX($G$5:$G$42,L376)/SQRT(INDEX($I$5:$I$42,L376)),2)</f>
        <v>69.23</v>
      </c>
      <c r="AA376" s="31" t="s">
        <v>190</v>
      </c>
      <c r="AB376" s="16">
        <f>ROUND(IF(Q376=1,INDEX(新属性投放!$E$14:$E$34,卡牌属性!R376),INDEX(新属性投放!$E$42:$E$62,卡牌属性!R376))*INDEX($G$5:$G$42,L376),2)</f>
        <v>34.619999999999997</v>
      </c>
      <c r="AC376" s="31" t="s">
        <v>191</v>
      </c>
      <c r="AD376" s="16">
        <f>ROUND(IF(Q376=1,INDEX(新属性投放!$F$14:$F$34,卡牌属性!R376),INDEX(新属性投放!$F$42:$F$62,卡牌属性!R376))*INDEX($G$5:$G$42,L376)*SQRT(INDEX($I$5:$I$42,L376)),2)</f>
        <v>310.5</v>
      </c>
      <c r="AF376" s="16">
        <f t="shared" si="148"/>
        <v>692</v>
      </c>
      <c r="AG376" s="16">
        <f t="shared" si="149"/>
        <v>346</v>
      </c>
      <c r="AH376" s="16">
        <f t="shared" si="150"/>
        <v>3105</v>
      </c>
      <c r="AJ376" s="16">
        <f t="shared" si="160"/>
        <v>4303</v>
      </c>
      <c r="AK376" s="16">
        <f t="shared" si="161"/>
        <v>2149</v>
      </c>
      <c r="AL376" s="16">
        <f t="shared" si="162"/>
        <v>19305</v>
      </c>
    </row>
    <row r="377" spans="11:38" ht="16.5" x14ac:dyDescent="0.2">
      <c r="K377" s="15">
        <v>374</v>
      </c>
      <c r="L377" s="15">
        <f t="shared" si="142"/>
        <v>18</v>
      </c>
      <c r="M377" s="15">
        <f t="shared" si="143"/>
        <v>3</v>
      </c>
      <c r="N377" s="16">
        <f t="shared" si="144"/>
        <v>1102002</v>
      </c>
      <c r="O377" s="16" t="str">
        <f t="shared" si="145"/>
        <v>许褚17突</v>
      </c>
      <c r="P377" s="31" t="s">
        <v>482</v>
      </c>
      <c r="Q377" s="16">
        <f t="shared" si="146"/>
        <v>2</v>
      </c>
      <c r="R377" s="16">
        <f t="shared" si="147"/>
        <v>17</v>
      </c>
      <c r="S377" s="16" t="s">
        <v>51</v>
      </c>
      <c r="T377" s="16">
        <f>ROUND(((IF(Q377=1,INDEX(新属性投放!$J$14:$J$34,卡牌属性!R377),INDEX(新属性投放!$J$42:$J$62,卡牌属性!R377)))*INDEX($G$5:$G$42,L377)+IF(Q377=1,INDEX(新属性投放!R$20:R$23,卡牌属性!M377-1),INDEX(新属性投放!R$25:R$28,卡牌属性!M377-1)))/SQRT(INDEX($I$5:$I$42,L377)),2)</f>
        <v>3283.87</v>
      </c>
      <c r="U377" s="31" t="s">
        <v>190</v>
      </c>
      <c r="V377" s="16">
        <f>ROUND((IF(Q377=1,INDEX(新属性投放!$K$14:$K$34,卡牌属性!R377),INDEX(新属性投放!$K$42:$K$62,卡牌属性!R377))+IF(Q377=1,INDEX(新属性投放!S$20:S$23,卡牌属性!M377-1),INDEX(新属性投放!S$25:S$28,卡牌属性!M377-1)))*INDEX($G$5:$G$42,L377),2)</f>
        <v>1615.84</v>
      </c>
      <c r="W377" s="31" t="s">
        <v>191</v>
      </c>
      <c r="X377" s="16">
        <f>ROUND((IF(Q377=1,INDEX(新属性投放!$L$14:$L$34,卡牌属性!R377),INDEX(新属性投放!$L$42:$L$62,卡牌属性!R377))*INDEX($G$5:$G$42,L377)+IF(Q377=1,INDEX(新属性投放!T$20:T$23,卡牌属性!M377-1),INDEX(新属性投放!T$25:T$28,卡牌属性!M377-1)))*SQRT(INDEX($I$5:$I$42,L377)),2)</f>
        <v>17393.7</v>
      </c>
      <c r="Y377" s="31" t="s">
        <v>189</v>
      </c>
      <c r="Z377" s="16">
        <f>ROUND(IF(Q377=1,INDEX(新属性投放!$D$14:$D$34,卡牌属性!R377),INDEX(新属性投放!$D$42:$D$62,卡牌属性!R377))*INDEX($G$5:$G$42,L377)/SQRT(INDEX($I$5:$I$42,L377)),2)</f>
        <v>80.040000000000006</v>
      </c>
      <c r="AA377" s="31" t="s">
        <v>190</v>
      </c>
      <c r="AB377" s="16">
        <f>ROUND(IF(Q377=1,INDEX(新属性投放!$E$14:$E$34,卡牌属性!R377),INDEX(新属性投放!$E$42:$E$62,卡牌属性!R377))*INDEX($G$5:$G$42,L377),2)</f>
        <v>40.020000000000003</v>
      </c>
      <c r="AC377" s="31" t="s">
        <v>191</v>
      </c>
      <c r="AD377" s="16">
        <f>ROUND(IF(Q377=1,INDEX(新属性投放!$F$14:$F$34,卡牌属性!R377),INDEX(新属性投放!$F$42:$F$62,卡牌属性!R377))*INDEX($G$5:$G$42,L377)*SQRT(INDEX($I$5:$I$42,L377)),2)</f>
        <v>359.95</v>
      </c>
      <c r="AF377" s="16">
        <f t="shared" si="148"/>
        <v>800</v>
      </c>
      <c r="AG377" s="16">
        <f t="shared" si="149"/>
        <v>400</v>
      </c>
      <c r="AH377" s="16">
        <f t="shared" si="150"/>
        <v>3599</v>
      </c>
      <c r="AJ377" s="16">
        <f t="shared" si="160"/>
        <v>5103</v>
      </c>
      <c r="AK377" s="16">
        <f t="shared" si="161"/>
        <v>2549</v>
      </c>
      <c r="AL377" s="16">
        <f t="shared" si="162"/>
        <v>22904</v>
      </c>
    </row>
    <row r="378" spans="11:38" ht="16.5" x14ac:dyDescent="0.2">
      <c r="K378" s="15">
        <v>375</v>
      </c>
      <c r="L378" s="15">
        <f t="shared" si="142"/>
        <v>18</v>
      </c>
      <c r="M378" s="15">
        <f t="shared" si="143"/>
        <v>3</v>
      </c>
      <c r="N378" s="16">
        <f t="shared" si="144"/>
        <v>1102002</v>
      </c>
      <c r="O378" s="16" t="str">
        <f t="shared" si="145"/>
        <v>许褚18突</v>
      </c>
      <c r="P378" s="31" t="s">
        <v>482</v>
      </c>
      <c r="Q378" s="16">
        <f t="shared" si="146"/>
        <v>2</v>
      </c>
      <c r="R378" s="16">
        <f t="shared" si="147"/>
        <v>18</v>
      </c>
      <c r="S378" s="16" t="s">
        <v>51</v>
      </c>
      <c r="T378" s="16">
        <f>ROUND(((IF(Q378=1,INDEX(新属性投放!$J$14:$J$34,卡牌属性!R378),INDEX(新属性投放!$J$42:$J$62,卡牌属性!R378)))*INDEX($G$5:$G$42,L378)+IF(Q378=1,INDEX(新属性投放!R$20:R$23,卡牌属性!M378-1),INDEX(新属性投放!R$25:R$28,卡牌属性!M378-1)))/SQRT(INDEX($I$5:$I$42,L378)),2)</f>
        <v>3784.12</v>
      </c>
      <c r="U378" s="31" t="s">
        <v>190</v>
      </c>
      <c r="V378" s="16">
        <f>ROUND((IF(Q378=1,INDEX(新属性投放!$K$14:$K$34,卡牌属性!R378),INDEX(新属性投放!$K$42:$K$62,卡牌属性!R378))+IF(Q378=1,INDEX(新属性投放!S$20:S$23,卡牌属性!M378-1),INDEX(新属性投放!S$25:S$28,卡牌属性!M378-1)))*INDEX($G$5:$G$42,L378),2)</f>
        <v>1866.54</v>
      </c>
      <c r="W378" s="31" t="s">
        <v>191</v>
      </c>
      <c r="X378" s="16">
        <f>ROUND((IF(Q378=1,INDEX(新属性投放!$L$14:$L$34,卡牌属性!R378),INDEX(新属性投放!$L$42:$L$62,卡牌属性!R378))*INDEX($G$5:$G$42,L378)+IF(Q378=1,INDEX(新属性投放!T$20:T$23,卡牌属性!M378-1),INDEX(新属性投放!T$25:T$28,卡牌属性!M378-1)))*SQRT(INDEX($I$5:$I$42,L378)),2)</f>
        <v>20093.900000000001</v>
      </c>
      <c r="Y378" s="31" t="s">
        <v>189</v>
      </c>
      <c r="Z378" s="16">
        <f>ROUND(IF(Q378=1,INDEX(新属性投放!$D$14:$D$34,卡牌属性!R378),INDEX(新属性投放!$D$42:$D$62,卡牌属性!R378))*INDEX($G$5:$G$42,L378)/SQRT(INDEX($I$5:$I$42,L378)),2)</f>
        <v>92.55</v>
      </c>
      <c r="AA378" s="31" t="s">
        <v>190</v>
      </c>
      <c r="AB378" s="16">
        <f>ROUND(IF(Q378=1,INDEX(新属性投放!$E$14:$E$34,卡牌属性!R378),INDEX(新属性投放!$E$42:$E$62,卡牌属性!R378))*INDEX($G$5:$G$42,L378),2)</f>
        <v>46.28</v>
      </c>
      <c r="AC378" s="31" t="s">
        <v>191</v>
      </c>
      <c r="AD378" s="16">
        <f>ROUND(IF(Q378=1,INDEX(新属性投放!$F$14:$F$34,卡牌属性!R378),INDEX(新属性投放!$F$42:$F$62,卡牌属性!R378))*INDEX($G$5:$G$42,L378)*SQRT(INDEX($I$5:$I$42,L378)),2)</f>
        <v>416.3</v>
      </c>
      <c r="AF378" s="16">
        <f t="shared" si="148"/>
        <v>925</v>
      </c>
      <c r="AG378" s="16">
        <f t="shared" si="149"/>
        <v>462</v>
      </c>
      <c r="AH378" s="16">
        <f t="shared" si="150"/>
        <v>4163</v>
      </c>
      <c r="AJ378" s="16">
        <f t="shared" si="160"/>
        <v>6028</v>
      </c>
      <c r="AK378" s="16">
        <f t="shared" si="161"/>
        <v>3011</v>
      </c>
      <c r="AL378" s="16">
        <f t="shared" si="162"/>
        <v>27067</v>
      </c>
    </row>
    <row r="379" spans="11:38" ht="16.5" x14ac:dyDescent="0.2">
      <c r="K379" s="15">
        <v>376</v>
      </c>
      <c r="L379" s="15">
        <f t="shared" si="142"/>
        <v>18</v>
      </c>
      <c r="M379" s="15">
        <f t="shared" si="143"/>
        <v>3</v>
      </c>
      <c r="N379" s="16">
        <f t="shared" si="144"/>
        <v>1102002</v>
      </c>
      <c r="O379" s="16" t="str">
        <f t="shared" si="145"/>
        <v>许褚19突</v>
      </c>
      <c r="P379" s="31" t="s">
        <v>482</v>
      </c>
      <c r="Q379" s="16">
        <f t="shared" si="146"/>
        <v>2</v>
      </c>
      <c r="R379" s="16">
        <f t="shared" si="147"/>
        <v>19</v>
      </c>
      <c r="S379" s="16" t="s">
        <v>51</v>
      </c>
      <c r="T379" s="16">
        <f>ROUND(((IF(Q379=1,INDEX(新属性投放!$J$14:$J$34,卡牌属性!R379),INDEX(新属性投放!$J$42:$J$62,卡牌属性!R379)))*INDEX($G$5:$G$42,L379)+IF(Q379=1,INDEX(新属性投放!R$20:R$23,卡牌属性!M379-1),INDEX(新属性投放!R$25:R$28,卡牌属性!M379-1)))/SQRT(INDEX($I$5:$I$42,L379)),2)</f>
        <v>4363.03</v>
      </c>
      <c r="U379" s="31" t="s">
        <v>190</v>
      </c>
      <c r="V379" s="16">
        <f>ROUND((IF(Q379=1,INDEX(新属性投放!$K$14:$K$34,卡牌属性!R379),INDEX(新属性投放!$K$42:$K$62,卡牌属性!R379))+IF(Q379=1,INDEX(新属性投放!S$20:S$23,卡牌属性!M379-1),INDEX(新属性投放!S$25:S$28,卡牌属性!M379-1)))*INDEX($G$5:$G$42,L379),2)</f>
        <v>2155.42</v>
      </c>
      <c r="W379" s="31" t="s">
        <v>191</v>
      </c>
      <c r="X379" s="16">
        <f>ROUND((IF(Q379=1,INDEX(新属性投放!$L$14:$L$34,卡牌属性!R379),INDEX(新属性投放!$L$42:$L$62,卡牌属性!R379))*INDEX($G$5:$G$42,L379)+IF(Q379=1,INDEX(新属性投放!T$20:T$23,卡牌属性!M379-1),INDEX(新属性投放!T$25:T$28,卡牌属性!M379-1)))*SQRT(INDEX($I$5:$I$42,L379)),2)</f>
        <v>23220.75</v>
      </c>
      <c r="Y379" s="31" t="s">
        <v>189</v>
      </c>
      <c r="Z379" s="16">
        <f>ROUND(IF(Q379=1,INDEX(新属性投放!$D$14:$D$34,卡牌属性!R379),INDEX(新属性投放!$D$42:$D$62,卡牌属性!R379))*INDEX($G$5:$G$42,L379)/SQRT(INDEX($I$5:$I$42,L379)),2)</f>
        <v>107.02</v>
      </c>
      <c r="AA379" s="31" t="s">
        <v>190</v>
      </c>
      <c r="AB379" s="16">
        <f>ROUND(IF(Q379=1,INDEX(新属性投放!$E$14:$E$34,卡牌属性!R379),INDEX(新属性投放!$E$42:$E$62,卡牌属性!R379))*INDEX($G$5:$G$42,L379),2)</f>
        <v>53.51</v>
      </c>
      <c r="AC379" s="31" t="s">
        <v>191</v>
      </c>
      <c r="AD379" s="16">
        <f>ROUND(IF(Q379=1,INDEX(新属性投放!$F$14:$F$34,卡牌属性!R379),INDEX(新属性投放!$F$42:$F$62,卡牌属性!R379))*INDEX($G$5:$G$42,L379)*SQRT(INDEX($I$5:$I$42,L379)),2)</f>
        <v>480.7</v>
      </c>
      <c r="AF379" s="16">
        <f t="shared" si="148"/>
        <v>1070</v>
      </c>
      <c r="AG379" s="16">
        <f t="shared" si="149"/>
        <v>535</v>
      </c>
      <c r="AH379" s="16">
        <f t="shared" si="150"/>
        <v>4807</v>
      </c>
      <c r="AJ379" s="16">
        <f t="shared" si="160"/>
        <v>7098</v>
      </c>
      <c r="AK379" s="16">
        <f t="shared" si="161"/>
        <v>3546</v>
      </c>
      <c r="AL379" s="16">
        <f t="shared" si="162"/>
        <v>31874</v>
      </c>
    </row>
    <row r="380" spans="11:38" ht="16.5" x14ac:dyDescent="0.2">
      <c r="K380" s="15">
        <v>377</v>
      </c>
      <c r="L380" s="15">
        <f t="shared" si="142"/>
        <v>18</v>
      </c>
      <c r="M380" s="15">
        <f t="shared" si="143"/>
        <v>3</v>
      </c>
      <c r="N380" s="16">
        <f t="shared" si="144"/>
        <v>1102002</v>
      </c>
      <c r="O380" s="16" t="str">
        <f t="shared" si="145"/>
        <v>许褚20突</v>
      </c>
      <c r="P380" s="31" t="s">
        <v>482</v>
      </c>
      <c r="Q380" s="16">
        <f t="shared" si="146"/>
        <v>2</v>
      </c>
      <c r="R380" s="16">
        <f t="shared" si="147"/>
        <v>20</v>
      </c>
      <c r="S380" s="16" t="s">
        <v>51</v>
      </c>
      <c r="T380" s="16">
        <f>ROUND(((IF(Q380=1,INDEX(新属性投放!$J$14:$J$34,卡牌属性!R380),INDEX(新属性投放!$J$42:$J$62,卡牌属性!R380)))*INDEX($G$5:$G$42,L380)+IF(Q380=1,INDEX(新属性投放!R$20:R$23,卡牌属性!M380-1),INDEX(新属性投放!R$25:R$28,卡牌属性!M380-1)))/SQRT(INDEX($I$5:$I$42,L380)),2)</f>
        <v>5031.53</v>
      </c>
      <c r="U380" s="31" t="s">
        <v>190</v>
      </c>
      <c r="V380" s="16">
        <f>ROUND((IF(Q380=1,INDEX(新属性投放!$K$14:$K$34,卡牌属性!R380),INDEX(新属性投放!$K$42:$K$62,卡牌属性!R380))+IF(Q380=1,INDEX(新属性投放!S$20:S$23,卡牌属性!M380-1),INDEX(新属性投放!S$25:S$28,卡牌属性!M380-1)))*INDEX($G$5:$G$42,L380),2)</f>
        <v>2489.66</v>
      </c>
      <c r="W380" s="31" t="s">
        <v>191</v>
      </c>
      <c r="X380" s="16">
        <f>ROUND((IF(Q380=1,INDEX(新属性投放!$L$14:$L$34,卡牌属性!R380),INDEX(新属性投放!$L$42:$L$62,卡牌属性!R380))*INDEX($G$5:$G$42,L380)+IF(Q380=1,INDEX(新属性投放!T$20:T$23,卡牌属性!M380-1),INDEX(新属性投放!T$25:T$28,卡牌属性!M380-1)))*SQRT(INDEX($I$5:$I$42,L380)),2)</f>
        <v>26824.85</v>
      </c>
      <c r="Y380" s="31" t="s">
        <v>189</v>
      </c>
      <c r="Z380" s="16">
        <f>ROUND(IF(Q380=1,INDEX(新属性投放!$D$14:$D$34,卡牌属性!R380),INDEX(新属性投放!$D$42:$D$62,卡牌属性!R380))*INDEX($G$5:$G$42,L380)/SQRT(INDEX($I$5:$I$42,L380)),2)</f>
        <v>123.74</v>
      </c>
      <c r="AA380" s="31" t="s">
        <v>190</v>
      </c>
      <c r="AB380" s="16">
        <f>ROUND(IF(Q380=1,INDEX(新属性投放!$E$14:$E$34,卡牌属性!R380),INDEX(新属性投放!$E$42:$E$62,卡牌属性!R380))*INDEX($G$5:$G$42,L380),2)</f>
        <v>61.87</v>
      </c>
      <c r="AC380" s="31" t="s">
        <v>191</v>
      </c>
      <c r="AD380" s="16">
        <f>ROUND(IF(Q380=1,INDEX(新属性投放!$F$14:$F$34,卡牌属性!R380),INDEX(新属性投放!$F$42:$F$62,卡牌属性!R380))*INDEX($G$5:$G$42,L380)*SQRT(INDEX($I$5:$I$42,L380)),2)</f>
        <v>556.6</v>
      </c>
      <c r="AF380" s="16">
        <f t="shared" si="148"/>
        <v>1237</v>
      </c>
      <c r="AG380" s="16">
        <f t="shared" si="149"/>
        <v>618</v>
      </c>
      <c r="AH380" s="16">
        <f t="shared" si="150"/>
        <v>5566</v>
      </c>
      <c r="AJ380" s="16">
        <f t="shared" si="160"/>
        <v>8335</v>
      </c>
      <c r="AK380" s="16">
        <f t="shared" si="161"/>
        <v>4164</v>
      </c>
      <c r="AL380" s="16">
        <f t="shared" si="162"/>
        <v>37440</v>
      </c>
    </row>
    <row r="381" spans="11:38" ht="16.5" x14ac:dyDescent="0.2">
      <c r="K381" s="15">
        <v>378</v>
      </c>
      <c r="L381" s="15">
        <f t="shared" si="142"/>
        <v>18</v>
      </c>
      <c r="M381" s="15">
        <f t="shared" si="143"/>
        <v>3</v>
      </c>
      <c r="N381" s="16">
        <f t="shared" si="144"/>
        <v>1102002</v>
      </c>
      <c r="O381" s="16" t="str">
        <f t="shared" si="145"/>
        <v>许褚21突</v>
      </c>
      <c r="P381" s="31" t="s">
        <v>482</v>
      </c>
      <c r="Q381" s="16">
        <f t="shared" si="146"/>
        <v>2</v>
      </c>
      <c r="R381" s="16">
        <f t="shared" si="147"/>
        <v>21</v>
      </c>
      <c r="S381" s="16" t="s">
        <v>51</v>
      </c>
      <c r="T381" s="16">
        <f>ROUND(((IF(Q381=1,INDEX(新属性投放!$J$14:$J$34,卡牌属性!R381),INDEX(新属性投放!$J$42:$J$62,卡牌属性!R381)))*INDEX($G$5:$G$42,L381)+IF(Q381=1,INDEX(新属性投放!R$20:R$23,卡牌属性!M381-1),INDEX(新属性投放!R$25:R$28,卡牌属性!M381-1)))/SQRT(INDEX($I$5:$I$42,L381)),2)</f>
        <v>5805.48</v>
      </c>
      <c r="U381" s="31" t="s">
        <v>190</v>
      </c>
      <c r="V381" s="16">
        <f>ROUND((IF(Q381=1,INDEX(新属性投放!$K$14:$K$34,卡牌属性!R381),INDEX(新属性投放!$K$42:$K$62,卡牌属性!R381))+IF(Q381=1,INDEX(新属性投放!S$20:S$23,卡牌属性!M381-1),INDEX(新属性投放!S$25:S$28,卡牌属性!M381-1)))*INDEX($G$5:$G$42,L381),2)</f>
        <v>2876.06</v>
      </c>
      <c r="W381" s="31" t="s">
        <v>191</v>
      </c>
      <c r="X381" s="16">
        <f>ROUND((IF(Q381=1,INDEX(新属性投放!$L$14:$L$34,卡牌属性!R381),INDEX(新属性投放!$L$42:$L$62,卡牌属性!R381))*INDEX($G$5:$G$42,L381)+IF(Q381=1,INDEX(新属性投放!T$20:T$23,卡牌属性!M381-1),INDEX(新属性投放!T$25:T$28,卡牌属性!M381-1)))*SQRT(INDEX($I$5:$I$42,L381)),2)</f>
        <v>31005.1</v>
      </c>
      <c r="Y381" s="31" t="s">
        <v>189</v>
      </c>
      <c r="Z381" s="16">
        <f>ROUND(IF(Q381=1,INDEX(新属性投放!$D$14:$D$34,卡牌属性!R381),INDEX(新属性投放!$D$42:$D$62,卡牌属性!R381))*INDEX($G$5:$G$42,L381)/SQRT(INDEX($I$5:$I$42,L381)),2)</f>
        <v>143.08000000000001</v>
      </c>
      <c r="AA381" s="31" t="s">
        <v>190</v>
      </c>
      <c r="AB381" s="16">
        <f>ROUND(IF(Q381=1,INDEX(新属性投放!$E$14:$E$34,卡牌属性!R381),INDEX(新属性投放!$E$42:$E$62,卡牌属性!R381))*INDEX($G$5:$G$42,L381),2)</f>
        <v>71.540000000000006</v>
      </c>
      <c r="AC381" s="31" t="s">
        <v>191</v>
      </c>
      <c r="AD381" s="16">
        <f>ROUND(IF(Q381=1,INDEX(新属性投放!$F$14:$F$34,卡牌属性!R381),INDEX(新属性投放!$F$42:$F$62,卡牌属性!R381))*INDEX($G$5:$G$42,L381)*SQRT(INDEX($I$5:$I$42,L381)),2)</f>
        <v>642.85</v>
      </c>
      <c r="AF381" s="16">
        <f t="shared" si="148"/>
        <v>1430</v>
      </c>
      <c r="AG381" s="16">
        <f t="shared" si="149"/>
        <v>715</v>
      </c>
      <c r="AH381" s="16">
        <f t="shared" si="150"/>
        <v>6428</v>
      </c>
      <c r="AJ381" s="16">
        <f t="shared" si="160"/>
        <v>9765</v>
      </c>
      <c r="AK381" s="16">
        <f t="shared" si="161"/>
        <v>4879</v>
      </c>
      <c r="AL381" s="16">
        <f t="shared" si="162"/>
        <v>43868</v>
      </c>
    </row>
    <row r="382" spans="11:38" ht="16.5" x14ac:dyDescent="0.2">
      <c r="K382" s="15">
        <v>379</v>
      </c>
      <c r="L382" s="15">
        <f t="shared" si="142"/>
        <v>19</v>
      </c>
      <c r="M382" s="15">
        <f t="shared" si="143"/>
        <v>3</v>
      </c>
      <c r="N382" s="16">
        <f t="shared" si="144"/>
        <v>1102003</v>
      </c>
      <c r="O382" s="16" t="str">
        <f t="shared" si="145"/>
        <v>典韦1突</v>
      </c>
      <c r="P382" s="31" t="s">
        <v>482</v>
      </c>
      <c r="Q382" s="16">
        <f t="shared" si="146"/>
        <v>2</v>
      </c>
      <c r="R382" s="16">
        <f t="shared" si="147"/>
        <v>1</v>
      </c>
      <c r="S382" s="16" t="s">
        <v>51</v>
      </c>
      <c r="T382" s="16">
        <f>ROUND(((IF(Q382=1,INDEX(新属性投放!$J$14:$J$34,卡牌属性!R382),INDEX(新属性投放!$J$42:$J$62,卡牌属性!R382)))*INDEX($G$5:$G$42,L382)+IF(Q382=1,INDEX(新属性投放!R$20:R$23,卡牌属性!M382-1),INDEX(新属性投放!R$25:R$28,卡牌属性!M382-1)))/SQRT(INDEX($I$5:$I$42,L382)),2)</f>
        <v>100.5</v>
      </c>
      <c r="U382" s="31" t="s">
        <v>190</v>
      </c>
      <c r="V382" s="16">
        <f>ROUND((IF(Q382=1,INDEX(新属性投放!$K$14:$K$34,卡牌属性!R382),INDEX(新属性投放!$K$42:$K$62,卡牌属性!R382))+IF(Q382=1,INDEX(新属性投放!S$20:S$23,卡牌属性!M382-1),INDEX(新属性投放!S$25:S$28,卡牌属性!M382-1)))*INDEX($G$5:$G$42,L382),2)</f>
        <v>23</v>
      </c>
      <c r="W382" s="31" t="s">
        <v>191</v>
      </c>
      <c r="X382" s="16">
        <f>ROUND((IF(Q382=1,INDEX(新属性投放!$L$14:$L$34,卡牌属性!R382),INDEX(新属性投放!$L$42:$L$62,卡牌属性!R382))*INDEX($G$5:$G$42,L382)+IF(Q382=1,INDEX(新属性投放!T$20:T$23,卡牌属性!M382-1),INDEX(新属性投放!T$25:T$28,卡牌属性!M382-1)))*SQRT(INDEX($I$5:$I$42,L382)),2)</f>
        <v>272.5</v>
      </c>
      <c r="Y382" s="31" t="s">
        <v>189</v>
      </c>
      <c r="Z382" s="16">
        <f>ROUND(IF(Q382=1,INDEX(新属性投放!$D$14:$D$34,卡牌属性!R382),INDEX(新属性投放!$D$42:$D$62,卡牌属性!R382))*INDEX($G$5:$G$42,L382)/SQRT(INDEX($I$5:$I$42,L382)),2)</f>
        <v>3.45</v>
      </c>
      <c r="AA382" s="31" t="s">
        <v>190</v>
      </c>
      <c r="AB382" s="16">
        <f>ROUND(IF(Q382=1,INDEX(新属性投放!$E$14:$E$34,卡牌属性!R382),INDEX(新属性投放!$E$42:$E$62,卡牌属性!R382))*INDEX($G$5:$G$42,L382),2)</f>
        <v>1.73</v>
      </c>
      <c r="AC382" s="31" t="s">
        <v>191</v>
      </c>
      <c r="AD382" s="16">
        <f>ROUND(IF(Q382=1,INDEX(新属性投放!$F$14:$F$34,卡牌属性!R382),INDEX(新属性投放!$F$42:$F$62,卡牌属性!R382))*INDEX($G$5:$G$42,L382)*SQRT(INDEX($I$5:$I$42,L382)),2)</f>
        <v>14.95</v>
      </c>
      <c r="AF382" s="16">
        <f t="shared" si="148"/>
        <v>34</v>
      </c>
      <c r="AG382" s="16">
        <f t="shared" si="149"/>
        <v>17</v>
      </c>
      <c r="AH382" s="16">
        <f t="shared" si="150"/>
        <v>149</v>
      </c>
      <c r="AJ382" s="16">
        <f t="shared" ref="AJ382" si="163">AF382</f>
        <v>34</v>
      </c>
      <c r="AK382" s="16">
        <f t="shared" ref="AK382" si="164">AG382</f>
        <v>17</v>
      </c>
      <c r="AL382" s="16">
        <f t="shared" ref="AL382" si="165">AH382</f>
        <v>149</v>
      </c>
    </row>
    <row r="383" spans="11:38" ht="16.5" x14ac:dyDescent="0.2">
      <c r="K383" s="15">
        <v>380</v>
      </c>
      <c r="L383" s="15">
        <f t="shared" si="142"/>
        <v>19</v>
      </c>
      <c r="M383" s="15">
        <f t="shared" si="143"/>
        <v>3</v>
      </c>
      <c r="N383" s="16">
        <f t="shared" si="144"/>
        <v>1102003</v>
      </c>
      <c r="O383" s="16" t="str">
        <f t="shared" si="145"/>
        <v>典韦2突</v>
      </c>
      <c r="P383" s="31" t="s">
        <v>482</v>
      </c>
      <c r="Q383" s="16">
        <f t="shared" si="146"/>
        <v>2</v>
      </c>
      <c r="R383" s="16">
        <f t="shared" si="147"/>
        <v>2</v>
      </c>
      <c r="S383" s="16" t="s">
        <v>51</v>
      </c>
      <c r="T383" s="16">
        <f>ROUND(((IF(Q383=1,INDEX(新属性投放!$J$14:$J$34,卡牌属性!R383),INDEX(新属性投放!$J$42:$J$62,卡牌属性!R383)))*INDEX($G$5:$G$42,L383)+IF(Q383=1,INDEX(新属性投放!R$20:R$23,卡牌属性!M383-1),INDEX(新属性投放!R$25:R$28,卡牌属性!M383-1)))/SQRT(INDEX($I$5:$I$42,L383)),2)</f>
        <v>143.05000000000001</v>
      </c>
      <c r="U383" s="31" t="s">
        <v>190</v>
      </c>
      <c r="V383" s="16">
        <f>ROUND((IF(Q383=1,INDEX(新属性投放!$K$14:$K$34,卡牌属性!R383),INDEX(新属性投放!$K$42:$K$62,卡牌属性!R383))+IF(Q383=1,INDEX(新属性投放!S$20:S$23,卡牌属性!M383-1),INDEX(新属性投放!S$25:S$28,卡牌属性!M383-1)))*INDEX($G$5:$G$42,L383),2)</f>
        <v>44.28</v>
      </c>
      <c r="W383" s="31" t="s">
        <v>191</v>
      </c>
      <c r="X383" s="16">
        <f>ROUND((IF(Q383=1,INDEX(新属性投放!$L$14:$L$34,卡牌属性!R383),INDEX(新属性投放!$L$42:$L$62,卡牌属性!R383))*INDEX($G$5:$G$42,L383)+IF(Q383=1,INDEX(新属性投放!T$20:T$23,卡牌属性!M383-1),INDEX(新属性投放!T$25:T$28,卡牌属性!M383-1)))*SQRT(INDEX($I$5:$I$42,L383)),2)</f>
        <v>510.55</v>
      </c>
      <c r="Y383" s="31" t="s">
        <v>189</v>
      </c>
      <c r="Z383" s="16">
        <f>ROUND(IF(Q383=1,INDEX(新属性投放!$D$14:$D$34,卡牌属性!R383),INDEX(新属性投放!$D$42:$D$62,卡牌属性!R383))*INDEX($G$5:$G$42,L383)/SQRT(INDEX($I$5:$I$42,L383)),2)</f>
        <v>3.68</v>
      </c>
      <c r="AA383" s="31" t="s">
        <v>190</v>
      </c>
      <c r="AB383" s="16">
        <f>ROUND(IF(Q383=1,INDEX(新属性投放!$E$14:$E$34,卡牌属性!R383),INDEX(新属性投放!$E$42:$E$62,卡牌属性!R383))*INDEX($G$5:$G$42,L383),2)</f>
        <v>1.84</v>
      </c>
      <c r="AC383" s="31" t="s">
        <v>191</v>
      </c>
      <c r="AD383" s="16">
        <f>ROUND(IF(Q383=1,INDEX(新属性投放!$F$14:$F$34,卡牌属性!R383),INDEX(新属性投放!$F$42:$F$62,卡牌属性!R383))*INDEX($G$5:$G$42,L383)*SQRT(INDEX($I$5:$I$42,L383)),2)</f>
        <v>16.100000000000001</v>
      </c>
      <c r="AF383" s="16">
        <f t="shared" si="148"/>
        <v>36</v>
      </c>
      <c r="AG383" s="16">
        <f t="shared" si="149"/>
        <v>18</v>
      </c>
      <c r="AH383" s="16">
        <f t="shared" si="150"/>
        <v>161</v>
      </c>
      <c r="AJ383" s="16">
        <f t="shared" ref="AJ383:AJ402" si="166">AJ382+AF383</f>
        <v>70</v>
      </c>
      <c r="AK383" s="16">
        <f t="shared" ref="AK383:AK402" si="167">AK382+AG383</f>
        <v>35</v>
      </c>
      <c r="AL383" s="16">
        <f t="shared" ref="AL383:AL402" si="168">AL382+AH383</f>
        <v>310</v>
      </c>
    </row>
    <row r="384" spans="11:38" ht="16.5" x14ac:dyDescent="0.2">
      <c r="K384" s="15">
        <v>381</v>
      </c>
      <c r="L384" s="15">
        <f t="shared" si="142"/>
        <v>19</v>
      </c>
      <c r="M384" s="15">
        <f t="shared" si="143"/>
        <v>3</v>
      </c>
      <c r="N384" s="16">
        <f t="shared" si="144"/>
        <v>1102003</v>
      </c>
      <c r="O384" s="16" t="str">
        <f t="shared" si="145"/>
        <v>典韦3突</v>
      </c>
      <c r="P384" s="31" t="s">
        <v>482</v>
      </c>
      <c r="Q384" s="16">
        <f t="shared" si="146"/>
        <v>2</v>
      </c>
      <c r="R384" s="16">
        <f t="shared" si="147"/>
        <v>3</v>
      </c>
      <c r="S384" s="16" t="s">
        <v>51</v>
      </c>
      <c r="T384" s="16">
        <f>ROUND(((IF(Q384=1,INDEX(新属性投放!$J$14:$J$34,卡牌属性!R384),INDEX(新属性投放!$J$42:$J$62,卡牌属性!R384)))*INDEX($G$5:$G$42,L384)+IF(Q384=1,INDEX(新属性投放!R$20:R$23,卡牌属性!M384-1),INDEX(新属性投放!R$25:R$28,卡牌属性!M384-1)))/SQRT(INDEX($I$5:$I$42,L384)),2)</f>
        <v>191.35</v>
      </c>
      <c r="U384" s="31" t="s">
        <v>190</v>
      </c>
      <c r="V384" s="16">
        <f>ROUND((IF(Q384=1,INDEX(新属性投放!$K$14:$K$34,卡牌属性!R384),INDEX(新属性投放!$K$42:$K$62,卡牌属性!R384))+IF(Q384=1,INDEX(新属性投放!S$20:S$23,卡牌属性!M384-1),INDEX(新属性投放!S$25:S$28,卡牌属性!M384-1)))*INDEX($G$5:$G$42,L384),2)</f>
        <v>68.430000000000007</v>
      </c>
      <c r="W384" s="31" t="s">
        <v>191</v>
      </c>
      <c r="X384" s="16">
        <f>ROUND((IF(Q384=1,INDEX(新属性投放!$L$14:$L$34,卡牌属性!R384),INDEX(新属性投放!$L$42:$L$62,卡牌属性!R384))*INDEX($G$5:$G$42,L384)+IF(Q384=1,INDEX(新属性投放!T$20:T$23,卡牌属性!M384-1),INDEX(新属性投放!T$25:T$28,卡牌属性!M384-1)))*SQRT(INDEX($I$5:$I$42,L384)),2)</f>
        <v>775.05</v>
      </c>
      <c r="Y384" s="31" t="s">
        <v>189</v>
      </c>
      <c r="Z384" s="16">
        <f>ROUND(IF(Q384=1,INDEX(新属性投放!$D$14:$D$34,卡牌属性!R384),INDEX(新属性投放!$D$42:$D$62,卡牌属性!R384))*INDEX($G$5:$G$42,L384)/SQRT(INDEX($I$5:$I$42,L384)),2)</f>
        <v>6.74</v>
      </c>
      <c r="AA384" s="31" t="s">
        <v>190</v>
      </c>
      <c r="AB384" s="16">
        <f>ROUND(IF(Q384=1,INDEX(新属性投放!$E$14:$E$34,卡牌属性!R384),INDEX(新属性投放!$E$42:$E$62,卡牌属性!R384))*INDEX($G$5:$G$42,L384),2)</f>
        <v>3.37</v>
      </c>
      <c r="AC384" s="31" t="s">
        <v>191</v>
      </c>
      <c r="AD384" s="16">
        <f>ROUND(IF(Q384=1,INDEX(新属性投放!$F$14:$F$34,卡牌属性!R384),INDEX(新属性投放!$F$42:$F$62,卡牌属性!R384))*INDEX($G$5:$G$42,L384)*SQRT(INDEX($I$5:$I$42,L384)),2)</f>
        <v>29.9</v>
      </c>
      <c r="AF384" s="16">
        <f t="shared" si="148"/>
        <v>67</v>
      </c>
      <c r="AG384" s="16">
        <f t="shared" si="149"/>
        <v>33</v>
      </c>
      <c r="AH384" s="16">
        <f t="shared" si="150"/>
        <v>299</v>
      </c>
      <c r="AJ384" s="16">
        <f t="shared" si="166"/>
        <v>137</v>
      </c>
      <c r="AK384" s="16">
        <f t="shared" si="167"/>
        <v>68</v>
      </c>
      <c r="AL384" s="16">
        <f t="shared" si="168"/>
        <v>609</v>
      </c>
    </row>
    <row r="385" spans="11:38" ht="16.5" x14ac:dyDescent="0.2">
      <c r="K385" s="15">
        <v>382</v>
      </c>
      <c r="L385" s="15">
        <f t="shared" si="142"/>
        <v>19</v>
      </c>
      <c r="M385" s="15">
        <f t="shared" si="143"/>
        <v>3</v>
      </c>
      <c r="N385" s="16">
        <f t="shared" si="144"/>
        <v>1102003</v>
      </c>
      <c r="O385" s="16" t="str">
        <f t="shared" si="145"/>
        <v>典韦4突</v>
      </c>
      <c r="P385" s="31" t="s">
        <v>482</v>
      </c>
      <c r="Q385" s="16">
        <f t="shared" si="146"/>
        <v>2</v>
      </c>
      <c r="R385" s="16">
        <f t="shared" si="147"/>
        <v>4</v>
      </c>
      <c r="S385" s="16" t="s">
        <v>51</v>
      </c>
      <c r="T385" s="16">
        <f>ROUND(((IF(Q385=1,INDEX(新属性投放!$J$14:$J$34,卡牌属性!R385),INDEX(新属性投放!$J$42:$J$62,卡牌属性!R385)))*INDEX($G$5:$G$42,L385)+IF(Q385=1,INDEX(新属性投放!R$20:R$23,卡牌属性!M385-1),INDEX(新属性投放!R$25:R$28,卡牌属性!M385-1)))/SQRT(INDEX($I$5:$I$42,L385)),2)</f>
        <v>270.24</v>
      </c>
      <c r="U385" s="31" t="s">
        <v>190</v>
      </c>
      <c r="V385" s="16">
        <f>ROUND((IF(Q385=1,INDEX(新属性投放!$K$14:$K$34,卡牌属性!R385),INDEX(新属性投放!$K$42:$K$62,卡牌属性!R385))+IF(Q385=1,INDEX(新属性投放!S$20:S$23,卡牌属性!M385-1),INDEX(新属性投放!S$25:S$28,卡牌属性!M385-1)))*INDEX($G$5:$G$42,L385),2)</f>
        <v>107.87</v>
      </c>
      <c r="W385" s="31" t="s">
        <v>191</v>
      </c>
      <c r="X385" s="16">
        <f>ROUND((IF(Q385=1,INDEX(新属性投放!$L$14:$L$34,卡牌属性!R385),INDEX(新属性投放!$L$42:$L$62,卡牌属性!R385))*INDEX($G$5:$G$42,L385)+IF(Q385=1,INDEX(新属性投放!T$20:T$23,卡牌属性!M385-1),INDEX(新属性投放!T$25:T$28,卡牌属性!M385-1)))*SQRT(INDEX($I$5:$I$42,L385)),2)</f>
        <v>1177.55</v>
      </c>
      <c r="Y385" s="31" t="s">
        <v>189</v>
      </c>
      <c r="Z385" s="16">
        <f>ROUND(IF(Q385=1,INDEX(新属性投放!$D$14:$D$34,卡牌属性!R385),INDEX(新属性投放!$D$42:$D$62,卡牌属性!R385))*INDEX($G$5:$G$42,L385)/SQRT(INDEX($I$5:$I$42,L385)),2)</f>
        <v>7.75</v>
      </c>
      <c r="AA385" s="31" t="s">
        <v>190</v>
      </c>
      <c r="AB385" s="16">
        <f>ROUND(IF(Q385=1,INDEX(新属性投放!$E$14:$E$34,卡牌属性!R385),INDEX(新属性投放!$E$42:$E$62,卡牌属性!R385))*INDEX($G$5:$G$42,L385),2)</f>
        <v>3.88</v>
      </c>
      <c r="AC385" s="31" t="s">
        <v>191</v>
      </c>
      <c r="AD385" s="16">
        <f>ROUND(IF(Q385=1,INDEX(新属性投放!$F$14:$F$34,卡牌属性!R385),INDEX(新属性投放!$F$42:$F$62,卡牌属性!R385))*INDEX($G$5:$G$42,L385)*SQRT(INDEX($I$5:$I$42,L385)),2)</f>
        <v>34.5</v>
      </c>
      <c r="AF385" s="16">
        <f t="shared" si="148"/>
        <v>77</v>
      </c>
      <c r="AG385" s="16">
        <f t="shared" si="149"/>
        <v>38</v>
      </c>
      <c r="AH385" s="16">
        <f t="shared" si="150"/>
        <v>345</v>
      </c>
      <c r="AJ385" s="16">
        <f t="shared" si="166"/>
        <v>214</v>
      </c>
      <c r="AK385" s="16">
        <f t="shared" si="167"/>
        <v>106</v>
      </c>
      <c r="AL385" s="16">
        <f t="shared" si="168"/>
        <v>954</v>
      </c>
    </row>
    <row r="386" spans="11:38" ht="16.5" x14ac:dyDescent="0.2">
      <c r="K386" s="15">
        <v>383</v>
      </c>
      <c r="L386" s="15">
        <f t="shared" si="142"/>
        <v>19</v>
      </c>
      <c r="M386" s="15">
        <f t="shared" si="143"/>
        <v>3</v>
      </c>
      <c r="N386" s="16">
        <f t="shared" si="144"/>
        <v>1102003</v>
      </c>
      <c r="O386" s="16" t="str">
        <f t="shared" si="145"/>
        <v>典韦5突</v>
      </c>
      <c r="P386" s="31" t="s">
        <v>482</v>
      </c>
      <c r="Q386" s="16">
        <f t="shared" si="146"/>
        <v>2</v>
      </c>
      <c r="R386" s="16">
        <f t="shared" si="147"/>
        <v>5</v>
      </c>
      <c r="S386" s="16" t="s">
        <v>51</v>
      </c>
      <c r="T386" s="16">
        <f>ROUND(((IF(Q386=1,INDEX(新属性投放!$J$14:$J$34,卡牌属性!R386),INDEX(新属性投放!$J$42:$J$62,卡牌属性!R386)))*INDEX($G$5:$G$42,L386)+IF(Q386=1,INDEX(新属性投放!R$20:R$23,卡牌属性!M386-1),INDEX(新属性投放!R$25:R$28,卡牌属性!M386-1)))/SQRT(INDEX($I$5:$I$42,L386)),2)</f>
        <v>367.3</v>
      </c>
      <c r="U386" s="31" t="s">
        <v>190</v>
      </c>
      <c r="V386" s="16">
        <f>ROUND((IF(Q386=1,INDEX(新属性投放!$K$14:$K$34,卡牌属性!R386),INDEX(新属性投放!$K$42:$K$62,卡牌属性!R386))+IF(Q386=1,INDEX(新属性投放!S$20:S$23,卡牌属性!M386-1),INDEX(新属性投放!S$25:S$28,卡牌属性!M386-1)))*INDEX($G$5:$G$42,L386),2)</f>
        <v>155.83000000000001</v>
      </c>
      <c r="W386" s="31" t="s">
        <v>191</v>
      </c>
      <c r="X386" s="16">
        <f>ROUND((IF(Q386=1,INDEX(新属性投放!$L$14:$L$34,卡牌属性!R386),INDEX(新属性投放!$L$42:$L$62,卡牌属性!R386))*INDEX($G$5:$G$42,L386)+IF(Q386=1,INDEX(新属性投放!T$20:T$23,卡牌属性!M386-1),INDEX(新属性投放!T$25:T$28,卡牌属性!M386-1)))*SQRT(INDEX($I$5:$I$42,L386)),2)</f>
        <v>1698.5</v>
      </c>
      <c r="Y386" s="31" t="s">
        <v>189</v>
      </c>
      <c r="Z386" s="16">
        <f>ROUND(IF(Q386=1,INDEX(新属性投放!$D$14:$D$34,卡牌属性!R386),INDEX(新属性投放!$D$42:$D$62,卡牌属性!R386))*INDEX($G$5:$G$42,L386)/SQRT(INDEX($I$5:$I$42,L386)),2)</f>
        <v>9.69</v>
      </c>
      <c r="AA386" s="31" t="s">
        <v>190</v>
      </c>
      <c r="AB386" s="16">
        <f>ROUND(IF(Q386=1,INDEX(新属性投放!$E$14:$E$34,卡牌属性!R386),INDEX(新属性投放!$E$42:$E$62,卡牌属性!R386))*INDEX($G$5:$G$42,L386),2)</f>
        <v>4.8499999999999996</v>
      </c>
      <c r="AC386" s="31" t="s">
        <v>191</v>
      </c>
      <c r="AD386" s="16">
        <f>ROUND(IF(Q386=1,INDEX(新属性投放!$F$14:$F$34,卡牌属性!R386),INDEX(新属性投放!$F$42:$F$62,卡牌属性!R386))*INDEX($G$5:$G$42,L386)*SQRT(INDEX($I$5:$I$42,L386)),2)</f>
        <v>42.55</v>
      </c>
      <c r="AF386" s="16">
        <f t="shared" si="148"/>
        <v>96</v>
      </c>
      <c r="AG386" s="16">
        <f t="shared" si="149"/>
        <v>48</v>
      </c>
      <c r="AH386" s="16">
        <f t="shared" si="150"/>
        <v>425</v>
      </c>
      <c r="AJ386" s="16">
        <f t="shared" si="166"/>
        <v>310</v>
      </c>
      <c r="AK386" s="16">
        <f t="shared" si="167"/>
        <v>154</v>
      </c>
      <c r="AL386" s="16">
        <f t="shared" si="168"/>
        <v>1379</v>
      </c>
    </row>
    <row r="387" spans="11:38" ht="16.5" x14ac:dyDescent="0.2">
      <c r="K387" s="15">
        <v>384</v>
      </c>
      <c r="L387" s="15">
        <f t="shared" si="142"/>
        <v>19</v>
      </c>
      <c r="M387" s="15">
        <f t="shared" si="143"/>
        <v>3</v>
      </c>
      <c r="N387" s="16">
        <f t="shared" si="144"/>
        <v>1102003</v>
      </c>
      <c r="O387" s="16" t="str">
        <f t="shared" si="145"/>
        <v>典韦6突</v>
      </c>
      <c r="P387" s="31" t="s">
        <v>482</v>
      </c>
      <c r="Q387" s="16">
        <f t="shared" si="146"/>
        <v>2</v>
      </c>
      <c r="R387" s="16">
        <f t="shared" si="147"/>
        <v>6</v>
      </c>
      <c r="S387" s="16" t="s">
        <v>51</v>
      </c>
      <c r="T387" s="16">
        <f>ROUND(((IF(Q387=1,INDEX(新属性投放!$J$14:$J$34,卡牌属性!R387),INDEX(新属性投放!$J$42:$J$62,卡牌属性!R387)))*INDEX($G$5:$G$42,L387)+IF(Q387=1,INDEX(新属性投放!R$20:R$23,卡牌属性!M387-1),INDEX(新属性投放!R$25:R$28,卡牌属性!M387-1)))/SQRT(INDEX($I$5:$I$42,L387)),2)</f>
        <v>488.4</v>
      </c>
      <c r="U387" s="31" t="s">
        <v>190</v>
      </c>
      <c r="V387" s="16">
        <f>ROUND((IF(Q387=1,INDEX(新属性投放!$K$14:$K$34,卡牌属性!R387),INDEX(新属性投放!$K$42:$K$62,卡牌属性!R387))+IF(Q387=1,INDEX(新属性投放!S$20:S$23,卡牌属性!M387-1),INDEX(新属性投放!S$25:S$28,卡牌属性!M387-1)))*INDEX($G$5:$G$42,L387),2)</f>
        <v>216.95</v>
      </c>
      <c r="W387" s="31" t="s">
        <v>191</v>
      </c>
      <c r="X387" s="16">
        <f>ROUND((IF(Q387=1,INDEX(新属性投放!$L$14:$L$34,卡牌属性!R387),INDEX(新属性投放!$L$42:$L$62,卡牌属性!R387))*INDEX($G$5:$G$42,L387)+IF(Q387=1,INDEX(新属性投放!T$20:T$23,卡牌属性!M387-1),INDEX(新属性投放!T$25:T$28,卡牌属性!M387-1)))*SQRT(INDEX($I$5:$I$42,L387)),2)</f>
        <v>2341.35</v>
      </c>
      <c r="Y387" s="31" t="s">
        <v>189</v>
      </c>
      <c r="Z387" s="16">
        <f>ROUND(IF(Q387=1,INDEX(新属性投放!$D$14:$D$34,卡牌属性!R387),INDEX(新属性投放!$D$42:$D$62,卡牌属性!R387))*INDEX($G$5:$G$42,L387)/SQRT(INDEX($I$5:$I$42,L387)),2)</f>
        <v>12.57</v>
      </c>
      <c r="AA387" s="31" t="s">
        <v>190</v>
      </c>
      <c r="AB387" s="16">
        <f>ROUND(IF(Q387=1,INDEX(新属性投放!$E$14:$E$34,卡牌属性!R387),INDEX(新属性投放!$E$42:$E$62,卡牌属性!R387))*INDEX($G$5:$G$42,L387),2)</f>
        <v>6.28</v>
      </c>
      <c r="AC387" s="31" t="s">
        <v>191</v>
      </c>
      <c r="AD387" s="16">
        <f>ROUND(IF(Q387=1,INDEX(新属性投放!$F$14:$F$34,卡牌属性!R387),INDEX(新属性投放!$F$42:$F$62,卡牌属性!R387))*INDEX($G$5:$G$42,L387)*SQRT(INDEX($I$5:$I$42,L387)),2)</f>
        <v>56.35</v>
      </c>
      <c r="AF387" s="16">
        <f t="shared" si="148"/>
        <v>125</v>
      </c>
      <c r="AG387" s="16">
        <f t="shared" si="149"/>
        <v>62</v>
      </c>
      <c r="AH387" s="16">
        <f t="shared" si="150"/>
        <v>563</v>
      </c>
      <c r="AJ387" s="16">
        <f t="shared" si="166"/>
        <v>435</v>
      </c>
      <c r="AK387" s="16">
        <f t="shared" si="167"/>
        <v>216</v>
      </c>
      <c r="AL387" s="16">
        <f t="shared" si="168"/>
        <v>1942</v>
      </c>
    </row>
    <row r="388" spans="11:38" ht="16.5" x14ac:dyDescent="0.2">
      <c r="K388" s="15">
        <v>385</v>
      </c>
      <c r="L388" s="15">
        <f t="shared" si="142"/>
        <v>19</v>
      </c>
      <c r="M388" s="15">
        <f t="shared" si="143"/>
        <v>3</v>
      </c>
      <c r="N388" s="16">
        <f t="shared" si="144"/>
        <v>1102003</v>
      </c>
      <c r="O388" s="16" t="str">
        <f t="shared" si="145"/>
        <v>典韦7突</v>
      </c>
      <c r="P388" s="31" t="s">
        <v>482</v>
      </c>
      <c r="Q388" s="16">
        <f t="shared" si="146"/>
        <v>2</v>
      </c>
      <c r="R388" s="16">
        <f t="shared" si="147"/>
        <v>7</v>
      </c>
      <c r="S388" s="16" t="s">
        <v>51</v>
      </c>
      <c r="T388" s="16">
        <f>ROUND(((IF(Q388=1,INDEX(新属性投放!$J$14:$J$34,卡牌属性!R388),INDEX(新属性投放!$J$42:$J$62,卡牌属性!R388)))*INDEX($G$5:$G$42,L388)+IF(Q388=1,INDEX(新属性投放!R$20:R$23,卡牌属性!M388-1),INDEX(新属性投放!R$25:R$28,卡牌属性!M388-1)))/SQRT(INDEX($I$5:$I$42,L388)),2)</f>
        <v>645.14</v>
      </c>
      <c r="U388" s="31" t="s">
        <v>190</v>
      </c>
      <c r="V388" s="16">
        <f>ROUND((IF(Q388=1,INDEX(新属性投放!$K$14:$K$34,卡牌属性!R388),INDEX(新属性投放!$K$42:$K$62,卡牌属性!R388))+IF(Q388=1,INDEX(新属性投放!S$20:S$23,卡牌属性!M388-1),INDEX(新属性投放!S$25:S$28,卡牌属性!M388-1)))*INDEX($G$5:$G$42,L388),2)</f>
        <v>295.89999999999998</v>
      </c>
      <c r="W388" s="31" t="s">
        <v>191</v>
      </c>
      <c r="X388" s="16">
        <f>ROUND((IF(Q388=1,INDEX(新属性投放!$L$14:$L$34,卡牌属性!R388),INDEX(新属性投放!$L$42:$L$62,卡牌属性!R388))*INDEX($G$5:$G$42,L388)+IF(Q388=1,INDEX(新属性投放!T$20:T$23,卡牌属性!M388-1),INDEX(新属性投放!T$25:T$28,卡牌属性!M388-1)))*SQRT(INDEX($I$5:$I$42,L388)),2)</f>
        <v>3184.3</v>
      </c>
      <c r="Y388" s="31" t="s">
        <v>189</v>
      </c>
      <c r="Z388" s="16">
        <f>ROUND(IF(Q388=1,INDEX(新属性投放!$D$14:$D$34,卡牌属性!R388),INDEX(新属性投放!$D$42:$D$62,卡牌属性!R388))*INDEX($G$5:$G$42,L388)/SQRT(INDEX($I$5:$I$42,L388)),2)</f>
        <v>15.48</v>
      </c>
      <c r="AA388" s="31" t="s">
        <v>190</v>
      </c>
      <c r="AB388" s="16">
        <f>ROUND(IF(Q388=1,INDEX(新属性投放!$E$14:$E$34,卡牌属性!R388),INDEX(新属性投放!$E$42:$E$62,卡牌属性!R388))*INDEX($G$5:$G$42,L388),2)</f>
        <v>7.74</v>
      </c>
      <c r="AC388" s="31" t="s">
        <v>191</v>
      </c>
      <c r="AD388" s="16">
        <f>ROUND(IF(Q388=1,INDEX(新属性投放!$F$14:$F$34,卡牌属性!R388),INDEX(新属性投放!$F$42:$F$62,卡牌属性!R388))*INDEX($G$5:$G$42,L388)*SQRT(INDEX($I$5:$I$42,L388)),2)</f>
        <v>69</v>
      </c>
      <c r="AF388" s="16">
        <f t="shared" si="148"/>
        <v>154</v>
      </c>
      <c r="AG388" s="16">
        <f t="shared" si="149"/>
        <v>77</v>
      </c>
      <c r="AH388" s="16">
        <f t="shared" si="150"/>
        <v>690</v>
      </c>
      <c r="AJ388" s="16">
        <f t="shared" si="166"/>
        <v>589</v>
      </c>
      <c r="AK388" s="16">
        <f t="shared" si="167"/>
        <v>293</v>
      </c>
      <c r="AL388" s="16">
        <f t="shared" si="168"/>
        <v>2632</v>
      </c>
    </row>
    <row r="389" spans="11:38" ht="16.5" x14ac:dyDescent="0.2">
      <c r="K389" s="15">
        <v>386</v>
      </c>
      <c r="L389" s="15">
        <f t="shared" ref="L389:L452" si="169">MATCH(K389-1,$F$4:$F$41,1)</f>
        <v>19</v>
      </c>
      <c r="M389" s="15">
        <f t="shared" ref="M389:M452" si="170">INDEX($D$5:$D$42,L389)</f>
        <v>3</v>
      </c>
      <c r="N389" s="16">
        <f t="shared" ref="N389:N452" si="171">INDEX($A$4:$A$42,L389+1)</f>
        <v>1102003</v>
      </c>
      <c r="O389" s="16" t="str">
        <f t="shared" ref="O389:O452" si="172">INDEX($B$4:$B$42,MATCH(N389,$A$4:$A$42,0))&amp;R389&amp;"突"</f>
        <v>典韦8突</v>
      </c>
      <c r="P389" s="31" t="s">
        <v>482</v>
      </c>
      <c r="Q389" s="16">
        <f t="shared" ref="Q389:Q452" si="173">INDEX($C$4:$C$42,L389+1)</f>
        <v>2</v>
      </c>
      <c r="R389" s="16">
        <f t="shared" ref="R389:R452" si="174">K389-INDEX($F$4:$F$42,L389)</f>
        <v>8</v>
      </c>
      <c r="S389" s="16" t="s">
        <v>51</v>
      </c>
      <c r="T389" s="16">
        <f>ROUND(((IF(Q389=1,INDEX(新属性投放!$J$14:$J$34,卡牌属性!R389),INDEX(新属性投放!$J$42:$J$62,卡牌属性!R389)))*INDEX($G$5:$G$42,L389)+IF(Q389=1,INDEX(新属性投放!R$20:R$23,卡牌属性!M389-1),INDEX(新属性投放!R$25:R$28,卡牌属性!M389-1)))/SQRT(INDEX($I$5:$I$42,L389)),2)</f>
        <v>839.03</v>
      </c>
      <c r="U389" s="31" t="s">
        <v>190</v>
      </c>
      <c r="V389" s="16">
        <f>ROUND((IF(Q389=1,INDEX(新属性投放!$K$14:$K$34,卡牌属性!R389),INDEX(新属性投放!$K$42:$K$62,卡牌属性!R389))+IF(Q389=1,INDEX(新属性投放!S$20:S$23,卡牌属性!M389-1),INDEX(新属性投放!S$25:S$28,卡牌属性!M389-1)))*INDEX($G$5:$G$42,L389),2)</f>
        <v>392.84</v>
      </c>
      <c r="W389" s="31" t="s">
        <v>191</v>
      </c>
      <c r="X389" s="16">
        <f>ROUND((IF(Q389=1,INDEX(新属性投放!$L$14:$L$34,卡牌属性!R389),INDEX(新属性投放!$L$42:$L$62,卡牌属性!R389))*INDEX($G$5:$G$42,L389)+IF(Q389=1,INDEX(新属性投放!T$20:T$23,卡牌属性!M389-1),INDEX(新属性投放!T$25:T$28,卡牌属性!M389-1)))*SQRT(INDEX($I$5:$I$42,L389)),2)</f>
        <v>4226.2</v>
      </c>
      <c r="Y389" s="31" t="s">
        <v>189</v>
      </c>
      <c r="Z389" s="16">
        <f>ROUND(IF(Q389=1,INDEX(新属性投放!$D$14:$D$34,卡牌属性!R389),INDEX(新属性投放!$D$42:$D$62,卡牌属性!R389))*INDEX($G$5:$G$42,L389)/SQRT(INDEX($I$5:$I$42,L389)),2)</f>
        <v>19.350000000000001</v>
      </c>
      <c r="AA389" s="31" t="s">
        <v>190</v>
      </c>
      <c r="AB389" s="16">
        <f>ROUND(IF(Q389=1,INDEX(新属性投放!$E$14:$E$34,卡牌属性!R389),INDEX(新属性投放!$E$42:$E$62,卡牌属性!R389))*INDEX($G$5:$G$42,L389),2)</f>
        <v>9.68</v>
      </c>
      <c r="AC389" s="31" t="s">
        <v>191</v>
      </c>
      <c r="AD389" s="16">
        <f>ROUND(IF(Q389=1,INDEX(新属性投放!$F$14:$F$34,卡牌属性!R389),INDEX(新属性投放!$F$42:$F$62,卡牌属性!R389))*INDEX($G$5:$G$42,L389)*SQRT(INDEX($I$5:$I$42,L389)),2)</f>
        <v>86.25</v>
      </c>
      <c r="AF389" s="16">
        <f t="shared" ref="AF389:AF452" si="175">INT(Z389*AF$2*10)</f>
        <v>193</v>
      </c>
      <c r="AG389" s="16">
        <f t="shared" ref="AG389:AG452" si="176">INT(AB389*AF$2*10)</f>
        <v>96</v>
      </c>
      <c r="AH389" s="16">
        <f t="shared" ref="AH389:AH452" si="177">INT(AD389*AF$2*10)</f>
        <v>862</v>
      </c>
      <c r="AJ389" s="16">
        <f t="shared" si="166"/>
        <v>782</v>
      </c>
      <c r="AK389" s="16">
        <f t="shared" si="167"/>
        <v>389</v>
      </c>
      <c r="AL389" s="16">
        <f t="shared" si="168"/>
        <v>3494</v>
      </c>
    </row>
    <row r="390" spans="11:38" ht="16.5" x14ac:dyDescent="0.2">
      <c r="K390" s="15">
        <v>387</v>
      </c>
      <c r="L390" s="15">
        <f t="shared" si="169"/>
        <v>19</v>
      </c>
      <c r="M390" s="15">
        <f t="shared" si="170"/>
        <v>3</v>
      </c>
      <c r="N390" s="16">
        <f t="shared" si="171"/>
        <v>1102003</v>
      </c>
      <c r="O390" s="16" t="str">
        <f t="shared" si="172"/>
        <v>典韦9突</v>
      </c>
      <c r="P390" s="31" t="s">
        <v>482</v>
      </c>
      <c r="Q390" s="16">
        <f t="shared" si="173"/>
        <v>2</v>
      </c>
      <c r="R390" s="16">
        <f t="shared" si="174"/>
        <v>9</v>
      </c>
      <c r="S390" s="16" t="s">
        <v>51</v>
      </c>
      <c r="T390" s="16">
        <f>ROUND(((IF(Q390=1,INDEX(新属性投放!$J$14:$J$34,卡牌属性!R390),INDEX(新属性投放!$J$42:$J$62,卡牌属性!R390)))*INDEX($G$5:$G$42,L390)+IF(Q390=1,INDEX(新属性投放!R$20:R$23,卡牌属性!M390-1),INDEX(新属性投放!R$25:R$28,卡牌属性!M390-1)))/SQRT(INDEX($I$5:$I$42,L390)),2)</f>
        <v>1080.8800000000001</v>
      </c>
      <c r="U390" s="31" t="s">
        <v>190</v>
      </c>
      <c r="V390" s="16">
        <f>ROUND((IF(Q390=1,INDEX(新属性投放!$K$14:$K$34,卡牌属性!R390),INDEX(新属性投放!$K$42:$K$62,卡牌属性!R390))+IF(Q390=1,INDEX(新属性投放!S$20:S$23,卡牌属性!M390-1),INDEX(新属性投放!S$25:S$28,卡牌属性!M390-1)))*INDEX($G$5:$G$42,L390),2)</f>
        <v>513.76</v>
      </c>
      <c r="W390" s="31" t="s">
        <v>191</v>
      </c>
      <c r="X390" s="16">
        <f>ROUND((IF(Q390=1,INDEX(新属性投放!$L$14:$L$34,卡牌属性!R390),INDEX(新属性投放!$L$42:$L$62,卡牌属性!R390))*INDEX($G$5:$G$42,L390)+IF(Q390=1,INDEX(新属性投放!T$20:T$23,卡牌属性!M390-1),INDEX(新属性投放!T$25:T$28,卡牌属性!M390-1)))*SQRT(INDEX($I$5:$I$42,L390)),2)</f>
        <v>5523.4</v>
      </c>
      <c r="Y390" s="31" t="s">
        <v>189</v>
      </c>
      <c r="Z390" s="16">
        <f>ROUND(IF(Q390=1,INDEX(新属性投放!$D$14:$D$34,卡牌属性!R390),INDEX(新属性投放!$D$42:$D$62,卡牌属性!R390))*INDEX($G$5:$G$42,L390)/SQRT(INDEX($I$5:$I$42,L390)),2)</f>
        <v>25.17</v>
      </c>
      <c r="AA390" s="31" t="s">
        <v>190</v>
      </c>
      <c r="AB390" s="16">
        <f>ROUND(IF(Q390=1,INDEX(新属性投放!$E$14:$E$34,卡牌属性!R390),INDEX(新属性投放!$E$42:$E$62,卡牌属性!R390))*INDEX($G$5:$G$42,L390),2)</f>
        <v>12.59</v>
      </c>
      <c r="AC390" s="31" t="s">
        <v>191</v>
      </c>
      <c r="AD390" s="16">
        <f>ROUND(IF(Q390=1,INDEX(新属性投放!$F$14:$F$34,卡牌属性!R390),INDEX(新属性投放!$F$42:$F$62,卡牌属性!R390))*INDEX($G$5:$G$42,L390)*SQRT(INDEX($I$5:$I$42,L390)),2)</f>
        <v>112.7</v>
      </c>
      <c r="AF390" s="16">
        <f t="shared" si="175"/>
        <v>251</v>
      </c>
      <c r="AG390" s="16">
        <f t="shared" si="176"/>
        <v>125</v>
      </c>
      <c r="AH390" s="16">
        <f t="shared" si="177"/>
        <v>1127</v>
      </c>
      <c r="AJ390" s="16">
        <f t="shared" si="166"/>
        <v>1033</v>
      </c>
      <c r="AK390" s="16">
        <f t="shared" si="167"/>
        <v>514</v>
      </c>
      <c r="AL390" s="16">
        <f t="shared" si="168"/>
        <v>4621</v>
      </c>
    </row>
    <row r="391" spans="11:38" ht="16.5" x14ac:dyDescent="0.2">
      <c r="K391" s="15">
        <v>388</v>
      </c>
      <c r="L391" s="15">
        <f t="shared" si="169"/>
        <v>19</v>
      </c>
      <c r="M391" s="15">
        <f t="shared" si="170"/>
        <v>3</v>
      </c>
      <c r="N391" s="16">
        <f t="shared" si="171"/>
        <v>1102003</v>
      </c>
      <c r="O391" s="16" t="str">
        <f t="shared" si="172"/>
        <v>典韦10突</v>
      </c>
      <c r="P391" s="31" t="s">
        <v>482</v>
      </c>
      <c r="Q391" s="16">
        <f t="shared" si="173"/>
        <v>2</v>
      </c>
      <c r="R391" s="16">
        <f t="shared" si="174"/>
        <v>10</v>
      </c>
      <c r="S391" s="16" t="s">
        <v>51</v>
      </c>
      <c r="T391" s="16">
        <f>ROUND(((IF(Q391=1,INDEX(新属性投放!$J$14:$J$34,卡牌属性!R391),INDEX(新属性投放!$J$42:$J$62,卡牌属性!R391)))*INDEX($G$5:$G$42,L391)+IF(Q391=1,INDEX(新属性投放!R$20:R$23,卡牌属性!M391-1),INDEX(新属性投放!R$25:R$28,卡牌属性!M391-1)))/SQRT(INDEX($I$5:$I$42,L391)),2)</f>
        <v>1237.79</v>
      </c>
      <c r="U391" s="31" t="s">
        <v>190</v>
      </c>
      <c r="V391" s="16">
        <f>ROUND((IF(Q391=1,INDEX(新属性投放!$K$14:$K$34,卡牌属性!R391),INDEX(新属性投放!$K$42:$K$62,卡牌属性!R391))+IF(Q391=1,INDEX(新属性投放!S$20:S$23,卡牌属性!M391-1),INDEX(新属性投放!S$25:S$28,卡牌属性!M391-1)))*INDEX($G$5:$G$42,L391),2)</f>
        <v>592.79999999999995</v>
      </c>
      <c r="W391" s="31" t="s">
        <v>191</v>
      </c>
      <c r="X391" s="16">
        <f>ROUND((IF(Q391=1,INDEX(新属性投放!$L$14:$L$34,卡牌属性!R391),INDEX(新属性投放!$L$42:$L$62,卡牌属性!R391))*INDEX($G$5:$G$42,L391)+IF(Q391=1,INDEX(新属性投放!T$20:T$23,卡牌属性!M391-1),INDEX(新属性投放!T$25:T$28,卡牌属性!M391-1)))*SQRT(INDEX($I$5:$I$42,L391)),2)</f>
        <v>6366.35</v>
      </c>
      <c r="Y391" s="31" t="s">
        <v>189</v>
      </c>
      <c r="Z391" s="16">
        <f>ROUND(IF(Q391=1,INDEX(新属性投放!$D$14:$D$34,卡牌属性!R391),INDEX(新属性投放!$D$42:$D$62,卡牌属性!R391))*INDEX($G$5:$G$42,L391)/SQRT(INDEX($I$5:$I$42,L391)),2)</f>
        <v>29.03</v>
      </c>
      <c r="AA391" s="31" t="s">
        <v>190</v>
      </c>
      <c r="AB391" s="16">
        <f>ROUND(IF(Q391=1,INDEX(新属性投放!$E$14:$E$34,卡牌属性!R391),INDEX(新属性投放!$E$42:$E$62,卡牌属性!R391))*INDEX($G$5:$G$42,L391),2)</f>
        <v>14.51</v>
      </c>
      <c r="AC391" s="31" t="s">
        <v>191</v>
      </c>
      <c r="AD391" s="16">
        <f>ROUND(IF(Q391=1,INDEX(新属性投放!$F$14:$F$34,卡牌属性!R391),INDEX(新属性投放!$F$42:$F$62,卡牌属性!R391))*INDEX($G$5:$G$42,L391)*SQRT(INDEX($I$5:$I$42,L391)),2)</f>
        <v>129.94999999999999</v>
      </c>
      <c r="AF391" s="16">
        <f t="shared" si="175"/>
        <v>290</v>
      </c>
      <c r="AG391" s="16">
        <f t="shared" si="176"/>
        <v>145</v>
      </c>
      <c r="AH391" s="16">
        <f t="shared" si="177"/>
        <v>1299</v>
      </c>
      <c r="AJ391" s="16">
        <f t="shared" si="166"/>
        <v>1323</v>
      </c>
      <c r="AK391" s="16">
        <f t="shared" si="167"/>
        <v>659</v>
      </c>
      <c r="AL391" s="16">
        <f t="shared" si="168"/>
        <v>5920</v>
      </c>
    </row>
    <row r="392" spans="11:38" ht="16.5" x14ac:dyDescent="0.2">
      <c r="K392" s="15">
        <v>389</v>
      </c>
      <c r="L392" s="15">
        <f t="shared" si="169"/>
        <v>19</v>
      </c>
      <c r="M392" s="15">
        <f t="shared" si="170"/>
        <v>3</v>
      </c>
      <c r="N392" s="16">
        <f t="shared" si="171"/>
        <v>1102003</v>
      </c>
      <c r="O392" s="16" t="str">
        <f t="shared" si="172"/>
        <v>典韦11突</v>
      </c>
      <c r="P392" s="31" t="s">
        <v>482</v>
      </c>
      <c r="Q392" s="16">
        <f t="shared" si="173"/>
        <v>2</v>
      </c>
      <c r="R392" s="16">
        <f t="shared" si="174"/>
        <v>11</v>
      </c>
      <c r="S392" s="16" t="s">
        <v>51</v>
      </c>
      <c r="T392" s="16">
        <f>ROUND(((IF(Q392=1,INDEX(新属性投放!$J$14:$J$34,卡牌属性!R392),INDEX(新属性投放!$J$42:$J$62,卡牌属性!R392)))*INDEX($G$5:$G$42,L392)+IF(Q392=1,INDEX(新属性投放!R$20:R$23,卡牌属性!M392-1),INDEX(新属性投放!R$25:R$28,卡牌属性!M392-1)))/SQRT(INDEX($I$5:$I$42,L392)),2)</f>
        <v>1419.72</v>
      </c>
      <c r="U392" s="31" t="s">
        <v>190</v>
      </c>
      <c r="V392" s="16">
        <f>ROUND((IF(Q392=1,INDEX(新属性投放!$K$14:$K$34,卡牌属性!R392),INDEX(新属性投放!$K$42:$K$62,卡牌属性!R392))+IF(Q392=1,INDEX(新属性投放!S$20:S$23,卡牌属性!M392-1),INDEX(新属性投放!S$25:S$28,卡牌属性!M392-1)))*INDEX($G$5:$G$42,L392),2)</f>
        <v>683.76</v>
      </c>
      <c r="W392" s="31" t="s">
        <v>191</v>
      </c>
      <c r="X392" s="16">
        <f>ROUND((IF(Q392=1,INDEX(新属性投放!$L$14:$L$34,卡牌属性!R392),INDEX(新属性投放!$L$42:$L$62,卡牌属性!R392))*INDEX($G$5:$G$42,L392)+IF(Q392=1,INDEX(新属性投放!T$20:T$23,卡牌属性!M392-1),INDEX(新属性投放!T$25:T$28,卡牌属性!M392-1)))*SQRT(INDEX($I$5:$I$42,L392)),2)</f>
        <v>7347.3</v>
      </c>
      <c r="Y392" s="31" t="s">
        <v>189</v>
      </c>
      <c r="Z392" s="16">
        <f>ROUND(IF(Q392=1,INDEX(新属性投放!$D$14:$D$34,卡牌属性!R392),INDEX(新属性投放!$D$42:$D$62,卡牌属性!R392))*INDEX($G$5:$G$42,L392)/SQRT(INDEX($I$5:$I$42,L392)),2)</f>
        <v>33.869999999999997</v>
      </c>
      <c r="AA392" s="31" t="s">
        <v>190</v>
      </c>
      <c r="AB392" s="16">
        <f>ROUND(IF(Q392=1,INDEX(新属性投放!$E$14:$E$34,卡牌属性!R392),INDEX(新属性投放!$E$42:$E$62,卡牌属性!R392))*INDEX($G$5:$G$42,L392),2)</f>
        <v>16.93</v>
      </c>
      <c r="AC392" s="31" t="s">
        <v>191</v>
      </c>
      <c r="AD392" s="16">
        <f>ROUND(IF(Q392=1,INDEX(新属性投放!$F$14:$F$34,卡牌属性!R392),INDEX(新属性投放!$F$42:$F$62,卡牌属性!R392))*INDEX($G$5:$G$42,L392)*SQRT(INDEX($I$5:$I$42,L392)),2)</f>
        <v>151.80000000000001</v>
      </c>
      <c r="AF392" s="16">
        <f t="shared" si="175"/>
        <v>338</v>
      </c>
      <c r="AG392" s="16">
        <f t="shared" si="176"/>
        <v>169</v>
      </c>
      <c r="AH392" s="16">
        <f t="shared" si="177"/>
        <v>1518</v>
      </c>
      <c r="AJ392" s="16">
        <f t="shared" si="166"/>
        <v>1661</v>
      </c>
      <c r="AK392" s="16">
        <f t="shared" si="167"/>
        <v>828</v>
      </c>
      <c r="AL392" s="16">
        <f t="shared" si="168"/>
        <v>7438</v>
      </c>
    </row>
    <row r="393" spans="11:38" ht="16.5" x14ac:dyDescent="0.2">
      <c r="K393" s="15">
        <v>390</v>
      </c>
      <c r="L393" s="15">
        <f t="shared" si="169"/>
        <v>19</v>
      </c>
      <c r="M393" s="15">
        <f t="shared" si="170"/>
        <v>3</v>
      </c>
      <c r="N393" s="16">
        <f t="shared" si="171"/>
        <v>1102003</v>
      </c>
      <c r="O393" s="16" t="str">
        <f t="shared" si="172"/>
        <v>典韦12突</v>
      </c>
      <c r="P393" s="31" t="s">
        <v>482</v>
      </c>
      <c r="Q393" s="16">
        <f t="shared" si="173"/>
        <v>2</v>
      </c>
      <c r="R393" s="16">
        <f t="shared" si="174"/>
        <v>12</v>
      </c>
      <c r="S393" s="16" t="s">
        <v>51</v>
      </c>
      <c r="T393" s="16">
        <f>ROUND(((IF(Q393=1,INDEX(新属性投放!$J$14:$J$34,卡牌属性!R393),INDEX(新属性投放!$J$42:$J$62,卡牌属性!R393)))*INDEX($G$5:$G$42,L393)+IF(Q393=1,INDEX(新属性投放!R$20:R$23,卡牌属性!M393-1),INDEX(新属性投放!R$25:R$28,卡牌属性!M393-1)))/SQRT(INDEX($I$5:$I$42,L393)),2)</f>
        <v>1631.61</v>
      </c>
      <c r="U393" s="31" t="s">
        <v>190</v>
      </c>
      <c r="V393" s="16">
        <f>ROUND((IF(Q393=1,INDEX(新属性投放!$K$14:$K$34,卡牌属性!R393),INDEX(新属性投放!$K$42:$K$62,卡牌属性!R393))+IF(Q393=1,INDEX(新属性投放!S$20:S$23,卡牌属性!M393-1),INDEX(新属性投放!S$25:S$28,卡牌属性!M393-1)))*INDEX($G$5:$G$42,L393),2)</f>
        <v>789.13</v>
      </c>
      <c r="W393" s="31" t="s">
        <v>191</v>
      </c>
      <c r="X393" s="16">
        <f>ROUND((IF(Q393=1,INDEX(新属性投放!$L$14:$L$34,卡牌属性!R393),INDEX(新属性投放!$L$42:$L$62,卡牌属性!R393))*INDEX($G$5:$G$42,L393)+IF(Q393=1,INDEX(新属性投放!T$20:T$23,卡牌属性!M393-1),INDEX(新属性投放!T$25:T$28,卡牌属性!M393-1)))*SQRT(INDEX($I$5:$I$42,L393)),2)</f>
        <v>8489.25</v>
      </c>
      <c r="Y393" s="31" t="s">
        <v>189</v>
      </c>
      <c r="Z393" s="16">
        <f>ROUND(IF(Q393=1,INDEX(新属性投放!$D$14:$D$34,卡牌属性!R393),INDEX(新属性投放!$D$42:$D$62,卡牌属性!R393))*INDEX($G$5:$G$42,L393)/SQRT(INDEX($I$5:$I$42,L393)),2)</f>
        <v>38.74</v>
      </c>
      <c r="AA393" s="31" t="s">
        <v>190</v>
      </c>
      <c r="AB393" s="16">
        <f>ROUND(IF(Q393=1,INDEX(新属性投放!$E$14:$E$34,卡牌属性!R393),INDEX(新属性投放!$E$42:$E$62,卡牌属性!R393))*INDEX($G$5:$G$42,L393),2)</f>
        <v>19.37</v>
      </c>
      <c r="AC393" s="31" t="s">
        <v>191</v>
      </c>
      <c r="AD393" s="16">
        <f>ROUND(IF(Q393=1,INDEX(新属性投放!$F$14:$F$34,卡牌属性!R393),INDEX(新属性投放!$F$42:$F$62,卡牌属性!R393))*INDEX($G$5:$G$42,L393)*SQRT(INDEX($I$5:$I$42,L393)),2)</f>
        <v>173.65</v>
      </c>
      <c r="AF393" s="16">
        <f t="shared" si="175"/>
        <v>387</v>
      </c>
      <c r="AG393" s="16">
        <f t="shared" si="176"/>
        <v>193</v>
      </c>
      <c r="AH393" s="16">
        <f t="shared" si="177"/>
        <v>1736</v>
      </c>
      <c r="AJ393" s="16">
        <f t="shared" si="166"/>
        <v>2048</v>
      </c>
      <c r="AK393" s="16">
        <f t="shared" si="167"/>
        <v>1021</v>
      </c>
      <c r="AL393" s="16">
        <f t="shared" si="168"/>
        <v>9174</v>
      </c>
    </row>
    <row r="394" spans="11:38" ht="16.5" x14ac:dyDescent="0.2">
      <c r="K394" s="15">
        <v>391</v>
      </c>
      <c r="L394" s="15">
        <f t="shared" si="169"/>
        <v>19</v>
      </c>
      <c r="M394" s="15">
        <f t="shared" si="170"/>
        <v>3</v>
      </c>
      <c r="N394" s="16">
        <f t="shared" si="171"/>
        <v>1102003</v>
      </c>
      <c r="O394" s="16" t="str">
        <f t="shared" si="172"/>
        <v>典韦13突</v>
      </c>
      <c r="P394" s="31" t="s">
        <v>482</v>
      </c>
      <c r="Q394" s="16">
        <f t="shared" si="173"/>
        <v>2</v>
      </c>
      <c r="R394" s="16">
        <f t="shared" si="174"/>
        <v>13</v>
      </c>
      <c r="S394" s="16" t="s">
        <v>51</v>
      </c>
      <c r="T394" s="16">
        <f>ROUND(((IF(Q394=1,INDEX(新属性投放!$J$14:$J$34,卡牌属性!R394),INDEX(新属性投放!$J$42:$J$62,卡牌属性!R394)))*INDEX($G$5:$G$42,L394)+IF(Q394=1,INDEX(新属性投放!R$20:R$23,卡牌属性!M394-1),INDEX(新属性投放!R$25:R$28,卡牌属性!M394-1)))/SQRT(INDEX($I$5:$I$42,L394)),2)</f>
        <v>1873.63</v>
      </c>
      <c r="U394" s="31" t="s">
        <v>190</v>
      </c>
      <c r="V394" s="16">
        <f>ROUND((IF(Q394=1,INDEX(新属性投放!$K$14:$K$34,卡牌属性!R394),INDEX(新属性投放!$K$42:$K$62,卡牌属性!R394))+IF(Q394=1,INDEX(新属性投放!S$20:S$23,卡牌属性!M394-1),INDEX(新属性投放!S$25:S$28,卡牌属性!M394-1)))*INDEX($G$5:$G$42,L394),2)</f>
        <v>910.14</v>
      </c>
      <c r="W394" s="31" t="s">
        <v>191</v>
      </c>
      <c r="X394" s="16">
        <f>ROUND((IF(Q394=1,INDEX(新属性投放!$L$14:$L$34,卡牌属性!R394),INDEX(新属性投放!$L$42:$L$62,卡牌属性!R394))*INDEX($G$5:$G$42,L394)+IF(Q394=1,INDEX(新属性投放!T$20:T$23,卡牌属性!M394-1),INDEX(新属性投放!T$25:T$28,卡牌属性!M394-1)))*SQRT(INDEX($I$5:$I$42,L394)),2)</f>
        <v>9792.2000000000007</v>
      </c>
      <c r="Y394" s="31" t="s">
        <v>189</v>
      </c>
      <c r="Z394" s="16">
        <f>ROUND(IF(Q394=1,INDEX(新属性投放!$D$14:$D$34,卡牌属性!R394),INDEX(新属性投放!$D$42:$D$62,卡牌属性!R394))*INDEX($G$5:$G$42,L394)/SQRT(INDEX($I$5:$I$42,L394)),2)</f>
        <v>44.79</v>
      </c>
      <c r="AA394" s="31" t="s">
        <v>190</v>
      </c>
      <c r="AB394" s="16">
        <f>ROUND(IF(Q394=1,INDEX(新属性投放!$E$14:$E$34,卡牌属性!R394),INDEX(新属性投放!$E$42:$E$62,卡牌属性!R394))*INDEX($G$5:$G$42,L394),2)</f>
        <v>22.4</v>
      </c>
      <c r="AC394" s="31" t="s">
        <v>191</v>
      </c>
      <c r="AD394" s="16">
        <f>ROUND(IF(Q394=1,INDEX(新属性投放!$F$14:$F$34,卡牌属性!R394),INDEX(新属性投放!$F$42:$F$62,卡牌属性!R394))*INDEX($G$5:$G$42,L394)*SQRT(INDEX($I$5:$I$42,L394)),2)</f>
        <v>201.25</v>
      </c>
      <c r="AF394" s="16">
        <f t="shared" si="175"/>
        <v>447</v>
      </c>
      <c r="AG394" s="16">
        <f t="shared" si="176"/>
        <v>224</v>
      </c>
      <c r="AH394" s="16">
        <f t="shared" si="177"/>
        <v>2012</v>
      </c>
      <c r="AJ394" s="16">
        <f t="shared" si="166"/>
        <v>2495</v>
      </c>
      <c r="AK394" s="16">
        <f t="shared" si="167"/>
        <v>1245</v>
      </c>
      <c r="AL394" s="16">
        <f t="shared" si="168"/>
        <v>11186</v>
      </c>
    </row>
    <row r="395" spans="11:38" ht="16.5" x14ac:dyDescent="0.2">
      <c r="K395" s="15">
        <v>392</v>
      </c>
      <c r="L395" s="15">
        <f t="shared" si="169"/>
        <v>19</v>
      </c>
      <c r="M395" s="15">
        <f t="shared" si="170"/>
        <v>3</v>
      </c>
      <c r="N395" s="16">
        <f t="shared" si="171"/>
        <v>1102003</v>
      </c>
      <c r="O395" s="16" t="str">
        <f t="shared" si="172"/>
        <v>典韦14突</v>
      </c>
      <c r="P395" s="31" t="s">
        <v>482</v>
      </c>
      <c r="Q395" s="16">
        <f t="shared" si="173"/>
        <v>2</v>
      </c>
      <c r="R395" s="16">
        <f t="shared" si="174"/>
        <v>14</v>
      </c>
      <c r="S395" s="16" t="s">
        <v>51</v>
      </c>
      <c r="T395" s="16">
        <f>ROUND(((IF(Q395=1,INDEX(新属性投放!$J$14:$J$34,卡牌属性!R395),INDEX(新属性投放!$J$42:$J$62,卡牌属性!R395)))*INDEX($G$5:$G$42,L395)+IF(Q395=1,INDEX(新属性投放!R$20:R$23,卡牌属性!M395-1),INDEX(新属性投放!R$25:R$28,卡牌属性!M395-1)))/SQRT(INDEX($I$5:$I$42,L395)),2)</f>
        <v>2153.94</v>
      </c>
      <c r="U395" s="31" t="s">
        <v>190</v>
      </c>
      <c r="V395" s="16">
        <f>ROUND((IF(Q395=1,INDEX(新属性投放!$K$14:$K$34,卡牌属性!R395),INDEX(新属性投放!$K$42:$K$62,卡牌属性!R395))+IF(Q395=1,INDEX(新属性投放!S$20:S$23,卡牌属性!M395-1),INDEX(新属性投放!S$25:S$28,卡牌属性!M395-1)))*INDEX($G$5:$G$42,L395),2)</f>
        <v>1049.72</v>
      </c>
      <c r="W395" s="31" t="s">
        <v>191</v>
      </c>
      <c r="X395" s="16">
        <f>ROUND((IF(Q395=1,INDEX(新属性投放!$L$14:$L$34,卡牌属性!R395),INDEX(新属性投放!$L$42:$L$62,卡牌属性!R395))*INDEX($G$5:$G$42,L395)+IF(Q395=1,INDEX(新属性投放!T$20:T$23,卡牌属性!M395-1),INDEX(新属性投放!T$25:T$28,卡牌属性!M395-1)))*SQRT(INDEX($I$5:$I$42,L395)),2)</f>
        <v>11305.6</v>
      </c>
      <c r="Y395" s="31" t="s">
        <v>189</v>
      </c>
      <c r="Z395" s="16">
        <f>ROUND(IF(Q395=1,INDEX(新属性投放!$D$14:$D$34,卡牌属性!R395),INDEX(新属性投放!$D$42:$D$62,卡牌属性!R395))*INDEX($G$5:$G$42,L395)/SQRT(INDEX($I$5:$I$42,L395)),2)</f>
        <v>51.8</v>
      </c>
      <c r="AA395" s="31" t="s">
        <v>190</v>
      </c>
      <c r="AB395" s="16">
        <f>ROUND(IF(Q395=1,INDEX(新属性投放!$E$14:$E$34,卡牌属性!R395),INDEX(新属性投放!$E$42:$E$62,卡牌属性!R395))*INDEX($G$5:$G$42,L395),2)</f>
        <v>25.9</v>
      </c>
      <c r="AC395" s="31" t="s">
        <v>191</v>
      </c>
      <c r="AD395" s="16">
        <f>ROUND(IF(Q395=1,INDEX(新属性投放!$F$14:$F$34,卡牌属性!R395),INDEX(新属性投放!$F$42:$F$62,卡牌属性!R395))*INDEX($G$5:$G$42,L395)*SQRT(INDEX($I$5:$I$42,L395)),2)</f>
        <v>232.3</v>
      </c>
      <c r="AF395" s="16">
        <f t="shared" si="175"/>
        <v>518</v>
      </c>
      <c r="AG395" s="16">
        <f t="shared" si="176"/>
        <v>259</v>
      </c>
      <c r="AH395" s="16">
        <f t="shared" si="177"/>
        <v>2323</v>
      </c>
      <c r="AJ395" s="16">
        <f t="shared" si="166"/>
        <v>3013</v>
      </c>
      <c r="AK395" s="16">
        <f t="shared" si="167"/>
        <v>1504</v>
      </c>
      <c r="AL395" s="16">
        <f t="shared" si="168"/>
        <v>13509</v>
      </c>
    </row>
    <row r="396" spans="11:38" ht="16.5" x14ac:dyDescent="0.2">
      <c r="K396" s="15">
        <v>393</v>
      </c>
      <c r="L396" s="15">
        <f t="shared" si="169"/>
        <v>19</v>
      </c>
      <c r="M396" s="15">
        <f t="shared" si="170"/>
        <v>3</v>
      </c>
      <c r="N396" s="16">
        <f t="shared" si="171"/>
        <v>1102003</v>
      </c>
      <c r="O396" s="16" t="str">
        <f t="shared" si="172"/>
        <v>典韦15突</v>
      </c>
      <c r="P396" s="31" t="s">
        <v>482</v>
      </c>
      <c r="Q396" s="16">
        <f t="shared" si="173"/>
        <v>2</v>
      </c>
      <c r="R396" s="16">
        <f t="shared" si="174"/>
        <v>15</v>
      </c>
      <c r="S396" s="16" t="s">
        <v>51</v>
      </c>
      <c r="T396" s="16">
        <f>ROUND(((IF(Q396=1,INDEX(新属性投放!$J$14:$J$34,卡牌属性!R396),INDEX(新属性投放!$J$42:$J$62,卡牌属性!R396)))*INDEX($G$5:$G$42,L396)+IF(Q396=1,INDEX(新属性投放!R$20:R$23,卡牌属性!M396-1),INDEX(新属性投放!R$25:R$28,卡牌属性!M396-1)))/SQRT(INDEX($I$5:$I$42,L396)),2)</f>
        <v>2477.3200000000002</v>
      </c>
      <c r="U396" s="31" t="s">
        <v>190</v>
      </c>
      <c r="V396" s="16">
        <f>ROUND((IF(Q396=1,INDEX(新属性投放!$K$14:$K$34,卡牌属性!R396),INDEX(新属性投放!$K$42:$K$62,卡牌属性!R396))+IF(Q396=1,INDEX(新属性投放!S$20:S$23,卡牌属性!M396-1),INDEX(新属性投放!S$25:S$28,卡牌属性!M396-1)))*INDEX($G$5:$G$42,L396),2)</f>
        <v>1211.4100000000001</v>
      </c>
      <c r="W396" s="31" t="s">
        <v>191</v>
      </c>
      <c r="X396" s="16">
        <f>ROUND((IF(Q396=1,INDEX(新属性投放!$L$14:$L$34,卡牌属性!R396),INDEX(新属性投放!$L$42:$L$62,卡牌属性!R396))*INDEX($G$5:$G$42,L396)+IF(Q396=1,INDEX(新属性投放!T$20:T$23,卡牌属性!M396-1),INDEX(新属性投放!T$25:T$28,卡牌属性!M396-1)))*SQRT(INDEX($I$5:$I$42,L396)),2)</f>
        <v>13046.7</v>
      </c>
      <c r="Y396" s="31" t="s">
        <v>189</v>
      </c>
      <c r="Z396" s="16">
        <f>ROUND(IF(Q396=1,INDEX(新属性投放!$D$14:$D$34,卡牌属性!R396),INDEX(新属性投放!$D$42:$D$62,卡牌属性!R396))*INDEX($G$5:$G$42,L396)/SQRT(INDEX($I$5:$I$42,L396)),2)</f>
        <v>59.88</v>
      </c>
      <c r="AA396" s="31" t="s">
        <v>190</v>
      </c>
      <c r="AB396" s="16">
        <f>ROUND(IF(Q396=1,INDEX(新属性投放!$E$14:$E$34,卡牌属性!R396),INDEX(新属性投放!$E$42:$E$62,卡牌属性!R396))*INDEX($G$5:$G$42,L396),2)</f>
        <v>29.94</v>
      </c>
      <c r="AC396" s="31" t="s">
        <v>191</v>
      </c>
      <c r="AD396" s="16">
        <f>ROUND(IF(Q396=1,INDEX(新属性投放!$F$14:$F$34,卡牌属性!R396),INDEX(新属性投放!$F$42:$F$62,卡牌属性!R396))*INDEX($G$5:$G$42,L396)*SQRT(INDEX($I$5:$I$42,L396)),2)</f>
        <v>269.10000000000002</v>
      </c>
      <c r="AF396" s="16">
        <f t="shared" si="175"/>
        <v>598</v>
      </c>
      <c r="AG396" s="16">
        <f t="shared" si="176"/>
        <v>299</v>
      </c>
      <c r="AH396" s="16">
        <f t="shared" si="177"/>
        <v>2691</v>
      </c>
      <c r="AJ396" s="16">
        <f t="shared" si="166"/>
        <v>3611</v>
      </c>
      <c r="AK396" s="16">
        <f t="shared" si="167"/>
        <v>1803</v>
      </c>
      <c r="AL396" s="16">
        <f t="shared" si="168"/>
        <v>16200</v>
      </c>
    </row>
    <row r="397" spans="11:38" ht="16.5" x14ac:dyDescent="0.2">
      <c r="K397" s="15">
        <v>394</v>
      </c>
      <c r="L397" s="15">
        <f t="shared" si="169"/>
        <v>19</v>
      </c>
      <c r="M397" s="15">
        <f t="shared" si="170"/>
        <v>3</v>
      </c>
      <c r="N397" s="16">
        <f t="shared" si="171"/>
        <v>1102003</v>
      </c>
      <c r="O397" s="16" t="str">
        <f t="shared" si="172"/>
        <v>典韦16突</v>
      </c>
      <c r="P397" s="31" t="s">
        <v>482</v>
      </c>
      <c r="Q397" s="16">
        <f t="shared" si="173"/>
        <v>2</v>
      </c>
      <c r="R397" s="16">
        <f t="shared" si="174"/>
        <v>16</v>
      </c>
      <c r="S397" s="16" t="s">
        <v>51</v>
      </c>
      <c r="T397" s="16">
        <f>ROUND(((IF(Q397=1,INDEX(新属性投放!$J$14:$J$34,卡牌属性!R397),INDEX(新属性投放!$J$42:$J$62,卡牌属性!R397)))*INDEX($G$5:$G$42,L397)+IF(Q397=1,INDEX(新属性投放!R$20:R$23,卡牌属性!M397-1),INDEX(新属性投放!R$25:R$28,卡牌属性!M397-1)))/SQRT(INDEX($I$5:$I$42,L397)),2)</f>
        <v>2851.47</v>
      </c>
      <c r="U397" s="31" t="s">
        <v>190</v>
      </c>
      <c r="V397" s="16">
        <f>ROUND((IF(Q397=1,INDEX(新属性投放!$K$14:$K$34,卡牌属性!R397),INDEX(新属性投放!$K$42:$K$62,卡牌属性!R397))+IF(Q397=1,INDEX(新属性投放!S$20:S$23,卡牌属性!M397-1),INDEX(新属性投放!S$25:S$28,卡牌属性!M397-1)))*INDEX($G$5:$G$42,L397),2)</f>
        <v>1399.06</v>
      </c>
      <c r="W397" s="31" t="s">
        <v>191</v>
      </c>
      <c r="X397" s="16">
        <f>ROUND((IF(Q397=1,INDEX(新属性投放!$L$14:$L$34,卡牌属性!R397),INDEX(新属性投放!$L$42:$L$62,卡牌属性!R397))*INDEX($G$5:$G$42,L397)+IF(Q397=1,INDEX(新属性投放!T$20:T$23,卡牌属性!M397-1),INDEX(新属性投放!T$25:T$28,卡牌属性!M397-1)))*SQRT(INDEX($I$5:$I$42,L397)),2)</f>
        <v>15064.95</v>
      </c>
      <c r="Y397" s="31" t="s">
        <v>189</v>
      </c>
      <c r="Z397" s="16">
        <f>ROUND(IF(Q397=1,INDEX(新属性投放!$D$14:$D$34,卡牌属性!R397),INDEX(新属性投放!$D$42:$D$62,卡牌属性!R397))*INDEX($G$5:$G$42,L397)/SQRT(INDEX($I$5:$I$42,L397)),2)</f>
        <v>69.23</v>
      </c>
      <c r="AA397" s="31" t="s">
        <v>190</v>
      </c>
      <c r="AB397" s="16">
        <f>ROUND(IF(Q397=1,INDEX(新属性投放!$E$14:$E$34,卡牌属性!R397),INDEX(新属性投放!$E$42:$E$62,卡牌属性!R397))*INDEX($G$5:$G$42,L397),2)</f>
        <v>34.619999999999997</v>
      </c>
      <c r="AC397" s="31" t="s">
        <v>191</v>
      </c>
      <c r="AD397" s="16">
        <f>ROUND(IF(Q397=1,INDEX(新属性投放!$F$14:$F$34,卡牌属性!R397),INDEX(新属性投放!$F$42:$F$62,卡牌属性!R397))*INDEX($G$5:$G$42,L397)*SQRT(INDEX($I$5:$I$42,L397)),2)</f>
        <v>310.5</v>
      </c>
      <c r="AF397" s="16">
        <f t="shared" si="175"/>
        <v>692</v>
      </c>
      <c r="AG397" s="16">
        <f t="shared" si="176"/>
        <v>346</v>
      </c>
      <c r="AH397" s="16">
        <f t="shared" si="177"/>
        <v>3105</v>
      </c>
      <c r="AJ397" s="16">
        <f t="shared" si="166"/>
        <v>4303</v>
      </c>
      <c r="AK397" s="16">
        <f t="shared" si="167"/>
        <v>2149</v>
      </c>
      <c r="AL397" s="16">
        <f t="shared" si="168"/>
        <v>19305</v>
      </c>
    </row>
    <row r="398" spans="11:38" ht="16.5" x14ac:dyDescent="0.2">
      <c r="K398" s="15">
        <v>395</v>
      </c>
      <c r="L398" s="15">
        <f t="shared" si="169"/>
        <v>19</v>
      </c>
      <c r="M398" s="15">
        <f t="shared" si="170"/>
        <v>3</v>
      </c>
      <c r="N398" s="16">
        <f t="shared" si="171"/>
        <v>1102003</v>
      </c>
      <c r="O398" s="16" t="str">
        <f t="shared" si="172"/>
        <v>典韦17突</v>
      </c>
      <c r="P398" s="31" t="s">
        <v>482</v>
      </c>
      <c r="Q398" s="16">
        <f t="shared" si="173"/>
        <v>2</v>
      </c>
      <c r="R398" s="16">
        <f t="shared" si="174"/>
        <v>17</v>
      </c>
      <c r="S398" s="16" t="s">
        <v>51</v>
      </c>
      <c r="T398" s="16">
        <f>ROUND(((IF(Q398=1,INDEX(新属性投放!$J$14:$J$34,卡牌属性!R398),INDEX(新属性投放!$J$42:$J$62,卡牌属性!R398)))*INDEX($G$5:$G$42,L398)+IF(Q398=1,INDEX(新属性投放!R$20:R$23,卡牌属性!M398-1),INDEX(新属性投放!R$25:R$28,卡牌属性!M398-1)))/SQRT(INDEX($I$5:$I$42,L398)),2)</f>
        <v>3283.87</v>
      </c>
      <c r="U398" s="31" t="s">
        <v>190</v>
      </c>
      <c r="V398" s="16">
        <f>ROUND((IF(Q398=1,INDEX(新属性投放!$K$14:$K$34,卡牌属性!R398),INDEX(新属性投放!$K$42:$K$62,卡牌属性!R398))+IF(Q398=1,INDEX(新属性投放!S$20:S$23,卡牌属性!M398-1),INDEX(新属性投放!S$25:S$28,卡牌属性!M398-1)))*INDEX($G$5:$G$42,L398),2)</f>
        <v>1615.84</v>
      </c>
      <c r="W398" s="31" t="s">
        <v>191</v>
      </c>
      <c r="X398" s="16">
        <f>ROUND((IF(Q398=1,INDEX(新属性投放!$L$14:$L$34,卡牌属性!R398),INDEX(新属性投放!$L$42:$L$62,卡牌属性!R398))*INDEX($G$5:$G$42,L398)+IF(Q398=1,INDEX(新属性投放!T$20:T$23,卡牌属性!M398-1),INDEX(新属性投放!T$25:T$28,卡牌属性!M398-1)))*SQRT(INDEX($I$5:$I$42,L398)),2)</f>
        <v>17393.7</v>
      </c>
      <c r="Y398" s="31" t="s">
        <v>189</v>
      </c>
      <c r="Z398" s="16">
        <f>ROUND(IF(Q398=1,INDEX(新属性投放!$D$14:$D$34,卡牌属性!R398),INDEX(新属性投放!$D$42:$D$62,卡牌属性!R398))*INDEX($G$5:$G$42,L398)/SQRT(INDEX($I$5:$I$42,L398)),2)</f>
        <v>80.040000000000006</v>
      </c>
      <c r="AA398" s="31" t="s">
        <v>190</v>
      </c>
      <c r="AB398" s="16">
        <f>ROUND(IF(Q398=1,INDEX(新属性投放!$E$14:$E$34,卡牌属性!R398),INDEX(新属性投放!$E$42:$E$62,卡牌属性!R398))*INDEX($G$5:$G$42,L398),2)</f>
        <v>40.020000000000003</v>
      </c>
      <c r="AC398" s="31" t="s">
        <v>191</v>
      </c>
      <c r="AD398" s="16">
        <f>ROUND(IF(Q398=1,INDEX(新属性投放!$F$14:$F$34,卡牌属性!R398),INDEX(新属性投放!$F$42:$F$62,卡牌属性!R398))*INDEX($G$5:$G$42,L398)*SQRT(INDEX($I$5:$I$42,L398)),2)</f>
        <v>359.95</v>
      </c>
      <c r="AF398" s="16">
        <f t="shared" si="175"/>
        <v>800</v>
      </c>
      <c r="AG398" s="16">
        <f t="shared" si="176"/>
        <v>400</v>
      </c>
      <c r="AH398" s="16">
        <f t="shared" si="177"/>
        <v>3599</v>
      </c>
      <c r="AJ398" s="16">
        <f t="shared" si="166"/>
        <v>5103</v>
      </c>
      <c r="AK398" s="16">
        <f t="shared" si="167"/>
        <v>2549</v>
      </c>
      <c r="AL398" s="16">
        <f t="shared" si="168"/>
        <v>22904</v>
      </c>
    </row>
    <row r="399" spans="11:38" ht="16.5" x14ac:dyDescent="0.2">
      <c r="K399" s="15">
        <v>396</v>
      </c>
      <c r="L399" s="15">
        <f t="shared" si="169"/>
        <v>19</v>
      </c>
      <c r="M399" s="15">
        <f t="shared" si="170"/>
        <v>3</v>
      </c>
      <c r="N399" s="16">
        <f t="shared" si="171"/>
        <v>1102003</v>
      </c>
      <c r="O399" s="16" t="str">
        <f t="shared" si="172"/>
        <v>典韦18突</v>
      </c>
      <c r="P399" s="31" t="s">
        <v>482</v>
      </c>
      <c r="Q399" s="16">
        <f t="shared" si="173"/>
        <v>2</v>
      </c>
      <c r="R399" s="16">
        <f t="shared" si="174"/>
        <v>18</v>
      </c>
      <c r="S399" s="16" t="s">
        <v>51</v>
      </c>
      <c r="T399" s="16">
        <f>ROUND(((IF(Q399=1,INDEX(新属性投放!$J$14:$J$34,卡牌属性!R399),INDEX(新属性投放!$J$42:$J$62,卡牌属性!R399)))*INDEX($G$5:$G$42,L399)+IF(Q399=1,INDEX(新属性投放!R$20:R$23,卡牌属性!M399-1),INDEX(新属性投放!R$25:R$28,卡牌属性!M399-1)))/SQRT(INDEX($I$5:$I$42,L399)),2)</f>
        <v>3784.12</v>
      </c>
      <c r="U399" s="31" t="s">
        <v>190</v>
      </c>
      <c r="V399" s="16">
        <f>ROUND((IF(Q399=1,INDEX(新属性投放!$K$14:$K$34,卡牌属性!R399),INDEX(新属性投放!$K$42:$K$62,卡牌属性!R399))+IF(Q399=1,INDEX(新属性投放!S$20:S$23,卡牌属性!M399-1),INDEX(新属性投放!S$25:S$28,卡牌属性!M399-1)))*INDEX($G$5:$G$42,L399),2)</f>
        <v>1866.54</v>
      </c>
      <c r="W399" s="31" t="s">
        <v>191</v>
      </c>
      <c r="X399" s="16">
        <f>ROUND((IF(Q399=1,INDEX(新属性投放!$L$14:$L$34,卡牌属性!R399),INDEX(新属性投放!$L$42:$L$62,卡牌属性!R399))*INDEX($G$5:$G$42,L399)+IF(Q399=1,INDEX(新属性投放!T$20:T$23,卡牌属性!M399-1),INDEX(新属性投放!T$25:T$28,卡牌属性!M399-1)))*SQRT(INDEX($I$5:$I$42,L399)),2)</f>
        <v>20093.900000000001</v>
      </c>
      <c r="Y399" s="31" t="s">
        <v>189</v>
      </c>
      <c r="Z399" s="16">
        <f>ROUND(IF(Q399=1,INDEX(新属性投放!$D$14:$D$34,卡牌属性!R399),INDEX(新属性投放!$D$42:$D$62,卡牌属性!R399))*INDEX($G$5:$G$42,L399)/SQRT(INDEX($I$5:$I$42,L399)),2)</f>
        <v>92.55</v>
      </c>
      <c r="AA399" s="31" t="s">
        <v>190</v>
      </c>
      <c r="AB399" s="16">
        <f>ROUND(IF(Q399=1,INDEX(新属性投放!$E$14:$E$34,卡牌属性!R399),INDEX(新属性投放!$E$42:$E$62,卡牌属性!R399))*INDEX($G$5:$G$42,L399),2)</f>
        <v>46.28</v>
      </c>
      <c r="AC399" s="31" t="s">
        <v>191</v>
      </c>
      <c r="AD399" s="16">
        <f>ROUND(IF(Q399=1,INDEX(新属性投放!$F$14:$F$34,卡牌属性!R399),INDEX(新属性投放!$F$42:$F$62,卡牌属性!R399))*INDEX($G$5:$G$42,L399)*SQRT(INDEX($I$5:$I$42,L399)),2)</f>
        <v>416.3</v>
      </c>
      <c r="AF399" s="16">
        <f t="shared" si="175"/>
        <v>925</v>
      </c>
      <c r="AG399" s="16">
        <f t="shared" si="176"/>
        <v>462</v>
      </c>
      <c r="AH399" s="16">
        <f t="shared" si="177"/>
        <v>4163</v>
      </c>
      <c r="AJ399" s="16">
        <f t="shared" si="166"/>
        <v>6028</v>
      </c>
      <c r="AK399" s="16">
        <f t="shared" si="167"/>
        <v>3011</v>
      </c>
      <c r="AL399" s="16">
        <f t="shared" si="168"/>
        <v>27067</v>
      </c>
    </row>
    <row r="400" spans="11:38" ht="16.5" x14ac:dyDescent="0.2">
      <c r="K400" s="15">
        <v>397</v>
      </c>
      <c r="L400" s="15">
        <f t="shared" si="169"/>
        <v>19</v>
      </c>
      <c r="M400" s="15">
        <f t="shared" si="170"/>
        <v>3</v>
      </c>
      <c r="N400" s="16">
        <f t="shared" si="171"/>
        <v>1102003</v>
      </c>
      <c r="O400" s="16" t="str">
        <f t="shared" si="172"/>
        <v>典韦19突</v>
      </c>
      <c r="P400" s="31" t="s">
        <v>482</v>
      </c>
      <c r="Q400" s="16">
        <f t="shared" si="173"/>
        <v>2</v>
      </c>
      <c r="R400" s="16">
        <f t="shared" si="174"/>
        <v>19</v>
      </c>
      <c r="S400" s="16" t="s">
        <v>51</v>
      </c>
      <c r="T400" s="16">
        <f>ROUND(((IF(Q400=1,INDEX(新属性投放!$J$14:$J$34,卡牌属性!R400),INDEX(新属性投放!$J$42:$J$62,卡牌属性!R400)))*INDEX($G$5:$G$42,L400)+IF(Q400=1,INDEX(新属性投放!R$20:R$23,卡牌属性!M400-1),INDEX(新属性投放!R$25:R$28,卡牌属性!M400-1)))/SQRT(INDEX($I$5:$I$42,L400)),2)</f>
        <v>4363.03</v>
      </c>
      <c r="U400" s="31" t="s">
        <v>190</v>
      </c>
      <c r="V400" s="16">
        <f>ROUND((IF(Q400=1,INDEX(新属性投放!$K$14:$K$34,卡牌属性!R400),INDEX(新属性投放!$K$42:$K$62,卡牌属性!R400))+IF(Q400=1,INDEX(新属性投放!S$20:S$23,卡牌属性!M400-1),INDEX(新属性投放!S$25:S$28,卡牌属性!M400-1)))*INDEX($G$5:$G$42,L400),2)</f>
        <v>2155.42</v>
      </c>
      <c r="W400" s="31" t="s">
        <v>191</v>
      </c>
      <c r="X400" s="16">
        <f>ROUND((IF(Q400=1,INDEX(新属性投放!$L$14:$L$34,卡牌属性!R400),INDEX(新属性投放!$L$42:$L$62,卡牌属性!R400))*INDEX($G$5:$G$42,L400)+IF(Q400=1,INDEX(新属性投放!T$20:T$23,卡牌属性!M400-1),INDEX(新属性投放!T$25:T$28,卡牌属性!M400-1)))*SQRT(INDEX($I$5:$I$42,L400)),2)</f>
        <v>23220.75</v>
      </c>
      <c r="Y400" s="31" t="s">
        <v>189</v>
      </c>
      <c r="Z400" s="16">
        <f>ROUND(IF(Q400=1,INDEX(新属性投放!$D$14:$D$34,卡牌属性!R400),INDEX(新属性投放!$D$42:$D$62,卡牌属性!R400))*INDEX($G$5:$G$42,L400)/SQRT(INDEX($I$5:$I$42,L400)),2)</f>
        <v>107.02</v>
      </c>
      <c r="AA400" s="31" t="s">
        <v>190</v>
      </c>
      <c r="AB400" s="16">
        <f>ROUND(IF(Q400=1,INDEX(新属性投放!$E$14:$E$34,卡牌属性!R400),INDEX(新属性投放!$E$42:$E$62,卡牌属性!R400))*INDEX($G$5:$G$42,L400),2)</f>
        <v>53.51</v>
      </c>
      <c r="AC400" s="31" t="s">
        <v>191</v>
      </c>
      <c r="AD400" s="16">
        <f>ROUND(IF(Q400=1,INDEX(新属性投放!$F$14:$F$34,卡牌属性!R400),INDEX(新属性投放!$F$42:$F$62,卡牌属性!R400))*INDEX($G$5:$G$42,L400)*SQRT(INDEX($I$5:$I$42,L400)),2)</f>
        <v>480.7</v>
      </c>
      <c r="AF400" s="16">
        <f t="shared" si="175"/>
        <v>1070</v>
      </c>
      <c r="AG400" s="16">
        <f t="shared" si="176"/>
        <v>535</v>
      </c>
      <c r="AH400" s="16">
        <f t="shared" si="177"/>
        <v>4807</v>
      </c>
      <c r="AJ400" s="16">
        <f t="shared" si="166"/>
        <v>7098</v>
      </c>
      <c r="AK400" s="16">
        <f t="shared" si="167"/>
        <v>3546</v>
      </c>
      <c r="AL400" s="16">
        <f t="shared" si="168"/>
        <v>31874</v>
      </c>
    </row>
    <row r="401" spans="11:38" ht="16.5" x14ac:dyDescent="0.2">
      <c r="K401" s="15">
        <v>398</v>
      </c>
      <c r="L401" s="15">
        <f t="shared" si="169"/>
        <v>19</v>
      </c>
      <c r="M401" s="15">
        <f t="shared" si="170"/>
        <v>3</v>
      </c>
      <c r="N401" s="16">
        <f t="shared" si="171"/>
        <v>1102003</v>
      </c>
      <c r="O401" s="16" t="str">
        <f t="shared" si="172"/>
        <v>典韦20突</v>
      </c>
      <c r="P401" s="31" t="s">
        <v>482</v>
      </c>
      <c r="Q401" s="16">
        <f t="shared" si="173"/>
        <v>2</v>
      </c>
      <c r="R401" s="16">
        <f t="shared" si="174"/>
        <v>20</v>
      </c>
      <c r="S401" s="16" t="s">
        <v>51</v>
      </c>
      <c r="T401" s="16">
        <f>ROUND(((IF(Q401=1,INDEX(新属性投放!$J$14:$J$34,卡牌属性!R401),INDEX(新属性投放!$J$42:$J$62,卡牌属性!R401)))*INDEX($G$5:$G$42,L401)+IF(Q401=1,INDEX(新属性投放!R$20:R$23,卡牌属性!M401-1),INDEX(新属性投放!R$25:R$28,卡牌属性!M401-1)))/SQRT(INDEX($I$5:$I$42,L401)),2)</f>
        <v>5031.53</v>
      </c>
      <c r="U401" s="31" t="s">
        <v>190</v>
      </c>
      <c r="V401" s="16">
        <f>ROUND((IF(Q401=1,INDEX(新属性投放!$K$14:$K$34,卡牌属性!R401),INDEX(新属性投放!$K$42:$K$62,卡牌属性!R401))+IF(Q401=1,INDEX(新属性投放!S$20:S$23,卡牌属性!M401-1),INDEX(新属性投放!S$25:S$28,卡牌属性!M401-1)))*INDEX($G$5:$G$42,L401),2)</f>
        <v>2489.66</v>
      </c>
      <c r="W401" s="31" t="s">
        <v>191</v>
      </c>
      <c r="X401" s="16">
        <f>ROUND((IF(Q401=1,INDEX(新属性投放!$L$14:$L$34,卡牌属性!R401),INDEX(新属性投放!$L$42:$L$62,卡牌属性!R401))*INDEX($G$5:$G$42,L401)+IF(Q401=1,INDEX(新属性投放!T$20:T$23,卡牌属性!M401-1),INDEX(新属性投放!T$25:T$28,卡牌属性!M401-1)))*SQRT(INDEX($I$5:$I$42,L401)),2)</f>
        <v>26824.85</v>
      </c>
      <c r="Y401" s="31" t="s">
        <v>189</v>
      </c>
      <c r="Z401" s="16">
        <f>ROUND(IF(Q401=1,INDEX(新属性投放!$D$14:$D$34,卡牌属性!R401),INDEX(新属性投放!$D$42:$D$62,卡牌属性!R401))*INDEX($G$5:$G$42,L401)/SQRT(INDEX($I$5:$I$42,L401)),2)</f>
        <v>123.74</v>
      </c>
      <c r="AA401" s="31" t="s">
        <v>190</v>
      </c>
      <c r="AB401" s="16">
        <f>ROUND(IF(Q401=1,INDEX(新属性投放!$E$14:$E$34,卡牌属性!R401),INDEX(新属性投放!$E$42:$E$62,卡牌属性!R401))*INDEX($G$5:$G$42,L401),2)</f>
        <v>61.87</v>
      </c>
      <c r="AC401" s="31" t="s">
        <v>191</v>
      </c>
      <c r="AD401" s="16">
        <f>ROUND(IF(Q401=1,INDEX(新属性投放!$F$14:$F$34,卡牌属性!R401),INDEX(新属性投放!$F$42:$F$62,卡牌属性!R401))*INDEX($G$5:$G$42,L401)*SQRT(INDEX($I$5:$I$42,L401)),2)</f>
        <v>556.6</v>
      </c>
      <c r="AF401" s="16">
        <f t="shared" si="175"/>
        <v>1237</v>
      </c>
      <c r="AG401" s="16">
        <f t="shared" si="176"/>
        <v>618</v>
      </c>
      <c r="AH401" s="16">
        <f t="shared" si="177"/>
        <v>5566</v>
      </c>
      <c r="AJ401" s="16">
        <f t="shared" si="166"/>
        <v>8335</v>
      </c>
      <c r="AK401" s="16">
        <f t="shared" si="167"/>
        <v>4164</v>
      </c>
      <c r="AL401" s="16">
        <f t="shared" si="168"/>
        <v>37440</v>
      </c>
    </row>
    <row r="402" spans="11:38" ht="16.5" x14ac:dyDescent="0.2">
      <c r="K402" s="15">
        <v>399</v>
      </c>
      <c r="L402" s="15">
        <f t="shared" si="169"/>
        <v>19</v>
      </c>
      <c r="M402" s="15">
        <f t="shared" si="170"/>
        <v>3</v>
      </c>
      <c r="N402" s="16">
        <f t="shared" si="171"/>
        <v>1102003</v>
      </c>
      <c r="O402" s="16" t="str">
        <f t="shared" si="172"/>
        <v>典韦21突</v>
      </c>
      <c r="P402" s="31" t="s">
        <v>482</v>
      </c>
      <c r="Q402" s="16">
        <f t="shared" si="173"/>
        <v>2</v>
      </c>
      <c r="R402" s="16">
        <f t="shared" si="174"/>
        <v>21</v>
      </c>
      <c r="S402" s="16" t="s">
        <v>51</v>
      </c>
      <c r="T402" s="16">
        <f>ROUND(((IF(Q402=1,INDEX(新属性投放!$J$14:$J$34,卡牌属性!R402),INDEX(新属性投放!$J$42:$J$62,卡牌属性!R402)))*INDEX($G$5:$G$42,L402)+IF(Q402=1,INDEX(新属性投放!R$20:R$23,卡牌属性!M402-1),INDEX(新属性投放!R$25:R$28,卡牌属性!M402-1)))/SQRT(INDEX($I$5:$I$42,L402)),2)</f>
        <v>5805.48</v>
      </c>
      <c r="U402" s="31" t="s">
        <v>190</v>
      </c>
      <c r="V402" s="16">
        <f>ROUND((IF(Q402=1,INDEX(新属性投放!$K$14:$K$34,卡牌属性!R402),INDEX(新属性投放!$K$42:$K$62,卡牌属性!R402))+IF(Q402=1,INDEX(新属性投放!S$20:S$23,卡牌属性!M402-1),INDEX(新属性投放!S$25:S$28,卡牌属性!M402-1)))*INDEX($G$5:$G$42,L402),2)</f>
        <v>2876.06</v>
      </c>
      <c r="W402" s="31" t="s">
        <v>191</v>
      </c>
      <c r="X402" s="16">
        <f>ROUND((IF(Q402=1,INDEX(新属性投放!$L$14:$L$34,卡牌属性!R402),INDEX(新属性投放!$L$42:$L$62,卡牌属性!R402))*INDEX($G$5:$G$42,L402)+IF(Q402=1,INDEX(新属性投放!T$20:T$23,卡牌属性!M402-1),INDEX(新属性投放!T$25:T$28,卡牌属性!M402-1)))*SQRT(INDEX($I$5:$I$42,L402)),2)</f>
        <v>31005.1</v>
      </c>
      <c r="Y402" s="31" t="s">
        <v>189</v>
      </c>
      <c r="Z402" s="16">
        <f>ROUND(IF(Q402=1,INDEX(新属性投放!$D$14:$D$34,卡牌属性!R402),INDEX(新属性投放!$D$42:$D$62,卡牌属性!R402))*INDEX($G$5:$G$42,L402)/SQRT(INDEX($I$5:$I$42,L402)),2)</f>
        <v>143.08000000000001</v>
      </c>
      <c r="AA402" s="31" t="s">
        <v>190</v>
      </c>
      <c r="AB402" s="16">
        <f>ROUND(IF(Q402=1,INDEX(新属性投放!$E$14:$E$34,卡牌属性!R402),INDEX(新属性投放!$E$42:$E$62,卡牌属性!R402))*INDEX($G$5:$G$42,L402),2)</f>
        <v>71.540000000000006</v>
      </c>
      <c r="AC402" s="31" t="s">
        <v>191</v>
      </c>
      <c r="AD402" s="16">
        <f>ROUND(IF(Q402=1,INDEX(新属性投放!$F$14:$F$34,卡牌属性!R402),INDEX(新属性投放!$F$42:$F$62,卡牌属性!R402))*INDEX($G$5:$G$42,L402)*SQRT(INDEX($I$5:$I$42,L402)),2)</f>
        <v>642.85</v>
      </c>
      <c r="AF402" s="16">
        <f t="shared" si="175"/>
        <v>1430</v>
      </c>
      <c r="AG402" s="16">
        <f t="shared" si="176"/>
        <v>715</v>
      </c>
      <c r="AH402" s="16">
        <f t="shared" si="177"/>
        <v>6428</v>
      </c>
      <c r="AJ402" s="16">
        <f t="shared" si="166"/>
        <v>9765</v>
      </c>
      <c r="AK402" s="16">
        <f t="shared" si="167"/>
        <v>4879</v>
      </c>
      <c r="AL402" s="16">
        <f t="shared" si="168"/>
        <v>43868</v>
      </c>
    </row>
    <row r="403" spans="11:38" ht="16.5" x14ac:dyDescent="0.2">
      <c r="K403" s="15">
        <v>400</v>
      </c>
      <c r="L403" s="15">
        <f t="shared" si="169"/>
        <v>20</v>
      </c>
      <c r="M403" s="15">
        <f t="shared" si="170"/>
        <v>2</v>
      </c>
      <c r="N403" s="16">
        <f t="shared" si="171"/>
        <v>1102004</v>
      </c>
      <c r="O403" s="16" t="str">
        <f t="shared" si="172"/>
        <v>唐流雨1突</v>
      </c>
      <c r="P403" s="31" t="s">
        <v>482</v>
      </c>
      <c r="Q403" s="16">
        <f t="shared" si="173"/>
        <v>2</v>
      </c>
      <c r="R403" s="16">
        <f t="shared" si="174"/>
        <v>1</v>
      </c>
      <c r="S403" s="16" t="s">
        <v>51</v>
      </c>
      <c r="T403" s="16">
        <f>ROUND(((IF(Q403=1,INDEX(新属性投放!$J$14:$J$34,卡牌属性!R403),INDEX(新属性投放!$J$42:$J$62,卡牌属性!R403)))*INDEX($G$5:$G$42,L403)+IF(Q403=1,INDEX(新属性投放!R$20:R$23,卡牌属性!M403-1),INDEX(新属性投放!R$25:R$28,卡牌属性!M403-1)))/SQRT(INDEX($I$5:$I$42,L403)),2)</f>
        <v>70</v>
      </c>
      <c r="U403" s="31" t="s">
        <v>190</v>
      </c>
      <c r="V403" s="16">
        <f>ROUND((IF(Q403=1,INDEX(新属性投放!$K$14:$K$34,卡牌属性!R403),INDEX(新属性投放!$K$42:$K$62,卡牌属性!R403))+IF(Q403=1,INDEX(新属性投放!S$20:S$23,卡牌属性!M403-1),INDEX(新属性投放!S$25:S$28,卡牌属性!M403-1)))*INDEX($G$5:$G$42,L403),2)</f>
        <v>20</v>
      </c>
      <c r="W403" s="31" t="s">
        <v>191</v>
      </c>
      <c r="X403" s="16">
        <f>ROUND((IF(Q403=1,INDEX(新属性投放!$L$14:$L$34,卡牌属性!R403),INDEX(新属性投放!$L$42:$L$62,卡牌属性!R403))*INDEX($G$5:$G$42,L403)+IF(Q403=1,INDEX(新属性投放!T$20:T$23,卡牌属性!M403-1),INDEX(新属性投放!T$25:T$28,卡牌属性!M403-1)))*SQRT(INDEX($I$5:$I$42,L403)),2)</f>
        <v>150</v>
      </c>
      <c r="Y403" s="31" t="s">
        <v>189</v>
      </c>
      <c r="Z403" s="16">
        <f>ROUND(IF(Q403=1,INDEX(新属性投放!$D$14:$D$34,卡牌属性!R403),INDEX(新属性投放!$D$42:$D$62,卡牌属性!R403))*INDEX($G$5:$G$42,L403)/SQRT(INDEX($I$5:$I$42,L403)),2)</f>
        <v>3</v>
      </c>
      <c r="AA403" s="31" t="s">
        <v>190</v>
      </c>
      <c r="AB403" s="16">
        <f>ROUND(IF(Q403=1,INDEX(新属性投放!$E$14:$E$34,卡牌属性!R403),INDEX(新属性投放!$E$42:$E$62,卡牌属性!R403))*INDEX($G$5:$G$42,L403),2)</f>
        <v>1.5</v>
      </c>
      <c r="AC403" s="31" t="s">
        <v>191</v>
      </c>
      <c r="AD403" s="16">
        <f>ROUND(IF(Q403=1,INDEX(新属性投放!$F$14:$F$34,卡牌属性!R403),INDEX(新属性投放!$F$42:$F$62,卡牌属性!R403))*INDEX($G$5:$G$42,L403)*SQRT(INDEX($I$5:$I$42,L403)),2)</f>
        <v>13</v>
      </c>
      <c r="AF403" s="16">
        <f t="shared" si="175"/>
        <v>30</v>
      </c>
      <c r="AG403" s="16">
        <f t="shared" si="176"/>
        <v>15</v>
      </c>
      <c r="AH403" s="16">
        <f t="shared" si="177"/>
        <v>130</v>
      </c>
      <c r="AJ403" s="16">
        <f t="shared" ref="AJ403" si="178">AF403</f>
        <v>30</v>
      </c>
      <c r="AK403" s="16">
        <f t="shared" ref="AK403" si="179">AG403</f>
        <v>15</v>
      </c>
      <c r="AL403" s="16">
        <f t="shared" ref="AL403" si="180">AH403</f>
        <v>130</v>
      </c>
    </row>
    <row r="404" spans="11:38" ht="16.5" x14ac:dyDescent="0.2">
      <c r="K404" s="15">
        <v>401</v>
      </c>
      <c r="L404" s="15">
        <f t="shared" si="169"/>
        <v>20</v>
      </c>
      <c r="M404" s="15">
        <f t="shared" si="170"/>
        <v>2</v>
      </c>
      <c r="N404" s="16">
        <f t="shared" si="171"/>
        <v>1102004</v>
      </c>
      <c r="O404" s="16" t="str">
        <f t="shared" si="172"/>
        <v>唐流雨2突</v>
      </c>
      <c r="P404" s="31" t="s">
        <v>482</v>
      </c>
      <c r="Q404" s="16">
        <f t="shared" si="173"/>
        <v>2</v>
      </c>
      <c r="R404" s="16">
        <f t="shared" si="174"/>
        <v>2</v>
      </c>
      <c r="S404" s="16" t="s">
        <v>51</v>
      </c>
      <c r="T404" s="16">
        <f>ROUND(((IF(Q404=1,INDEX(新属性投放!$J$14:$J$34,卡牌属性!R404),INDEX(新属性投放!$J$42:$J$62,卡牌属性!R404)))*INDEX($G$5:$G$42,L404)+IF(Q404=1,INDEX(新属性投放!R$20:R$23,卡牌属性!M404-1),INDEX(新属性投放!R$25:R$28,卡牌属性!M404-1)))/SQRT(INDEX($I$5:$I$42,L404)),2)</f>
        <v>107</v>
      </c>
      <c r="U404" s="31" t="s">
        <v>190</v>
      </c>
      <c r="V404" s="16">
        <f>ROUND((IF(Q404=1,INDEX(新属性投放!$K$14:$K$34,卡牌属性!R404),INDEX(新属性投放!$K$42:$K$62,卡牌属性!R404))+IF(Q404=1,INDEX(新属性投放!S$20:S$23,卡牌属性!M404-1),INDEX(新属性投放!S$25:S$28,卡牌属性!M404-1)))*INDEX($G$5:$G$42,L404),2)</f>
        <v>38.5</v>
      </c>
      <c r="W404" s="31" t="s">
        <v>191</v>
      </c>
      <c r="X404" s="16">
        <f>ROUND((IF(Q404=1,INDEX(新属性投放!$L$14:$L$34,卡牌属性!R404),INDEX(新属性投放!$L$42:$L$62,卡牌属性!R404))*INDEX($G$5:$G$42,L404)+IF(Q404=1,INDEX(新属性投放!T$20:T$23,卡牌属性!M404-1),INDEX(新属性投放!T$25:T$28,卡牌属性!M404-1)))*SQRT(INDEX($I$5:$I$42,L404)),2)</f>
        <v>357</v>
      </c>
      <c r="Y404" s="31" t="s">
        <v>189</v>
      </c>
      <c r="Z404" s="16">
        <f>ROUND(IF(Q404=1,INDEX(新属性投放!$D$14:$D$34,卡牌属性!R404),INDEX(新属性投放!$D$42:$D$62,卡牌属性!R404))*INDEX($G$5:$G$42,L404)/SQRT(INDEX($I$5:$I$42,L404)),2)</f>
        <v>3.2</v>
      </c>
      <c r="AA404" s="31" t="s">
        <v>190</v>
      </c>
      <c r="AB404" s="16">
        <f>ROUND(IF(Q404=1,INDEX(新属性投放!$E$14:$E$34,卡牌属性!R404),INDEX(新属性投放!$E$42:$E$62,卡牌属性!R404))*INDEX($G$5:$G$42,L404),2)</f>
        <v>1.6</v>
      </c>
      <c r="AC404" s="31" t="s">
        <v>191</v>
      </c>
      <c r="AD404" s="16">
        <f>ROUND(IF(Q404=1,INDEX(新属性投放!$F$14:$F$34,卡牌属性!R404),INDEX(新属性投放!$F$42:$F$62,卡牌属性!R404))*INDEX($G$5:$G$42,L404)*SQRT(INDEX($I$5:$I$42,L404)),2)</f>
        <v>14</v>
      </c>
      <c r="AF404" s="16">
        <f t="shared" si="175"/>
        <v>32</v>
      </c>
      <c r="AG404" s="16">
        <f t="shared" si="176"/>
        <v>16</v>
      </c>
      <c r="AH404" s="16">
        <f t="shared" si="177"/>
        <v>140</v>
      </c>
      <c r="AJ404" s="16">
        <f t="shared" ref="AJ404:AJ423" si="181">AJ403+AF404</f>
        <v>62</v>
      </c>
      <c r="AK404" s="16">
        <f t="shared" ref="AK404:AK423" si="182">AK403+AG404</f>
        <v>31</v>
      </c>
      <c r="AL404" s="16">
        <f t="shared" ref="AL404:AL423" si="183">AL403+AH404</f>
        <v>270</v>
      </c>
    </row>
    <row r="405" spans="11:38" ht="16.5" x14ac:dyDescent="0.2">
      <c r="K405" s="15">
        <v>402</v>
      </c>
      <c r="L405" s="15">
        <f t="shared" si="169"/>
        <v>20</v>
      </c>
      <c r="M405" s="15">
        <f t="shared" si="170"/>
        <v>2</v>
      </c>
      <c r="N405" s="16">
        <f t="shared" si="171"/>
        <v>1102004</v>
      </c>
      <c r="O405" s="16" t="str">
        <f t="shared" si="172"/>
        <v>唐流雨3突</v>
      </c>
      <c r="P405" s="31" t="s">
        <v>482</v>
      </c>
      <c r="Q405" s="16">
        <f t="shared" si="173"/>
        <v>2</v>
      </c>
      <c r="R405" s="16">
        <f t="shared" si="174"/>
        <v>3</v>
      </c>
      <c r="S405" s="16" t="s">
        <v>51</v>
      </c>
      <c r="T405" s="16">
        <f>ROUND(((IF(Q405=1,INDEX(新属性投放!$J$14:$J$34,卡牌属性!R405),INDEX(新属性投放!$J$42:$J$62,卡牌属性!R405)))*INDEX($G$5:$G$42,L405)+IF(Q405=1,INDEX(新属性投放!R$20:R$23,卡牌属性!M405-1),INDEX(新属性投放!R$25:R$28,卡牌属性!M405-1)))/SQRT(INDEX($I$5:$I$42,L405)),2)</f>
        <v>149</v>
      </c>
      <c r="U405" s="31" t="s">
        <v>190</v>
      </c>
      <c r="V405" s="16">
        <f>ROUND((IF(Q405=1,INDEX(新属性投放!$K$14:$K$34,卡牌属性!R405),INDEX(新属性投放!$K$42:$K$62,卡牌属性!R405))+IF(Q405=1,INDEX(新属性投放!S$20:S$23,卡牌属性!M405-1),INDEX(新属性投放!S$25:S$28,卡牌属性!M405-1)))*INDEX($G$5:$G$42,L405),2)</f>
        <v>59.5</v>
      </c>
      <c r="W405" s="31" t="s">
        <v>191</v>
      </c>
      <c r="X405" s="16">
        <f>ROUND((IF(Q405=1,INDEX(新属性投放!$L$14:$L$34,卡牌属性!R405),INDEX(新属性投放!$L$42:$L$62,卡牌属性!R405))*INDEX($G$5:$G$42,L405)+IF(Q405=1,INDEX(新属性投放!T$20:T$23,卡牌属性!M405-1),INDEX(新属性投放!T$25:T$28,卡牌属性!M405-1)))*SQRT(INDEX($I$5:$I$42,L405)),2)</f>
        <v>587</v>
      </c>
      <c r="Y405" s="31" t="s">
        <v>189</v>
      </c>
      <c r="Z405" s="16">
        <f>ROUND(IF(Q405=1,INDEX(新属性投放!$D$14:$D$34,卡牌属性!R405),INDEX(新属性投放!$D$42:$D$62,卡牌属性!R405))*INDEX($G$5:$G$42,L405)/SQRT(INDEX($I$5:$I$42,L405)),2)</f>
        <v>5.86</v>
      </c>
      <c r="AA405" s="31" t="s">
        <v>190</v>
      </c>
      <c r="AB405" s="16">
        <f>ROUND(IF(Q405=1,INDEX(新属性投放!$E$14:$E$34,卡牌属性!R405),INDEX(新属性投放!$E$42:$E$62,卡牌属性!R405))*INDEX($G$5:$G$42,L405),2)</f>
        <v>2.93</v>
      </c>
      <c r="AC405" s="31" t="s">
        <v>191</v>
      </c>
      <c r="AD405" s="16">
        <f>ROUND(IF(Q405=1,INDEX(新属性投放!$F$14:$F$34,卡牌属性!R405),INDEX(新属性投放!$F$42:$F$62,卡牌属性!R405))*INDEX($G$5:$G$42,L405)*SQRT(INDEX($I$5:$I$42,L405)),2)</f>
        <v>26</v>
      </c>
      <c r="AF405" s="16">
        <f t="shared" si="175"/>
        <v>58</v>
      </c>
      <c r="AG405" s="16">
        <f t="shared" si="176"/>
        <v>29</v>
      </c>
      <c r="AH405" s="16">
        <f t="shared" si="177"/>
        <v>260</v>
      </c>
      <c r="AJ405" s="16">
        <f t="shared" si="181"/>
        <v>120</v>
      </c>
      <c r="AK405" s="16">
        <f t="shared" si="182"/>
        <v>60</v>
      </c>
      <c r="AL405" s="16">
        <f t="shared" si="183"/>
        <v>530</v>
      </c>
    </row>
    <row r="406" spans="11:38" ht="16.5" x14ac:dyDescent="0.2">
      <c r="K406" s="15">
        <v>403</v>
      </c>
      <c r="L406" s="15">
        <f t="shared" si="169"/>
        <v>20</v>
      </c>
      <c r="M406" s="15">
        <f t="shared" si="170"/>
        <v>2</v>
      </c>
      <c r="N406" s="16">
        <f t="shared" si="171"/>
        <v>1102004</v>
      </c>
      <c r="O406" s="16" t="str">
        <f t="shared" si="172"/>
        <v>唐流雨4突</v>
      </c>
      <c r="P406" s="31" t="s">
        <v>482</v>
      </c>
      <c r="Q406" s="16">
        <f t="shared" si="173"/>
        <v>2</v>
      </c>
      <c r="R406" s="16">
        <f t="shared" si="174"/>
        <v>4</v>
      </c>
      <c r="S406" s="16" t="s">
        <v>51</v>
      </c>
      <c r="T406" s="16">
        <f>ROUND(((IF(Q406=1,INDEX(新属性投放!$J$14:$J$34,卡牌属性!R406),INDEX(新属性投放!$J$42:$J$62,卡牌属性!R406)))*INDEX($G$5:$G$42,L406)+IF(Q406=1,INDEX(新属性投放!R$20:R$23,卡牌属性!M406-1),INDEX(新属性投放!R$25:R$28,卡牌属性!M406-1)))/SQRT(INDEX($I$5:$I$42,L406)),2)</f>
        <v>217.6</v>
      </c>
      <c r="U406" s="31" t="s">
        <v>190</v>
      </c>
      <c r="V406" s="16">
        <f>ROUND((IF(Q406=1,INDEX(新属性投放!$K$14:$K$34,卡牌属性!R406),INDEX(新属性投放!$K$42:$K$62,卡牌属性!R406))+IF(Q406=1,INDEX(新属性投放!S$20:S$23,卡牌属性!M406-1),INDEX(新属性投放!S$25:S$28,卡牌属性!M406-1)))*INDEX($G$5:$G$42,L406),2)</f>
        <v>93.8</v>
      </c>
      <c r="W406" s="31" t="s">
        <v>191</v>
      </c>
      <c r="X406" s="16">
        <f>ROUND((IF(Q406=1,INDEX(新属性投放!$L$14:$L$34,卡牌属性!R406),INDEX(新属性投放!$L$42:$L$62,卡牌属性!R406))*INDEX($G$5:$G$42,L406)+IF(Q406=1,INDEX(新属性投放!T$20:T$23,卡牌属性!M406-1),INDEX(新属性投放!T$25:T$28,卡牌属性!M406-1)))*SQRT(INDEX($I$5:$I$42,L406)),2)</f>
        <v>937</v>
      </c>
      <c r="Y406" s="31" t="s">
        <v>189</v>
      </c>
      <c r="Z406" s="16">
        <f>ROUND(IF(Q406=1,INDEX(新属性投放!$D$14:$D$34,卡牌属性!R406),INDEX(新属性投放!$D$42:$D$62,卡牌属性!R406))*INDEX($G$5:$G$42,L406)/SQRT(INDEX($I$5:$I$42,L406)),2)</f>
        <v>6.74</v>
      </c>
      <c r="AA406" s="31" t="s">
        <v>190</v>
      </c>
      <c r="AB406" s="16">
        <f>ROUND(IF(Q406=1,INDEX(新属性投放!$E$14:$E$34,卡牌属性!R406),INDEX(新属性投放!$E$42:$E$62,卡牌属性!R406))*INDEX($G$5:$G$42,L406),2)</f>
        <v>3.37</v>
      </c>
      <c r="AC406" s="31" t="s">
        <v>191</v>
      </c>
      <c r="AD406" s="16">
        <f>ROUND(IF(Q406=1,INDEX(新属性投放!$F$14:$F$34,卡牌属性!R406),INDEX(新属性投放!$F$42:$F$62,卡牌属性!R406))*INDEX($G$5:$G$42,L406)*SQRT(INDEX($I$5:$I$42,L406)),2)</f>
        <v>30</v>
      </c>
      <c r="AF406" s="16">
        <f t="shared" si="175"/>
        <v>67</v>
      </c>
      <c r="AG406" s="16">
        <f t="shared" si="176"/>
        <v>33</v>
      </c>
      <c r="AH406" s="16">
        <f t="shared" si="177"/>
        <v>300</v>
      </c>
      <c r="AJ406" s="16">
        <f t="shared" si="181"/>
        <v>187</v>
      </c>
      <c r="AK406" s="16">
        <f t="shared" si="182"/>
        <v>93</v>
      </c>
      <c r="AL406" s="16">
        <f t="shared" si="183"/>
        <v>830</v>
      </c>
    </row>
    <row r="407" spans="11:38" ht="16.5" x14ac:dyDescent="0.2">
      <c r="K407" s="15">
        <v>404</v>
      </c>
      <c r="L407" s="15">
        <f t="shared" si="169"/>
        <v>20</v>
      </c>
      <c r="M407" s="15">
        <f t="shared" si="170"/>
        <v>2</v>
      </c>
      <c r="N407" s="16">
        <f t="shared" si="171"/>
        <v>1102004</v>
      </c>
      <c r="O407" s="16" t="str">
        <f t="shared" si="172"/>
        <v>唐流雨5突</v>
      </c>
      <c r="P407" s="31" t="s">
        <v>482</v>
      </c>
      <c r="Q407" s="16">
        <f t="shared" si="173"/>
        <v>2</v>
      </c>
      <c r="R407" s="16">
        <f t="shared" si="174"/>
        <v>5</v>
      </c>
      <c r="S407" s="16" t="s">
        <v>51</v>
      </c>
      <c r="T407" s="16">
        <f>ROUND(((IF(Q407=1,INDEX(新属性投放!$J$14:$J$34,卡牌属性!R407),INDEX(新属性投放!$J$42:$J$62,卡牌属性!R407)))*INDEX($G$5:$G$42,L407)+IF(Q407=1,INDEX(新属性投放!R$20:R$23,卡牌属性!M407-1),INDEX(新属性投放!R$25:R$28,卡牌属性!M407-1)))/SQRT(INDEX($I$5:$I$42,L407)),2)</f>
        <v>302</v>
      </c>
      <c r="U407" s="31" t="s">
        <v>190</v>
      </c>
      <c r="V407" s="16">
        <f>ROUND((IF(Q407=1,INDEX(新属性投放!$K$14:$K$34,卡牌属性!R407),INDEX(新属性投放!$K$42:$K$62,卡牌属性!R407))+IF(Q407=1,INDEX(新属性投放!S$20:S$23,卡牌属性!M407-1),INDEX(新属性投放!S$25:S$28,卡牌属性!M407-1)))*INDEX($G$5:$G$42,L407),2)</f>
        <v>135.5</v>
      </c>
      <c r="W407" s="31" t="s">
        <v>191</v>
      </c>
      <c r="X407" s="16">
        <f>ROUND((IF(Q407=1,INDEX(新属性投放!$L$14:$L$34,卡牌属性!R407),INDEX(新属性投放!$L$42:$L$62,卡牌属性!R407))*INDEX($G$5:$G$42,L407)+IF(Q407=1,INDEX(新属性投放!T$20:T$23,卡牌属性!M407-1),INDEX(新属性投放!T$25:T$28,卡牌属性!M407-1)))*SQRT(INDEX($I$5:$I$42,L407)),2)</f>
        <v>1390</v>
      </c>
      <c r="Y407" s="31" t="s">
        <v>189</v>
      </c>
      <c r="Z407" s="16">
        <f>ROUND(IF(Q407=1,INDEX(新属性投放!$D$14:$D$34,卡牌属性!R407),INDEX(新属性投放!$D$42:$D$62,卡牌属性!R407))*INDEX($G$5:$G$42,L407)/SQRT(INDEX($I$5:$I$42,L407)),2)</f>
        <v>8.43</v>
      </c>
      <c r="AA407" s="31" t="s">
        <v>190</v>
      </c>
      <c r="AB407" s="16">
        <f>ROUND(IF(Q407=1,INDEX(新属性投放!$E$14:$E$34,卡牌属性!R407),INDEX(新属性投放!$E$42:$E$62,卡牌属性!R407))*INDEX($G$5:$G$42,L407),2)</f>
        <v>4.22</v>
      </c>
      <c r="AC407" s="31" t="s">
        <v>191</v>
      </c>
      <c r="AD407" s="16">
        <f>ROUND(IF(Q407=1,INDEX(新属性投放!$F$14:$F$34,卡牌属性!R407),INDEX(新属性投放!$F$42:$F$62,卡牌属性!R407))*INDEX($G$5:$G$42,L407)*SQRT(INDEX($I$5:$I$42,L407)),2)</f>
        <v>37</v>
      </c>
      <c r="AF407" s="16">
        <f t="shared" si="175"/>
        <v>84</v>
      </c>
      <c r="AG407" s="16">
        <f t="shared" si="176"/>
        <v>42</v>
      </c>
      <c r="AH407" s="16">
        <f t="shared" si="177"/>
        <v>370</v>
      </c>
      <c r="AJ407" s="16">
        <f t="shared" si="181"/>
        <v>271</v>
      </c>
      <c r="AK407" s="16">
        <f t="shared" si="182"/>
        <v>135</v>
      </c>
      <c r="AL407" s="16">
        <f t="shared" si="183"/>
        <v>1200</v>
      </c>
    </row>
    <row r="408" spans="11:38" ht="16.5" x14ac:dyDescent="0.2">
      <c r="K408" s="15">
        <v>405</v>
      </c>
      <c r="L408" s="15">
        <f t="shared" si="169"/>
        <v>20</v>
      </c>
      <c r="M408" s="15">
        <f t="shared" si="170"/>
        <v>2</v>
      </c>
      <c r="N408" s="16">
        <f t="shared" si="171"/>
        <v>1102004</v>
      </c>
      <c r="O408" s="16" t="str">
        <f t="shared" si="172"/>
        <v>唐流雨6突</v>
      </c>
      <c r="P408" s="31" t="s">
        <v>482</v>
      </c>
      <c r="Q408" s="16">
        <f t="shared" si="173"/>
        <v>2</v>
      </c>
      <c r="R408" s="16">
        <f t="shared" si="174"/>
        <v>6</v>
      </c>
      <c r="S408" s="16" t="s">
        <v>51</v>
      </c>
      <c r="T408" s="16">
        <f>ROUND(((IF(Q408=1,INDEX(新属性投放!$J$14:$J$34,卡牌属性!R408),INDEX(新属性投放!$J$42:$J$62,卡牌属性!R408)))*INDEX($G$5:$G$42,L408)+IF(Q408=1,INDEX(新属性投放!R$20:R$23,卡牌属性!M408-1),INDEX(新属性投放!R$25:R$28,卡牌属性!M408-1)))/SQRT(INDEX($I$5:$I$42,L408)),2)</f>
        <v>407.3</v>
      </c>
      <c r="U408" s="31" t="s">
        <v>190</v>
      </c>
      <c r="V408" s="16">
        <f>ROUND((IF(Q408=1,INDEX(新属性投放!$K$14:$K$34,卡牌属性!R408),INDEX(新属性投放!$K$42:$K$62,卡牌属性!R408))+IF(Q408=1,INDEX(新属性投放!S$20:S$23,卡牌属性!M408-1),INDEX(新属性投放!S$25:S$28,卡牌属性!M408-1)))*INDEX($G$5:$G$42,L408),2)</f>
        <v>188.65</v>
      </c>
      <c r="W408" s="31" t="s">
        <v>191</v>
      </c>
      <c r="X408" s="16">
        <f>ROUND((IF(Q408=1,INDEX(新属性投放!$L$14:$L$34,卡牌属性!R408),INDEX(新属性投放!$L$42:$L$62,卡牌属性!R408))*INDEX($G$5:$G$42,L408)+IF(Q408=1,INDEX(新属性投放!T$20:T$23,卡牌属性!M408-1),INDEX(新属性投放!T$25:T$28,卡牌属性!M408-1)))*SQRT(INDEX($I$5:$I$42,L408)),2)</f>
        <v>1949</v>
      </c>
      <c r="Y408" s="31" t="s">
        <v>189</v>
      </c>
      <c r="Z408" s="16">
        <f>ROUND(IF(Q408=1,INDEX(新属性投放!$D$14:$D$34,卡牌属性!R408),INDEX(新属性投放!$D$42:$D$62,卡牌属性!R408))*INDEX($G$5:$G$42,L408)/SQRT(INDEX($I$5:$I$42,L408)),2)</f>
        <v>10.93</v>
      </c>
      <c r="AA408" s="31" t="s">
        <v>190</v>
      </c>
      <c r="AB408" s="16">
        <f>ROUND(IF(Q408=1,INDEX(新属性投放!$E$14:$E$34,卡牌属性!R408),INDEX(新属性投放!$E$42:$E$62,卡牌属性!R408))*INDEX($G$5:$G$42,L408),2)</f>
        <v>5.47</v>
      </c>
      <c r="AC408" s="31" t="s">
        <v>191</v>
      </c>
      <c r="AD408" s="16">
        <f>ROUND(IF(Q408=1,INDEX(新属性投放!$F$14:$F$34,卡牌属性!R408),INDEX(新属性投放!$F$42:$F$62,卡牌属性!R408))*INDEX($G$5:$G$42,L408)*SQRT(INDEX($I$5:$I$42,L408)),2)</f>
        <v>49</v>
      </c>
      <c r="AF408" s="16">
        <f t="shared" si="175"/>
        <v>109</v>
      </c>
      <c r="AG408" s="16">
        <f t="shared" si="176"/>
        <v>54</v>
      </c>
      <c r="AH408" s="16">
        <f t="shared" si="177"/>
        <v>490</v>
      </c>
      <c r="AJ408" s="16">
        <f t="shared" si="181"/>
        <v>380</v>
      </c>
      <c r="AK408" s="16">
        <f t="shared" si="182"/>
        <v>189</v>
      </c>
      <c r="AL408" s="16">
        <f t="shared" si="183"/>
        <v>1690</v>
      </c>
    </row>
    <row r="409" spans="11:38" ht="16.5" x14ac:dyDescent="0.2">
      <c r="K409" s="15">
        <v>406</v>
      </c>
      <c r="L409" s="15">
        <f t="shared" si="169"/>
        <v>20</v>
      </c>
      <c r="M409" s="15">
        <f t="shared" si="170"/>
        <v>2</v>
      </c>
      <c r="N409" s="16">
        <f t="shared" si="171"/>
        <v>1102004</v>
      </c>
      <c r="O409" s="16" t="str">
        <f t="shared" si="172"/>
        <v>唐流雨7突</v>
      </c>
      <c r="P409" s="31" t="s">
        <v>482</v>
      </c>
      <c r="Q409" s="16">
        <f t="shared" si="173"/>
        <v>2</v>
      </c>
      <c r="R409" s="16">
        <f t="shared" si="174"/>
        <v>7</v>
      </c>
      <c r="S409" s="16" t="s">
        <v>51</v>
      </c>
      <c r="T409" s="16">
        <f>ROUND(((IF(Q409=1,INDEX(新属性投放!$J$14:$J$34,卡牌属性!R409),INDEX(新属性投放!$J$42:$J$62,卡牌属性!R409)))*INDEX($G$5:$G$42,L409)+IF(Q409=1,INDEX(新属性投放!R$20:R$23,卡牌属性!M409-1),INDEX(新属性投放!R$25:R$28,卡牌属性!M409-1)))/SQRT(INDEX($I$5:$I$42,L409)),2)</f>
        <v>543.6</v>
      </c>
      <c r="U409" s="31" t="s">
        <v>190</v>
      </c>
      <c r="V409" s="16">
        <f>ROUND((IF(Q409=1,INDEX(新属性投放!$K$14:$K$34,卡牌属性!R409),INDEX(新属性投放!$K$42:$K$62,卡牌属性!R409))+IF(Q409=1,INDEX(新属性投放!S$20:S$23,卡牌属性!M409-1),INDEX(新属性投放!S$25:S$28,卡牌属性!M409-1)))*INDEX($G$5:$G$42,L409),2)</f>
        <v>257.3</v>
      </c>
      <c r="W409" s="31" t="s">
        <v>191</v>
      </c>
      <c r="X409" s="16">
        <f>ROUND((IF(Q409=1,INDEX(新属性投放!$L$14:$L$34,卡牌属性!R409),INDEX(新属性投放!$L$42:$L$62,卡牌属性!R409))*INDEX($G$5:$G$42,L409)+IF(Q409=1,INDEX(新属性投放!T$20:T$23,卡牌属性!M409-1),INDEX(新属性投放!T$25:T$28,卡牌属性!M409-1)))*SQRT(INDEX($I$5:$I$42,L409)),2)</f>
        <v>2682</v>
      </c>
      <c r="Y409" s="31" t="s">
        <v>189</v>
      </c>
      <c r="Z409" s="16">
        <f>ROUND(IF(Q409=1,INDEX(新属性投放!$D$14:$D$34,卡牌属性!R409),INDEX(新属性投放!$D$42:$D$62,卡牌属性!R409))*INDEX($G$5:$G$42,L409)/SQRT(INDEX($I$5:$I$42,L409)),2)</f>
        <v>13.46</v>
      </c>
      <c r="AA409" s="31" t="s">
        <v>190</v>
      </c>
      <c r="AB409" s="16">
        <f>ROUND(IF(Q409=1,INDEX(新属性投放!$E$14:$E$34,卡牌属性!R409),INDEX(新属性投放!$E$42:$E$62,卡牌属性!R409))*INDEX($G$5:$G$42,L409),2)</f>
        <v>6.73</v>
      </c>
      <c r="AC409" s="31" t="s">
        <v>191</v>
      </c>
      <c r="AD409" s="16">
        <f>ROUND(IF(Q409=1,INDEX(新属性投放!$F$14:$F$34,卡牌属性!R409),INDEX(新属性投放!$F$42:$F$62,卡牌属性!R409))*INDEX($G$5:$G$42,L409)*SQRT(INDEX($I$5:$I$42,L409)),2)</f>
        <v>60</v>
      </c>
      <c r="AF409" s="16">
        <f t="shared" si="175"/>
        <v>134</v>
      </c>
      <c r="AG409" s="16">
        <f t="shared" si="176"/>
        <v>67</v>
      </c>
      <c r="AH409" s="16">
        <f t="shared" si="177"/>
        <v>600</v>
      </c>
      <c r="AJ409" s="16">
        <f t="shared" si="181"/>
        <v>514</v>
      </c>
      <c r="AK409" s="16">
        <f t="shared" si="182"/>
        <v>256</v>
      </c>
      <c r="AL409" s="16">
        <f t="shared" si="183"/>
        <v>2290</v>
      </c>
    </row>
    <row r="410" spans="11:38" ht="16.5" x14ac:dyDescent="0.2">
      <c r="K410" s="15">
        <v>407</v>
      </c>
      <c r="L410" s="15">
        <f t="shared" si="169"/>
        <v>20</v>
      </c>
      <c r="M410" s="15">
        <f t="shared" si="170"/>
        <v>2</v>
      </c>
      <c r="N410" s="16">
        <f t="shared" si="171"/>
        <v>1102004</v>
      </c>
      <c r="O410" s="16" t="str">
        <f t="shared" si="172"/>
        <v>唐流雨8突</v>
      </c>
      <c r="P410" s="31" t="s">
        <v>482</v>
      </c>
      <c r="Q410" s="16">
        <f t="shared" si="173"/>
        <v>2</v>
      </c>
      <c r="R410" s="16">
        <f t="shared" si="174"/>
        <v>8</v>
      </c>
      <c r="S410" s="16" t="s">
        <v>51</v>
      </c>
      <c r="T410" s="16">
        <f>ROUND(((IF(Q410=1,INDEX(新属性投放!$J$14:$J$34,卡牌属性!R410),INDEX(新属性投放!$J$42:$J$62,卡牌属性!R410)))*INDEX($G$5:$G$42,L410)+IF(Q410=1,INDEX(新属性投放!R$20:R$23,卡牌属性!M410-1),INDEX(新属性投放!R$25:R$28,卡牌属性!M410-1)))/SQRT(INDEX($I$5:$I$42,L410)),2)</f>
        <v>712.2</v>
      </c>
      <c r="U410" s="31" t="s">
        <v>190</v>
      </c>
      <c r="V410" s="16">
        <f>ROUND((IF(Q410=1,INDEX(新属性投放!$K$14:$K$34,卡牌属性!R410),INDEX(新属性投放!$K$42:$K$62,卡牌属性!R410))+IF(Q410=1,INDEX(新属性投放!S$20:S$23,卡牌属性!M410-1),INDEX(新属性投放!S$25:S$28,卡牌属性!M410-1)))*INDEX($G$5:$G$42,L410),2)</f>
        <v>341.6</v>
      </c>
      <c r="W410" s="31" t="s">
        <v>191</v>
      </c>
      <c r="X410" s="16">
        <f>ROUND((IF(Q410=1,INDEX(新属性投放!$L$14:$L$34,卡牌属性!R410),INDEX(新属性投放!$L$42:$L$62,卡牌属性!R410))*INDEX($G$5:$G$42,L410)+IF(Q410=1,INDEX(新属性投放!T$20:T$23,卡牌属性!M410-1),INDEX(新属性投放!T$25:T$28,卡牌属性!M410-1)))*SQRT(INDEX($I$5:$I$42,L410)),2)</f>
        <v>3588</v>
      </c>
      <c r="Y410" s="31" t="s">
        <v>189</v>
      </c>
      <c r="Z410" s="16">
        <f>ROUND(IF(Q410=1,INDEX(新属性投放!$D$14:$D$34,卡牌属性!R410),INDEX(新属性投放!$D$42:$D$62,卡牌属性!R410))*INDEX($G$5:$G$42,L410)/SQRT(INDEX($I$5:$I$42,L410)),2)</f>
        <v>16.829999999999998</v>
      </c>
      <c r="AA410" s="31" t="s">
        <v>190</v>
      </c>
      <c r="AB410" s="16">
        <f>ROUND(IF(Q410=1,INDEX(新属性投放!$E$14:$E$34,卡牌属性!R410),INDEX(新属性投放!$E$42:$E$62,卡牌属性!R410))*INDEX($G$5:$G$42,L410),2)</f>
        <v>8.42</v>
      </c>
      <c r="AC410" s="31" t="s">
        <v>191</v>
      </c>
      <c r="AD410" s="16">
        <f>ROUND(IF(Q410=1,INDEX(新属性投放!$F$14:$F$34,卡牌属性!R410),INDEX(新属性投放!$F$42:$F$62,卡牌属性!R410))*INDEX($G$5:$G$42,L410)*SQRT(INDEX($I$5:$I$42,L410)),2)</f>
        <v>75</v>
      </c>
      <c r="AF410" s="16">
        <f t="shared" si="175"/>
        <v>168</v>
      </c>
      <c r="AG410" s="16">
        <f t="shared" si="176"/>
        <v>84</v>
      </c>
      <c r="AH410" s="16">
        <f t="shared" si="177"/>
        <v>750</v>
      </c>
      <c r="AJ410" s="16">
        <f t="shared" si="181"/>
        <v>682</v>
      </c>
      <c r="AK410" s="16">
        <f t="shared" si="182"/>
        <v>340</v>
      </c>
      <c r="AL410" s="16">
        <f t="shared" si="183"/>
        <v>3040</v>
      </c>
    </row>
    <row r="411" spans="11:38" ht="16.5" x14ac:dyDescent="0.2">
      <c r="K411" s="15">
        <v>408</v>
      </c>
      <c r="L411" s="15">
        <f t="shared" si="169"/>
        <v>20</v>
      </c>
      <c r="M411" s="15">
        <f t="shared" si="170"/>
        <v>2</v>
      </c>
      <c r="N411" s="16">
        <f t="shared" si="171"/>
        <v>1102004</v>
      </c>
      <c r="O411" s="16" t="str">
        <f t="shared" si="172"/>
        <v>唐流雨9突</v>
      </c>
      <c r="P411" s="31" t="s">
        <v>482</v>
      </c>
      <c r="Q411" s="16">
        <f t="shared" si="173"/>
        <v>2</v>
      </c>
      <c r="R411" s="16">
        <f t="shared" si="174"/>
        <v>9</v>
      </c>
      <c r="S411" s="16" t="s">
        <v>51</v>
      </c>
      <c r="T411" s="16">
        <f>ROUND(((IF(Q411=1,INDEX(新属性投放!$J$14:$J$34,卡牌属性!R411),INDEX(新属性投放!$J$42:$J$62,卡牌属性!R411)))*INDEX($G$5:$G$42,L411)+IF(Q411=1,INDEX(新属性投放!R$20:R$23,卡牌属性!M411-1),INDEX(新属性投放!R$25:R$28,卡牌属性!M411-1)))/SQRT(INDEX($I$5:$I$42,L411)),2)</f>
        <v>922.5</v>
      </c>
      <c r="U411" s="31" t="s">
        <v>190</v>
      </c>
      <c r="V411" s="16">
        <f>ROUND((IF(Q411=1,INDEX(新属性投放!$K$14:$K$34,卡牌属性!R411),INDEX(新属性投放!$K$42:$K$62,卡牌属性!R411))+IF(Q411=1,INDEX(新属性投放!S$20:S$23,卡牌属性!M411-1),INDEX(新属性投放!S$25:S$28,卡牌属性!M411-1)))*INDEX($G$5:$G$42,L411),2)</f>
        <v>446.75</v>
      </c>
      <c r="W411" s="31" t="s">
        <v>191</v>
      </c>
      <c r="X411" s="16">
        <f>ROUND((IF(Q411=1,INDEX(新属性投放!$L$14:$L$34,卡牌属性!R411),INDEX(新属性投放!$L$42:$L$62,卡牌属性!R411))*INDEX($G$5:$G$42,L411)+IF(Q411=1,INDEX(新属性投放!T$20:T$23,卡牌属性!M411-1),INDEX(新属性投放!T$25:T$28,卡牌属性!M411-1)))*SQRT(INDEX($I$5:$I$42,L411)),2)</f>
        <v>4716</v>
      </c>
      <c r="Y411" s="31" t="s">
        <v>189</v>
      </c>
      <c r="Z411" s="16">
        <f>ROUND(IF(Q411=1,INDEX(新属性投放!$D$14:$D$34,卡牌属性!R411),INDEX(新属性投放!$D$42:$D$62,卡牌属性!R411))*INDEX($G$5:$G$42,L411)/SQRT(INDEX($I$5:$I$42,L411)),2)</f>
        <v>21.89</v>
      </c>
      <c r="AA411" s="31" t="s">
        <v>190</v>
      </c>
      <c r="AB411" s="16">
        <f>ROUND(IF(Q411=1,INDEX(新属性投放!$E$14:$E$34,卡牌属性!R411),INDEX(新属性投放!$E$42:$E$62,卡牌属性!R411))*INDEX($G$5:$G$42,L411),2)</f>
        <v>10.95</v>
      </c>
      <c r="AC411" s="31" t="s">
        <v>191</v>
      </c>
      <c r="AD411" s="16">
        <f>ROUND(IF(Q411=1,INDEX(新属性投放!$F$14:$F$34,卡牌属性!R411),INDEX(新属性投放!$F$42:$F$62,卡牌属性!R411))*INDEX($G$5:$G$42,L411)*SQRT(INDEX($I$5:$I$42,L411)),2)</f>
        <v>98</v>
      </c>
      <c r="AF411" s="16">
        <f t="shared" si="175"/>
        <v>218</v>
      </c>
      <c r="AG411" s="16">
        <f t="shared" si="176"/>
        <v>109</v>
      </c>
      <c r="AH411" s="16">
        <f t="shared" si="177"/>
        <v>980</v>
      </c>
      <c r="AJ411" s="16">
        <f t="shared" si="181"/>
        <v>900</v>
      </c>
      <c r="AK411" s="16">
        <f t="shared" si="182"/>
        <v>449</v>
      </c>
      <c r="AL411" s="16">
        <f t="shared" si="183"/>
        <v>4020</v>
      </c>
    </row>
    <row r="412" spans="11:38" ht="16.5" x14ac:dyDescent="0.2">
      <c r="K412" s="15">
        <v>409</v>
      </c>
      <c r="L412" s="15">
        <f t="shared" si="169"/>
        <v>20</v>
      </c>
      <c r="M412" s="15">
        <f t="shared" si="170"/>
        <v>2</v>
      </c>
      <c r="N412" s="16">
        <f t="shared" si="171"/>
        <v>1102004</v>
      </c>
      <c r="O412" s="16" t="str">
        <f t="shared" si="172"/>
        <v>唐流雨10突</v>
      </c>
      <c r="P412" s="31" t="s">
        <v>482</v>
      </c>
      <c r="Q412" s="16">
        <f t="shared" si="173"/>
        <v>2</v>
      </c>
      <c r="R412" s="16">
        <f t="shared" si="174"/>
        <v>10</v>
      </c>
      <c r="S412" s="16" t="s">
        <v>51</v>
      </c>
      <c r="T412" s="16">
        <f>ROUND(((IF(Q412=1,INDEX(新属性投放!$J$14:$J$34,卡牌属性!R412),INDEX(新属性投放!$J$42:$J$62,卡牌属性!R412)))*INDEX($G$5:$G$42,L412)+IF(Q412=1,INDEX(新属性投放!R$20:R$23,卡牌属性!M412-1),INDEX(新属性投放!R$25:R$28,卡牌属性!M412-1)))/SQRT(INDEX($I$5:$I$42,L412)),2)</f>
        <v>1058.95</v>
      </c>
      <c r="U412" s="31" t="s">
        <v>190</v>
      </c>
      <c r="V412" s="16">
        <f>ROUND((IF(Q412=1,INDEX(新属性投放!$K$14:$K$34,卡牌属性!R412),INDEX(新属性投放!$K$42:$K$62,卡牌属性!R412))+IF(Q412=1,INDEX(新属性投放!S$20:S$23,卡牌属性!M412-1),INDEX(新属性投放!S$25:S$28,卡牌属性!M412-1)))*INDEX($G$5:$G$42,L412),2)</f>
        <v>515.48</v>
      </c>
      <c r="W412" s="31" t="s">
        <v>191</v>
      </c>
      <c r="X412" s="16">
        <f>ROUND((IF(Q412=1,INDEX(新属性投放!$L$14:$L$34,卡牌属性!R412),INDEX(新属性投放!$L$42:$L$62,卡牌属性!R412))*INDEX($G$5:$G$42,L412)+IF(Q412=1,INDEX(新属性投放!T$20:T$23,卡牌属性!M412-1),INDEX(新属性投放!T$25:T$28,卡牌属性!M412-1)))*SQRT(INDEX($I$5:$I$42,L412)),2)</f>
        <v>5449</v>
      </c>
      <c r="Y412" s="31" t="s">
        <v>189</v>
      </c>
      <c r="Z412" s="16">
        <f>ROUND(IF(Q412=1,INDEX(新属性投放!$D$14:$D$34,卡牌属性!R412),INDEX(新属性投放!$D$42:$D$62,卡牌属性!R412))*INDEX($G$5:$G$42,L412)/SQRT(INDEX($I$5:$I$42,L412)),2)</f>
        <v>25.24</v>
      </c>
      <c r="AA412" s="31" t="s">
        <v>190</v>
      </c>
      <c r="AB412" s="16">
        <f>ROUND(IF(Q412=1,INDEX(新属性投放!$E$14:$E$34,卡牌属性!R412),INDEX(新属性投放!$E$42:$E$62,卡牌属性!R412))*INDEX($G$5:$G$42,L412),2)</f>
        <v>12.62</v>
      </c>
      <c r="AC412" s="31" t="s">
        <v>191</v>
      </c>
      <c r="AD412" s="16">
        <f>ROUND(IF(Q412=1,INDEX(新属性投放!$F$14:$F$34,卡牌属性!R412),INDEX(新属性投放!$F$42:$F$62,卡牌属性!R412))*INDEX($G$5:$G$42,L412)*SQRT(INDEX($I$5:$I$42,L412)),2)</f>
        <v>113</v>
      </c>
      <c r="AF412" s="16">
        <f t="shared" si="175"/>
        <v>252</v>
      </c>
      <c r="AG412" s="16">
        <f t="shared" si="176"/>
        <v>126</v>
      </c>
      <c r="AH412" s="16">
        <f t="shared" si="177"/>
        <v>1130</v>
      </c>
      <c r="AJ412" s="16">
        <f t="shared" si="181"/>
        <v>1152</v>
      </c>
      <c r="AK412" s="16">
        <f t="shared" si="182"/>
        <v>575</v>
      </c>
      <c r="AL412" s="16">
        <f t="shared" si="183"/>
        <v>5150</v>
      </c>
    </row>
    <row r="413" spans="11:38" ht="16.5" x14ac:dyDescent="0.2">
      <c r="K413" s="15">
        <v>410</v>
      </c>
      <c r="L413" s="15">
        <f t="shared" si="169"/>
        <v>20</v>
      </c>
      <c r="M413" s="15">
        <f t="shared" si="170"/>
        <v>2</v>
      </c>
      <c r="N413" s="16">
        <f t="shared" si="171"/>
        <v>1102004</v>
      </c>
      <c r="O413" s="16" t="str">
        <f t="shared" si="172"/>
        <v>唐流雨11突</v>
      </c>
      <c r="P413" s="31" t="s">
        <v>482</v>
      </c>
      <c r="Q413" s="16">
        <f t="shared" si="173"/>
        <v>2</v>
      </c>
      <c r="R413" s="16">
        <f t="shared" si="174"/>
        <v>11</v>
      </c>
      <c r="S413" s="16" t="s">
        <v>51</v>
      </c>
      <c r="T413" s="16">
        <f>ROUND(((IF(Q413=1,INDEX(新属性投放!$J$14:$J$34,卡牌属性!R413),INDEX(新属性投放!$J$42:$J$62,卡牌属性!R413)))*INDEX($G$5:$G$42,L413)+IF(Q413=1,INDEX(新属性投放!R$20:R$23,卡牌属性!M413-1),INDEX(新属性投放!R$25:R$28,卡牌属性!M413-1)))/SQRT(INDEX($I$5:$I$42,L413)),2)</f>
        <v>1217.1500000000001</v>
      </c>
      <c r="U413" s="31" t="s">
        <v>190</v>
      </c>
      <c r="V413" s="16">
        <f>ROUND((IF(Q413=1,INDEX(新属性投放!$K$14:$K$34,卡牌属性!R413),INDEX(新属性投放!$K$42:$K$62,卡牌属性!R413))+IF(Q413=1,INDEX(新属性投放!S$20:S$23,卡牌属性!M413-1),INDEX(新属性投放!S$25:S$28,卡牌属性!M413-1)))*INDEX($G$5:$G$42,L413),2)</f>
        <v>594.58000000000004</v>
      </c>
      <c r="W413" s="31" t="s">
        <v>191</v>
      </c>
      <c r="X413" s="16">
        <f>ROUND((IF(Q413=1,INDEX(新属性投放!$L$14:$L$34,卡牌属性!R413),INDEX(新属性投放!$L$42:$L$62,卡牌属性!R413))*INDEX($G$5:$G$42,L413)+IF(Q413=1,INDEX(新属性投放!T$20:T$23,卡牌属性!M413-1),INDEX(新属性投放!T$25:T$28,卡牌属性!M413-1)))*SQRT(INDEX($I$5:$I$42,L413)),2)</f>
        <v>6302</v>
      </c>
      <c r="Y413" s="31" t="s">
        <v>189</v>
      </c>
      <c r="Z413" s="16">
        <f>ROUND(IF(Q413=1,INDEX(新属性投放!$D$14:$D$34,卡牌属性!R413),INDEX(新属性投放!$D$42:$D$62,卡牌属性!R413))*INDEX($G$5:$G$42,L413)/SQRT(INDEX($I$5:$I$42,L413)),2)</f>
        <v>29.45</v>
      </c>
      <c r="AA413" s="31" t="s">
        <v>190</v>
      </c>
      <c r="AB413" s="16">
        <f>ROUND(IF(Q413=1,INDEX(新属性投放!$E$14:$E$34,卡牌属性!R413),INDEX(新属性投放!$E$42:$E$62,卡牌属性!R413))*INDEX($G$5:$G$42,L413),2)</f>
        <v>14.73</v>
      </c>
      <c r="AC413" s="31" t="s">
        <v>191</v>
      </c>
      <c r="AD413" s="16">
        <f>ROUND(IF(Q413=1,INDEX(新属性投放!$F$14:$F$34,卡牌属性!R413),INDEX(新属性投放!$F$42:$F$62,卡牌属性!R413))*INDEX($G$5:$G$42,L413)*SQRT(INDEX($I$5:$I$42,L413)),2)</f>
        <v>132</v>
      </c>
      <c r="AF413" s="16">
        <f t="shared" si="175"/>
        <v>294</v>
      </c>
      <c r="AG413" s="16">
        <f t="shared" si="176"/>
        <v>147</v>
      </c>
      <c r="AH413" s="16">
        <f t="shared" si="177"/>
        <v>1320</v>
      </c>
      <c r="AJ413" s="16">
        <f t="shared" si="181"/>
        <v>1446</v>
      </c>
      <c r="AK413" s="16">
        <f t="shared" si="182"/>
        <v>722</v>
      </c>
      <c r="AL413" s="16">
        <f t="shared" si="183"/>
        <v>6470</v>
      </c>
    </row>
    <row r="414" spans="11:38" ht="16.5" x14ac:dyDescent="0.2">
      <c r="K414" s="15">
        <v>411</v>
      </c>
      <c r="L414" s="15">
        <f t="shared" si="169"/>
        <v>20</v>
      </c>
      <c r="M414" s="15">
        <f t="shared" si="170"/>
        <v>2</v>
      </c>
      <c r="N414" s="16">
        <f t="shared" si="171"/>
        <v>1102004</v>
      </c>
      <c r="O414" s="16" t="str">
        <f t="shared" si="172"/>
        <v>唐流雨12突</v>
      </c>
      <c r="P414" s="31" t="s">
        <v>482</v>
      </c>
      <c r="Q414" s="16">
        <f t="shared" si="173"/>
        <v>2</v>
      </c>
      <c r="R414" s="16">
        <f t="shared" si="174"/>
        <v>12</v>
      </c>
      <c r="S414" s="16" t="s">
        <v>51</v>
      </c>
      <c r="T414" s="16">
        <f>ROUND(((IF(Q414=1,INDEX(新属性投放!$J$14:$J$34,卡牌属性!R414),INDEX(新属性投放!$J$42:$J$62,卡牌属性!R414)))*INDEX($G$5:$G$42,L414)+IF(Q414=1,INDEX(新属性投放!R$20:R$23,卡牌属性!M414-1),INDEX(新属性投放!R$25:R$28,卡牌属性!M414-1)))/SQRT(INDEX($I$5:$I$42,L414)),2)</f>
        <v>1401.4</v>
      </c>
      <c r="U414" s="31" t="s">
        <v>190</v>
      </c>
      <c r="V414" s="16">
        <f>ROUND((IF(Q414=1,INDEX(新属性投放!$K$14:$K$34,卡牌属性!R414),INDEX(新属性投放!$K$42:$K$62,卡牌属性!R414))+IF(Q414=1,INDEX(新属性投放!S$20:S$23,卡牌属性!M414-1),INDEX(新属性投放!S$25:S$28,卡牌属性!M414-1)))*INDEX($G$5:$G$42,L414),2)</f>
        <v>686.2</v>
      </c>
      <c r="W414" s="31" t="s">
        <v>191</v>
      </c>
      <c r="X414" s="16">
        <f>ROUND((IF(Q414=1,INDEX(新属性投放!$L$14:$L$34,卡牌属性!R414),INDEX(新属性投放!$L$42:$L$62,卡牌属性!R414))*INDEX($G$5:$G$42,L414)+IF(Q414=1,INDEX(新属性投放!T$20:T$23,卡牌属性!M414-1),INDEX(新属性投放!T$25:T$28,卡牌属性!M414-1)))*SQRT(INDEX($I$5:$I$42,L414)),2)</f>
        <v>7295</v>
      </c>
      <c r="Y414" s="31" t="s">
        <v>189</v>
      </c>
      <c r="Z414" s="16">
        <f>ROUND(IF(Q414=1,INDEX(新属性投放!$D$14:$D$34,卡牌属性!R414),INDEX(新属性投放!$D$42:$D$62,卡牌属性!R414))*INDEX($G$5:$G$42,L414)/SQRT(INDEX($I$5:$I$42,L414)),2)</f>
        <v>33.69</v>
      </c>
      <c r="AA414" s="31" t="s">
        <v>190</v>
      </c>
      <c r="AB414" s="16">
        <f>ROUND(IF(Q414=1,INDEX(新属性投放!$E$14:$E$34,卡牌属性!R414),INDEX(新属性投放!$E$42:$E$62,卡牌属性!R414))*INDEX($G$5:$G$42,L414),2)</f>
        <v>16.850000000000001</v>
      </c>
      <c r="AC414" s="31" t="s">
        <v>191</v>
      </c>
      <c r="AD414" s="16">
        <f>ROUND(IF(Q414=1,INDEX(新属性投放!$F$14:$F$34,卡牌属性!R414),INDEX(新属性投放!$F$42:$F$62,卡牌属性!R414))*INDEX($G$5:$G$42,L414)*SQRT(INDEX($I$5:$I$42,L414)),2)</f>
        <v>151</v>
      </c>
      <c r="AF414" s="16">
        <f t="shared" si="175"/>
        <v>336</v>
      </c>
      <c r="AG414" s="16">
        <f t="shared" si="176"/>
        <v>168</v>
      </c>
      <c r="AH414" s="16">
        <f t="shared" si="177"/>
        <v>1510</v>
      </c>
      <c r="AJ414" s="16">
        <f t="shared" si="181"/>
        <v>1782</v>
      </c>
      <c r="AK414" s="16">
        <f t="shared" si="182"/>
        <v>890</v>
      </c>
      <c r="AL414" s="16">
        <f t="shared" si="183"/>
        <v>7980</v>
      </c>
    </row>
    <row r="415" spans="11:38" ht="16.5" x14ac:dyDescent="0.2">
      <c r="K415" s="15">
        <v>412</v>
      </c>
      <c r="L415" s="15">
        <f t="shared" si="169"/>
        <v>20</v>
      </c>
      <c r="M415" s="15">
        <f t="shared" si="170"/>
        <v>2</v>
      </c>
      <c r="N415" s="16">
        <f t="shared" si="171"/>
        <v>1102004</v>
      </c>
      <c r="O415" s="16" t="str">
        <f t="shared" si="172"/>
        <v>唐流雨13突</v>
      </c>
      <c r="P415" s="31" t="s">
        <v>482</v>
      </c>
      <c r="Q415" s="16">
        <f t="shared" si="173"/>
        <v>2</v>
      </c>
      <c r="R415" s="16">
        <f t="shared" si="174"/>
        <v>13</v>
      </c>
      <c r="S415" s="16" t="s">
        <v>51</v>
      </c>
      <c r="T415" s="16">
        <f>ROUND(((IF(Q415=1,INDEX(新属性投放!$J$14:$J$34,卡牌属性!R415),INDEX(新属性投放!$J$42:$J$62,卡牌属性!R415)))*INDEX($G$5:$G$42,L415)+IF(Q415=1,INDEX(新属性投放!R$20:R$23,卡牌属性!M415-1),INDEX(新属性投放!R$25:R$28,卡牌属性!M415-1)))/SQRT(INDEX($I$5:$I$42,L415)),2)</f>
        <v>1611.85</v>
      </c>
      <c r="U415" s="31" t="s">
        <v>190</v>
      </c>
      <c r="V415" s="16">
        <f>ROUND((IF(Q415=1,INDEX(新属性投放!$K$14:$K$34,卡牌属性!R415),INDEX(新属性投放!$K$42:$K$62,卡牌属性!R415))+IF(Q415=1,INDEX(新属性投放!S$20:S$23,卡牌属性!M415-1),INDEX(新属性投放!S$25:S$28,卡牌属性!M415-1)))*INDEX($G$5:$G$42,L415),2)</f>
        <v>791.43</v>
      </c>
      <c r="W415" s="31" t="s">
        <v>191</v>
      </c>
      <c r="X415" s="16">
        <f>ROUND((IF(Q415=1,INDEX(新属性投放!$L$14:$L$34,卡牌属性!R415),INDEX(新属性投放!$L$42:$L$62,卡牌属性!R415))*INDEX($G$5:$G$42,L415)+IF(Q415=1,INDEX(新属性投放!T$20:T$23,卡牌属性!M415-1),INDEX(新属性投放!T$25:T$28,卡牌属性!M415-1)))*SQRT(INDEX($I$5:$I$42,L415)),2)</f>
        <v>8428</v>
      </c>
      <c r="Y415" s="31" t="s">
        <v>189</v>
      </c>
      <c r="Z415" s="16">
        <f>ROUND(IF(Q415=1,INDEX(新属性投放!$D$14:$D$34,卡牌属性!R415),INDEX(新属性投放!$D$42:$D$62,卡牌属性!R415))*INDEX($G$5:$G$42,L415)/SQRT(INDEX($I$5:$I$42,L415)),2)</f>
        <v>38.950000000000003</v>
      </c>
      <c r="AA415" s="31" t="s">
        <v>190</v>
      </c>
      <c r="AB415" s="16">
        <f>ROUND(IF(Q415=1,INDEX(新属性投放!$E$14:$E$34,卡牌属性!R415),INDEX(新属性投放!$E$42:$E$62,卡牌属性!R415))*INDEX($G$5:$G$42,L415),2)</f>
        <v>19.48</v>
      </c>
      <c r="AC415" s="31" t="s">
        <v>191</v>
      </c>
      <c r="AD415" s="16">
        <f>ROUND(IF(Q415=1,INDEX(新属性投放!$F$14:$F$34,卡牌属性!R415),INDEX(新属性投放!$F$42:$F$62,卡牌属性!R415))*INDEX($G$5:$G$42,L415)*SQRT(INDEX($I$5:$I$42,L415)),2)</f>
        <v>175</v>
      </c>
      <c r="AF415" s="16">
        <f t="shared" si="175"/>
        <v>389</v>
      </c>
      <c r="AG415" s="16">
        <f t="shared" si="176"/>
        <v>194</v>
      </c>
      <c r="AH415" s="16">
        <f t="shared" si="177"/>
        <v>1750</v>
      </c>
      <c r="AJ415" s="16">
        <f t="shared" si="181"/>
        <v>2171</v>
      </c>
      <c r="AK415" s="16">
        <f t="shared" si="182"/>
        <v>1084</v>
      </c>
      <c r="AL415" s="16">
        <f t="shared" si="183"/>
        <v>9730</v>
      </c>
    </row>
    <row r="416" spans="11:38" ht="16.5" x14ac:dyDescent="0.2">
      <c r="K416" s="15">
        <v>413</v>
      </c>
      <c r="L416" s="15">
        <f t="shared" si="169"/>
        <v>20</v>
      </c>
      <c r="M416" s="15">
        <f t="shared" si="170"/>
        <v>2</v>
      </c>
      <c r="N416" s="16">
        <f t="shared" si="171"/>
        <v>1102004</v>
      </c>
      <c r="O416" s="16" t="str">
        <f t="shared" si="172"/>
        <v>唐流雨14突</v>
      </c>
      <c r="P416" s="31" t="s">
        <v>482</v>
      </c>
      <c r="Q416" s="16">
        <f t="shared" si="173"/>
        <v>2</v>
      </c>
      <c r="R416" s="16">
        <f t="shared" si="174"/>
        <v>14</v>
      </c>
      <c r="S416" s="16" t="s">
        <v>51</v>
      </c>
      <c r="T416" s="16">
        <f>ROUND(((IF(Q416=1,INDEX(新属性投放!$J$14:$J$34,卡牌属性!R416),INDEX(新属性投放!$J$42:$J$62,卡牌属性!R416)))*INDEX($G$5:$G$42,L416)+IF(Q416=1,INDEX(新属性投放!R$20:R$23,卡牌属性!M416-1),INDEX(新属性投放!R$25:R$28,卡牌属性!M416-1)))/SQRT(INDEX($I$5:$I$42,L416)),2)</f>
        <v>1855.6</v>
      </c>
      <c r="U416" s="31" t="s">
        <v>190</v>
      </c>
      <c r="V416" s="16">
        <f>ROUND((IF(Q416=1,INDEX(新属性投放!$K$14:$K$34,卡牌属性!R416),INDEX(新属性投放!$K$42:$K$62,卡牌属性!R416))+IF(Q416=1,INDEX(新属性投放!S$20:S$23,卡牌属性!M416-1),INDEX(新属性投放!S$25:S$28,卡牌属性!M416-1)))*INDEX($G$5:$G$42,L416),2)</f>
        <v>912.8</v>
      </c>
      <c r="W416" s="31" t="s">
        <v>191</v>
      </c>
      <c r="X416" s="16">
        <f>ROUND((IF(Q416=1,INDEX(新属性投放!$L$14:$L$34,卡牌属性!R416),INDEX(新属性投放!$L$42:$L$62,卡牌属性!R416))*INDEX($G$5:$G$42,L416)+IF(Q416=1,INDEX(新属性投放!T$20:T$23,卡牌属性!M416-1),INDEX(新属性投放!T$25:T$28,卡牌属性!M416-1)))*SQRT(INDEX($I$5:$I$42,L416)),2)</f>
        <v>9744</v>
      </c>
      <c r="Y416" s="31" t="s">
        <v>189</v>
      </c>
      <c r="Z416" s="16">
        <f>ROUND(IF(Q416=1,INDEX(新属性投放!$D$14:$D$34,卡牌属性!R416),INDEX(新属性投放!$D$42:$D$62,卡牌属性!R416))*INDEX($G$5:$G$42,L416)/SQRT(INDEX($I$5:$I$42,L416)),2)</f>
        <v>45.04</v>
      </c>
      <c r="AA416" s="31" t="s">
        <v>190</v>
      </c>
      <c r="AB416" s="16">
        <f>ROUND(IF(Q416=1,INDEX(新属性投放!$E$14:$E$34,卡牌属性!R416),INDEX(新属性投放!$E$42:$E$62,卡牌属性!R416))*INDEX($G$5:$G$42,L416),2)</f>
        <v>22.52</v>
      </c>
      <c r="AC416" s="31" t="s">
        <v>191</v>
      </c>
      <c r="AD416" s="16">
        <f>ROUND(IF(Q416=1,INDEX(新属性投放!$F$14:$F$34,卡牌属性!R416),INDEX(新属性投放!$F$42:$F$62,卡牌属性!R416))*INDEX($G$5:$G$42,L416)*SQRT(INDEX($I$5:$I$42,L416)),2)</f>
        <v>202</v>
      </c>
      <c r="AF416" s="16">
        <f t="shared" si="175"/>
        <v>450</v>
      </c>
      <c r="AG416" s="16">
        <f t="shared" si="176"/>
        <v>225</v>
      </c>
      <c r="AH416" s="16">
        <f t="shared" si="177"/>
        <v>2020</v>
      </c>
      <c r="AJ416" s="16">
        <f t="shared" si="181"/>
        <v>2621</v>
      </c>
      <c r="AK416" s="16">
        <f t="shared" si="182"/>
        <v>1309</v>
      </c>
      <c r="AL416" s="16">
        <f t="shared" si="183"/>
        <v>11750</v>
      </c>
    </row>
    <row r="417" spans="11:38" ht="16.5" x14ac:dyDescent="0.2">
      <c r="K417" s="15">
        <v>414</v>
      </c>
      <c r="L417" s="15">
        <f t="shared" si="169"/>
        <v>20</v>
      </c>
      <c r="M417" s="15">
        <f t="shared" si="170"/>
        <v>2</v>
      </c>
      <c r="N417" s="16">
        <f t="shared" si="171"/>
        <v>1102004</v>
      </c>
      <c r="O417" s="16" t="str">
        <f t="shared" si="172"/>
        <v>唐流雨15突</v>
      </c>
      <c r="P417" s="31" t="s">
        <v>482</v>
      </c>
      <c r="Q417" s="16">
        <f t="shared" si="173"/>
        <v>2</v>
      </c>
      <c r="R417" s="16">
        <f t="shared" si="174"/>
        <v>15</v>
      </c>
      <c r="S417" s="16" t="s">
        <v>51</v>
      </c>
      <c r="T417" s="16">
        <f>ROUND(((IF(Q417=1,INDEX(新属性投放!$J$14:$J$34,卡牌属性!R417),INDEX(新属性投放!$J$42:$J$62,卡牌属性!R417)))*INDEX($G$5:$G$42,L417)+IF(Q417=1,INDEX(新属性投放!R$20:R$23,卡牌属性!M417-1),INDEX(新属性投放!R$25:R$28,卡牌属性!M417-1)))/SQRT(INDEX($I$5:$I$42,L417)),2)</f>
        <v>2136.8000000000002</v>
      </c>
      <c r="U417" s="31" t="s">
        <v>190</v>
      </c>
      <c r="V417" s="16">
        <f>ROUND((IF(Q417=1,INDEX(新属性投放!$K$14:$K$34,卡牌属性!R417),INDEX(新属性投放!$K$42:$K$62,卡牌属性!R417))+IF(Q417=1,INDEX(新属性投放!S$20:S$23,卡牌属性!M417-1),INDEX(新属性投放!S$25:S$28,卡牌属性!M417-1)))*INDEX($G$5:$G$42,L417),2)</f>
        <v>1053.4000000000001</v>
      </c>
      <c r="W417" s="31" t="s">
        <v>191</v>
      </c>
      <c r="X417" s="16">
        <f>ROUND((IF(Q417=1,INDEX(新属性投放!$L$14:$L$34,卡牌属性!R417),INDEX(新属性投放!$L$42:$L$62,卡牌属性!R417))*INDEX($G$5:$G$42,L417)+IF(Q417=1,INDEX(新属性投放!T$20:T$23,卡牌属性!M417-1),INDEX(新属性投放!T$25:T$28,卡牌属性!M417-1)))*SQRT(INDEX($I$5:$I$42,L417)),2)</f>
        <v>11258</v>
      </c>
      <c r="Y417" s="31" t="s">
        <v>189</v>
      </c>
      <c r="Z417" s="16">
        <f>ROUND(IF(Q417=1,INDEX(新属性投放!$D$14:$D$34,卡牌属性!R417),INDEX(新属性投放!$D$42:$D$62,卡牌属性!R417))*INDEX($G$5:$G$42,L417)/SQRT(INDEX($I$5:$I$42,L417)),2)</f>
        <v>52.07</v>
      </c>
      <c r="AA417" s="31" t="s">
        <v>190</v>
      </c>
      <c r="AB417" s="16">
        <f>ROUND(IF(Q417=1,INDEX(新属性投放!$E$14:$E$34,卡牌属性!R417),INDEX(新属性投放!$E$42:$E$62,卡牌属性!R417))*INDEX($G$5:$G$42,L417),2)</f>
        <v>26.04</v>
      </c>
      <c r="AC417" s="31" t="s">
        <v>191</v>
      </c>
      <c r="AD417" s="16">
        <f>ROUND(IF(Q417=1,INDEX(新属性投放!$F$14:$F$34,卡牌属性!R417),INDEX(新属性投放!$F$42:$F$62,卡牌属性!R417))*INDEX($G$5:$G$42,L417)*SQRT(INDEX($I$5:$I$42,L417)),2)</f>
        <v>234</v>
      </c>
      <c r="AF417" s="16">
        <f t="shared" si="175"/>
        <v>520</v>
      </c>
      <c r="AG417" s="16">
        <f t="shared" si="176"/>
        <v>260</v>
      </c>
      <c r="AH417" s="16">
        <f t="shared" si="177"/>
        <v>2340</v>
      </c>
      <c r="AJ417" s="16">
        <f t="shared" si="181"/>
        <v>3141</v>
      </c>
      <c r="AK417" s="16">
        <f t="shared" si="182"/>
        <v>1569</v>
      </c>
      <c r="AL417" s="16">
        <f t="shared" si="183"/>
        <v>14090</v>
      </c>
    </row>
    <row r="418" spans="11:38" ht="16.5" x14ac:dyDescent="0.2">
      <c r="K418" s="15">
        <v>415</v>
      </c>
      <c r="L418" s="15">
        <f t="shared" si="169"/>
        <v>20</v>
      </c>
      <c r="M418" s="15">
        <f t="shared" si="170"/>
        <v>2</v>
      </c>
      <c r="N418" s="16">
        <f t="shared" si="171"/>
        <v>1102004</v>
      </c>
      <c r="O418" s="16" t="str">
        <f t="shared" si="172"/>
        <v>唐流雨16突</v>
      </c>
      <c r="P418" s="31" t="s">
        <v>482</v>
      </c>
      <c r="Q418" s="16">
        <f t="shared" si="173"/>
        <v>2</v>
      </c>
      <c r="R418" s="16">
        <f t="shared" si="174"/>
        <v>16</v>
      </c>
      <c r="S418" s="16" t="s">
        <v>51</v>
      </c>
      <c r="T418" s="16">
        <f>ROUND(((IF(Q418=1,INDEX(新属性投放!$J$14:$J$34,卡牌属性!R418),INDEX(新属性投放!$J$42:$J$62,卡牌属性!R418)))*INDEX($G$5:$G$42,L418)+IF(Q418=1,INDEX(新属性投放!R$20:R$23,卡牌属性!M418-1),INDEX(新属性投放!R$25:R$28,卡牌属性!M418-1)))/SQRT(INDEX($I$5:$I$42,L418)),2)</f>
        <v>2462.15</v>
      </c>
      <c r="U418" s="31" t="s">
        <v>190</v>
      </c>
      <c r="V418" s="16">
        <f>ROUND((IF(Q418=1,INDEX(新属性投放!$K$14:$K$34,卡牌属性!R418),INDEX(新属性投放!$K$42:$K$62,卡牌属性!R418))+IF(Q418=1,INDEX(新属性投放!S$20:S$23,卡牌属性!M418-1),INDEX(新属性投放!S$25:S$28,卡牌属性!M418-1)))*INDEX($G$5:$G$42,L418),2)</f>
        <v>1216.58</v>
      </c>
      <c r="W418" s="31" t="s">
        <v>191</v>
      </c>
      <c r="X418" s="16">
        <f>ROUND((IF(Q418=1,INDEX(新属性投放!$L$14:$L$34,卡牌属性!R418),INDEX(新属性投放!$L$42:$L$62,卡牌属性!R418))*INDEX($G$5:$G$42,L418)+IF(Q418=1,INDEX(新属性投放!T$20:T$23,卡牌属性!M418-1),INDEX(新属性投放!T$25:T$28,卡牌属性!M418-1)))*SQRT(INDEX($I$5:$I$42,L418)),2)</f>
        <v>13013</v>
      </c>
      <c r="Y418" s="31" t="s">
        <v>189</v>
      </c>
      <c r="Z418" s="16">
        <f>ROUND(IF(Q418=1,INDEX(新属性投放!$D$14:$D$34,卡牌属性!R418),INDEX(新属性投放!$D$42:$D$62,卡牌属性!R418))*INDEX($G$5:$G$42,L418)/SQRT(INDEX($I$5:$I$42,L418)),2)</f>
        <v>60.2</v>
      </c>
      <c r="AA418" s="31" t="s">
        <v>190</v>
      </c>
      <c r="AB418" s="16">
        <f>ROUND(IF(Q418=1,INDEX(新属性投放!$E$14:$E$34,卡牌属性!R418),INDEX(新属性投放!$E$42:$E$62,卡牌属性!R418))*INDEX($G$5:$G$42,L418),2)</f>
        <v>30.1</v>
      </c>
      <c r="AC418" s="31" t="s">
        <v>191</v>
      </c>
      <c r="AD418" s="16">
        <f>ROUND(IF(Q418=1,INDEX(新属性投放!$F$14:$F$34,卡牌属性!R418),INDEX(新属性投放!$F$42:$F$62,卡牌属性!R418))*INDEX($G$5:$G$42,L418)*SQRT(INDEX($I$5:$I$42,L418)),2)</f>
        <v>270</v>
      </c>
      <c r="AF418" s="16">
        <f t="shared" si="175"/>
        <v>602</v>
      </c>
      <c r="AG418" s="16">
        <f t="shared" si="176"/>
        <v>301</v>
      </c>
      <c r="AH418" s="16">
        <f t="shared" si="177"/>
        <v>2700</v>
      </c>
      <c r="AJ418" s="16">
        <f t="shared" si="181"/>
        <v>3743</v>
      </c>
      <c r="AK418" s="16">
        <f t="shared" si="182"/>
        <v>1870</v>
      </c>
      <c r="AL418" s="16">
        <f t="shared" si="183"/>
        <v>16790</v>
      </c>
    </row>
    <row r="419" spans="11:38" ht="16.5" x14ac:dyDescent="0.2">
      <c r="K419" s="15">
        <v>416</v>
      </c>
      <c r="L419" s="15">
        <f t="shared" si="169"/>
        <v>20</v>
      </c>
      <c r="M419" s="15">
        <f t="shared" si="170"/>
        <v>2</v>
      </c>
      <c r="N419" s="16">
        <f t="shared" si="171"/>
        <v>1102004</v>
      </c>
      <c r="O419" s="16" t="str">
        <f t="shared" si="172"/>
        <v>唐流雨17突</v>
      </c>
      <c r="P419" s="31" t="s">
        <v>482</v>
      </c>
      <c r="Q419" s="16">
        <f t="shared" si="173"/>
        <v>2</v>
      </c>
      <c r="R419" s="16">
        <f t="shared" si="174"/>
        <v>17</v>
      </c>
      <c r="S419" s="16" t="s">
        <v>51</v>
      </c>
      <c r="T419" s="16">
        <f>ROUND(((IF(Q419=1,INDEX(新属性投放!$J$14:$J$34,卡牌属性!R419),INDEX(新属性投放!$J$42:$J$62,卡牌属性!R419)))*INDEX($G$5:$G$42,L419)+IF(Q419=1,INDEX(新属性投放!R$20:R$23,卡牌属性!M419-1),INDEX(新属性投放!R$25:R$28,卡牌属性!M419-1)))/SQRT(INDEX($I$5:$I$42,L419)),2)</f>
        <v>2838.15</v>
      </c>
      <c r="U419" s="31" t="s">
        <v>190</v>
      </c>
      <c r="V419" s="16">
        <f>ROUND((IF(Q419=1,INDEX(新属性投放!$K$14:$K$34,卡牌属性!R419),INDEX(新属性投放!$K$42:$K$62,卡牌属性!R419))+IF(Q419=1,INDEX(新属性投放!S$20:S$23,卡牌属性!M419-1),INDEX(新属性投放!S$25:S$28,卡牌属性!M419-1)))*INDEX($G$5:$G$42,L419),2)</f>
        <v>1405.08</v>
      </c>
      <c r="W419" s="31" t="s">
        <v>191</v>
      </c>
      <c r="X419" s="16">
        <f>ROUND((IF(Q419=1,INDEX(新属性投放!$L$14:$L$34,卡牌属性!R419),INDEX(新属性投放!$L$42:$L$62,卡牌属性!R419))*INDEX($G$5:$G$42,L419)+IF(Q419=1,INDEX(新属性投放!T$20:T$23,卡牌属性!M419-1),INDEX(新属性投放!T$25:T$28,卡牌属性!M419-1)))*SQRT(INDEX($I$5:$I$42,L419)),2)</f>
        <v>15038</v>
      </c>
      <c r="Y419" s="31" t="s">
        <v>189</v>
      </c>
      <c r="Z419" s="16">
        <f>ROUND(IF(Q419=1,INDEX(新属性投放!$D$14:$D$34,卡牌属性!R419),INDEX(新属性投放!$D$42:$D$62,卡牌属性!R419))*INDEX($G$5:$G$42,L419)/SQRT(INDEX($I$5:$I$42,L419)),2)</f>
        <v>69.599999999999994</v>
      </c>
      <c r="AA419" s="31" t="s">
        <v>190</v>
      </c>
      <c r="AB419" s="16">
        <f>ROUND(IF(Q419=1,INDEX(新属性投放!$E$14:$E$34,卡牌属性!R419),INDEX(新属性投放!$E$42:$E$62,卡牌属性!R419))*INDEX($G$5:$G$42,L419),2)</f>
        <v>34.799999999999997</v>
      </c>
      <c r="AC419" s="31" t="s">
        <v>191</v>
      </c>
      <c r="AD419" s="16">
        <f>ROUND(IF(Q419=1,INDEX(新属性投放!$F$14:$F$34,卡牌属性!R419),INDEX(新属性投放!$F$42:$F$62,卡牌属性!R419))*INDEX($G$5:$G$42,L419)*SQRT(INDEX($I$5:$I$42,L419)),2)</f>
        <v>313</v>
      </c>
      <c r="AF419" s="16">
        <f t="shared" si="175"/>
        <v>696</v>
      </c>
      <c r="AG419" s="16">
        <f t="shared" si="176"/>
        <v>348</v>
      </c>
      <c r="AH419" s="16">
        <f t="shared" si="177"/>
        <v>3130</v>
      </c>
      <c r="AJ419" s="16">
        <f t="shared" si="181"/>
        <v>4439</v>
      </c>
      <c r="AK419" s="16">
        <f t="shared" si="182"/>
        <v>2218</v>
      </c>
      <c r="AL419" s="16">
        <f t="shared" si="183"/>
        <v>19920</v>
      </c>
    </row>
    <row r="420" spans="11:38" ht="16.5" x14ac:dyDescent="0.2">
      <c r="K420" s="15">
        <v>417</v>
      </c>
      <c r="L420" s="15">
        <f t="shared" si="169"/>
        <v>20</v>
      </c>
      <c r="M420" s="15">
        <f t="shared" si="170"/>
        <v>2</v>
      </c>
      <c r="N420" s="16">
        <f t="shared" si="171"/>
        <v>1102004</v>
      </c>
      <c r="O420" s="16" t="str">
        <f t="shared" si="172"/>
        <v>唐流雨18突</v>
      </c>
      <c r="P420" s="31" t="s">
        <v>482</v>
      </c>
      <c r="Q420" s="16">
        <f t="shared" si="173"/>
        <v>2</v>
      </c>
      <c r="R420" s="16">
        <f t="shared" si="174"/>
        <v>18</v>
      </c>
      <c r="S420" s="16" t="s">
        <v>51</v>
      </c>
      <c r="T420" s="16">
        <f>ROUND(((IF(Q420=1,INDEX(新属性投放!$J$14:$J$34,卡牌属性!R420),INDEX(新属性投放!$J$42:$J$62,卡牌属性!R420)))*INDEX($G$5:$G$42,L420)+IF(Q420=1,INDEX(新属性投放!R$20:R$23,卡牌属性!M420-1),INDEX(新属性投放!R$25:R$28,卡牌属性!M420-1)))/SQRT(INDEX($I$5:$I$42,L420)),2)</f>
        <v>3273.15</v>
      </c>
      <c r="U420" s="31" t="s">
        <v>190</v>
      </c>
      <c r="V420" s="16">
        <f>ROUND((IF(Q420=1,INDEX(新属性投放!$K$14:$K$34,卡牌属性!R420),INDEX(新属性投放!$K$42:$K$62,卡牌属性!R420))+IF(Q420=1,INDEX(新属性投放!S$20:S$23,卡牌属性!M420-1),INDEX(新属性投放!S$25:S$28,卡牌属性!M420-1)))*INDEX($G$5:$G$42,L420),2)</f>
        <v>1623.08</v>
      </c>
      <c r="W420" s="31" t="s">
        <v>191</v>
      </c>
      <c r="X420" s="16">
        <f>ROUND((IF(Q420=1,INDEX(新属性投放!$L$14:$L$34,卡牌属性!R420),INDEX(新属性投放!$L$42:$L$62,卡牌属性!R420))*INDEX($G$5:$G$42,L420)+IF(Q420=1,INDEX(新属性投放!T$20:T$23,卡牌属性!M420-1),INDEX(新属性投放!T$25:T$28,卡牌属性!M420-1)))*SQRT(INDEX($I$5:$I$42,L420)),2)</f>
        <v>17386</v>
      </c>
      <c r="Y420" s="31" t="s">
        <v>189</v>
      </c>
      <c r="Z420" s="16">
        <f>ROUND(IF(Q420=1,INDEX(新属性投放!$D$14:$D$34,卡牌属性!R420),INDEX(新属性投放!$D$42:$D$62,卡牌属性!R420))*INDEX($G$5:$G$42,L420)/SQRT(INDEX($I$5:$I$42,L420)),2)</f>
        <v>80.48</v>
      </c>
      <c r="AA420" s="31" t="s">
        <v>190</v>
      </c>
      <c r="AB420" s="16">
        <f>ROUND(IF(Q420=1,INDEX(新属性投放!$E$14:$E$34,卡牌属性!R420),INDEX(新属性投放!$E$42:$E$62,卡牌属性!R420))*INDEX($G$5:$G$42,L420),2)</f>
        <v>40.24</v>
      </c>
      <c r="AC420" s="31" t="s">
        <v>191</v>
      </c>
      <c r="AD420" s="16">
        <f>ROUND(IF(Q420=1,INDEX(新属性投放!$F$14:$F$34,卡牌属性!R420),INDEX(新属性投放!$F$42:$F$62,卡牌属性!R420))*INDEX($G$5:$G$42,L420)*SQRT(INDEX($I$5:$I$42,L420)),2)</f>
        <v>362</v>
      </c>
      <c r="AF420" s="16">
        <f t="shared" si="175"/>
        <v>804</v>
      </c>
      <c r="AG420" s="16">
        <f t="shared" si="176"/>
        <v>402</v>
      </c>
      <c r="AH420" s="16">
        <f t="shared" si="177"/>
        <v>3620</v>
      </c>
      <c r="AJ420" s="16">
        <f t="shared" si="181"/>
        <v>5243</v>
      </c>
      <c r="AK420" s="16">
        <f t="shared" si="182"/>
        <v>2620</v>
      </c>
      <c r="AL420" s="16">
        <f t="shared" si="183"/>
        <v>23540</v>
      </c>
    </row>
    <row r="421" spans="11:38" ht="16.5" x14ac:dyDescent="0.2">
      <c r="K421" s="15">
        <v>418</v>
      </c>
      <c r="L421" s="15">
        <f t="shared" si="169"/>
        <v>20</v>
      </c>
      <c r="M421" s="15">
        <f t="shared" si="170"/>
        <v>2</v>
      </c>
      <c r="N421" s="16">
        <f t="shared" si="171"/>
        <v>1102004</v>
      </c>
      <c r="O421" s="16" t="str">
        <f t="shared" si="172"/>
        <v>唐流雨19突</v>
      </c>
      <c r="P421" s="31" t="s">
        <v>482</v>
      </c>
      <c r="Q421" s="16">
        <f t="shared" si="173"/>
        <v>2</v>
      </c>
      <c r="R421" s="16">
        <f t="shared" si="174"/>
        <v>19</v>
      </c>
      <c r="S421" s="16" t="s">
        <v>51</v>
      </c>
      <c r="T421" s="16">
        <f>ROUND(((IF(Q421=1,INDEX(新属性投放!$J$14:$J$34,卡牌属性!R421),INDEX(新属性投放!$J$42:$J$62,卡牌属性!R421)))*INDEX($G$5:$G$42,L421)+IF(Q421=1,INDEX(新属性投放!R$20:R$23,卡牌属性!M421-1),INDEX(新属性投放!R$25:R$28,卡牌属性!M421-1)))/SQRT(INDEX($I$5:$I$42,L421)),2)</f>
        <v>3776.55</v>
      </c>
      <c r="U421" s="31" t="s">
        <v>190</v>
      </c>
      <c r="V421" s="16">
        <f>ROUND((IF(Q421=1,INDEX(新属性投放!$K$14:$K$34,卡牌属性!R421),INDEX(新属性投放!$K$42:$K$62,卡牌属性!R421))+IF(Q421=1,INDEX(新属性投放!S$20:S$23,卡牌属性!M421-1),INDEX(新属性投放!S$25:S$28,卡牌属性!M421-1)))*INDEX($G$5:$G$42,L421),2)</f>
        <v>1874.28</v>
      </c>
      <c r="W421" s="31" t="s">
        <v>191</v>
      </c>
      <c r="X421" s="16">
        <f>ROUND((IF(Q421=1,INDEX(新属性投放!$L$14:$L$34,卡牌属性!R421),INDEX(新属性投放!$L$42:$L$62,卡牌属性!R421))*INDEX($G$5:$G$42,L421)+IF(Q421=1,INDEX(新属性投放!T$20:T$23,卡牌属性!M421-1),INDEX(新属性投放!T$25:T$28,卡牌属性!M421-1)))*SQRT(INDEX($I$5:$I$42,L421)),2)</f>
        <v>20105</v>
      </c>
      <c r="Y421" s="31" t="s">
        <v>189</v>
      </c>
      <c r="Z421" s="16">
        <f>ROUND(IF(Q421=1,INDEX(新属性投放!$D$14:$D$34,卡牌属性!R421),INDEX(新属性投放!$D$42:$D$62,卡牌属性!R421))*INDEX($G$5:$G$42,L421)/SQRT(INDEX($I$5:$I$42,L421)),2)</f>
        <v>93.06</v>
      </c>
      <c r="AA421" s="31" t="s">
        <v>190</v>
      </c>
      <c r="AB421" s="16">
        <f>ROUND(IF(Q421=1,INDEX(新属性投放!$E$14:$E$34,卡牌属性!R421),INDEX(新属性投放!$E$42:$E$62,卡牌属性!R421))*INDEX($G$5:$G$42,L421),2)</f>
        <v>46.53</v>
      </c>
      <c r="AC421" s="31" t="s">
        <v>191</v>
      </c>
      <c r="AD421" s="16">
        <f>ROUND(IF(Q421=1,INDEX(新属性投放!$F$14:$F$34,卡牌属性!R421),INDEX(新属性投放!$F$42:$F$62,卡牌属性!R421))*INDEX($G$5:$G$42,L421)*SQRT(INDEX($I$5:$I$42,L421)),2)</f>
        <v>418</v>
      </c>
      <c r="AF421" s="16">
        <f t="shared" si="175"/>
        <v>930</v>
      </c>
      <c r="AG421" s="16">
        <f t="shared" si="176"/>
        <v>465</v>
      </c>
      <c r="AH421" s="16">
        <f t="shared" si="177"/>
        <v>4180</v>
      </c>
      <c r="AJ421" s="16">
        <f t="shared" si="181"/>
        <v>6173</v>
      </c>
      <c r="AK421" s="16">
        <f t="shared" si="182"/>
        <v>3085</v>
      </c>
      <c r="AL421" s="16">
        <f t="shared" si="183"/>
        <v>27720</v>
      </c>
    </row>
    <row r="422" spans="11:38" ht="16.5" x14ac:dyDescent="0.2">
      <c r="K422" s="15">
        <v>419</v>
      </c>
      <c r="L422" s="15">
        <f t="shared" si="169"/>
        <v>20</v>
      </c>
      <c r="M422" s="15">
        <f t="shared" si="170"/>
        <v>2</v>
      </c>
      <c r="N422" s="16">
        <f t="shared" si="171"/>
        <v>1102004</v>
      </c>
      <c r="O422" s="16" t="str">
        <f t="shared" si="172"/>
        <v>唐流雨20突</v>
      </c>
      <c r="P422" s="31" t="s">
        <v>482</v>
      </c>
      <c r="Q422" s="16">
        <f t="shared" si="173"/>
        <v>2</v>
      </c>
      <c r="R422" s="16">
        <f t="shared" si="174"/>
        <v>20</v>
      </c>
      <c r="S422" s="16" t="s">
        <v>51</v>
      </c>
      <c r="T422" s="16">
        <f>ROUND(((IF(Q422=1,INDEX(新属性投放!$J$14:$J$34,卡牌属性!R422),INDEX(新属性投放!$J$42:$J$62,卡牌属性!R422)))*INDEX($G$5:$G$42,L422)+IF(Q422=1,INDEX(新属性投放!R$20:R$23,卡牌属性!M422-1),INDEX(新属性投放!R$25:R$28,卡牌属性!M422-1)))/SQRT(INDEX($I$5:$I$42,L422)),2)</f>
        <v>4357.8500000000004</v>
      </c>
      <c r="U422" s="31" t="s">
        <v>190</v>
      </c>
      <c r="V422" s="16">
        <f>ROUND((IF(Q422=1,INDEX(新属性投放!$K$14:$K$34,卡牌属性!R422),INDEX(新属性投放!$K$42:$K$62,卡牌属性!R422))+IF(Q422=1,INDEX(新属性投放!S$20:S$23,卡牌属性!M422-1),INDEX(新属性投放!S$25:S$28,卡牌属性!M422-1)))*INDEX($G$5:$G$42,L422),2)</f>
        <v>2164.9299999999998</v>
      </c>
      <c r="W422" s="31" t="s">
        <v>191</v>
      </c>
      <c r="X422" s="16">
        <f>ROUND((IF(Q422=1,INDEX(新属性投放!$L$14:$L$34,卡牌属性!R422),INDEX(新属性投放!$L$42:$L$62,卡牌属性!R422))*INDEX($G$5:$G$42,L422)+IF(Q422=1,INDEX(新属性投放!T$20:T$23,卡牌属性!M422-1),INDEX(新属性投放!T$25:T$28,卡牌属性!M422-1)))*SQRT(INDEX($I$5:$I$42,L422)),2)</f>
        <v>23239</v>
      </c>
      <c r="Y422" s="31" t="s">
        <v>189</v>
      </c>
      <c r="Z422" s="16">
        <f>ROUND(IF(Q422=1,INDEX(新属性投放!$D$14:$D$34,卡牌属性!R422),INDEX(新属性投放!$D$42:$D$62,卡牌属性!R422))*INDEX($G$5:$G$42,L422)/SQRT(INDEX($I$5:$I$42,L422)),2)</f>
        <v>107.6</v>
      </c>
      <c r="AA422" s="31" t="s">
        <v>190</v>
      </c>
      <c r="AB422" s="16">
        <f>ROUND(IF(Q422=1,INDEX(新属性投放!$E$14:$E$34,卡牌属性!R422),INDEX(新属性投放!$E$42:$E$62,卡牌属性!R422))*INDEX($G$5:$G$42,L422),2)</f>
        <v>53.8</v>
      </c>
      <c r="AC422" s="31" t="s">
        <v>191</v>
      </c>
      <c r="AD422" s="16">
        <f>ROUND(IF(Q422=1,INDEX(新属性投放!$F$14:$F$34,卡牌属性!R422),INDEX(新属性投放!$F$42:$F$62,卡牌属性!R422))*INDEX($G$5:$G$42,L422)*SQRT(INDEX($I$5:$I$42,L422)),2)</f>
        <v>484</v>
      </c>
      <c r="AF422" s="16">
        <f t="shared" si="175"/>
        <v>1076</v>
      </c>
      <c r="AG422" s="16">
        <f t="shared" si="176"/>
        <v>538</v>
      </c>
      <c r="AH422" s="16">
        <f t="shared" si="177"/>
        <v>4840</v>
      </c>
      <c r="AJ422" s="16">
        <f t="shared" si="181"/>
        <v>7249</v>
      </c>
      <c r="AK422" s="16">
        <f t="shared" si="182"/>
        <v>3623</v>
      </c>
      <c r="AL422" s="16">
        <f t="shared" si="183"/>
        <v>32560</v>
      </c>
    </row>
    <row r="423" spans="11:38" ht="16.5" x14ac:dyDescent="0.2">
      <c r="K423" s="15">
        <v>420</v>
      </c>
      <c r="L423" s="15">
        <f t="shared" si="169"/>
        <v>20</v>
      </c>
      <c r="M423" s="15">
        <f t="shared" si="170"/>
        <v>2</v>
      </c>
      <c r="N423" s="16">
        <f t="shared" si="171"/>
        <v>1102004</v>
      </c>
      <c r="O423" s="16" t="str">
        <f t="shared" si="172"/>
        <v>唐流雨21突</v>
      </c>
      <c r="P423" s="31" t="s">
        <v>482</v>
      </c>
      <c r="Q423" s="16">
        <f t="shared" si="173"/>
        <v>2</v>
      </c>
      <c r="R423" s="16">
        <f t="shared" si="174"/>
        <v>21</v>
      </c>
      <c r="S423" s="16" t="s">
        <v>51</v>
      </c>
      <c r="T423" s="16">
        <f>ROUND(((IF(Q423=1,INDEX(新属性投放!$J$14:$J$34,卡牌属性!R423),INDEX(新属性投放!$J$42:$J$62,卡牌属性!R423)))*INDEX($G$5:$G$42,L423)+IF(Q423=1,INDEX(新属性投放!R$20:R$23,卡牌属性!M423-1),INDEX(新属性投放!R$25:R$28,卡牌属性!M423-1)))/SQRT(INDEX($I$5:$I$42,L423)),2)</f>
        <v>5030.8500000000004</v>
      </c>
      <c r="U423" s="31" t="s">
        <v>190</v>
      </c>
      <c r="V423" s="16">
        <f>ROUND((IF(Q423=1,INDEX(新属性投放!$K$14:$K$34,卡牌属性!R423),INDEX(新属性投放!$K$42:$K$62,卡牌属性!R423))+IF(Q423=1,INDEX(新属性投放!S$20:S$23,卡牌属性!M423-1),INDEX(新属性投放!S$25:S$28,卡牌属性!M423-1)))*INDEX($G$5:$G$42,L423),2)</f>
        <v>2500.9299999999998</v>
      </c>
      <c r="W423" s="31" t="s">
        <v>191</v>
      </c>
      <c r="X423" s="16">
        <f>ROUND((IF(Q423=1,INDEX(新属性投放!$L$14:$L$34,卡牌属性!R423),INDEX(新属性投放!$L$42:$L$62,卡牌属性!R423))*INDEX($G$5:$G$42,L423)+IF(Q423=1,INDEX(新属性投放!T$20:T$23,卡牌属性!M423-1),INDEX(新属性投放!T$25:T$28,卡牌属性!M423-1)))*SQRT(INDEX($I$5:$I$42,L423)),2)</f>
        <v>26874</v>
      </c>
      <c r="Y423" s="31" t="s">
        <v>189</v>
      </c>
      <c r="Z423" s="16">
        <f>ROUND(IF(Q423=1,INDEX(新属性投放!$D$14:$D$34,卡牌属性!R423),INDEX(新属性投放!$D$42:$D$62,卡牌属性!R423))*INDEX($G$5:$G$42,L423)/SQRT(INDEX($I$5:$I$42,L423)),2)</f>
        <v>124.42</v>
      </c>
      <c r="AA423" s="31" t="s">
        <v>190</v>
      </c>
      <c r="AB423" s="16">
        <f>ROUND(IF(Q423=1,INDEX(新属性投放!$E$14:$E$34,卡牌属性!R423),INDEX(新属性投放!$E$42:$E$62,卡牌属性!R423))*INDEX($G$5:$G$42,L423),2)</f>
        <v>62.21</v>
      </c>
      <c r="AC423" s="31" t="s">
        <v>191</v>
      </c>
      <c r="AD423" s="16">
        <f>ROUND(IF(Q423=1,INDEX(新属性投放!$F$14:$F$34,卡牌属性!R423),INDEX(新属性投放!$F$42:$F$62,卡牌属性!R423))*INDEX($G$5:$G$42,L423)*SQRT(INDEX($I$5:$I$42,L423)),2)</f>
        <v>559</v>
      </c>
      <c r="AF423" s="16">
        <f t="shared" si="175"/>
        <v>1244</v>
      </c>
      <c r="AG423" s="16">
        <f t="shared" si="176"/>
        <v>622</v>
      </c>
      <c r="AH423" s="16">
        <f t="shared" si="177"/>
        <v>5590</v>
      </c>
      <c r="AJ423" s="16">
        <f t="shared" si="181"/>
        <v>8493</v>
      </c>
      <c r="AK423" s="16">
        <f t="shared" si="182"/>
        <v>4245</v>
      </c>
      <c r="AL423" s="16">
        <f t="shared" si="183"/>
        <v>38150</v>
      </c>
    </row>
    <row r="424" spans="11:38" ht="16.5" x14ac:dyDescent="0.2">
      <c r="K424" s="15">
        <v>421</v>
      </c>
      <c r="L424" s="15">
        <f t="shared" si="169"/>
        <v>21</v>
      </c>
      <c r="M424" s="15">
        <f t="shared" si="170"/>
        <v>3</v>
      </c>
      <c r="N424" s="16">
        <f t="shared" si="171"/>
        <v>1102005</v>
      </c>
      <c r="O424" s="16" t="str">
        <f t="shared" si="172"/>
        <v>李轩辕1突</v>
      </c>
      <c r="P424" s="31" t="s">
        <v>482</v>
      </c>
      <c r="Q424" s="16">
        <f t="shared" si="173"/>
        <v>2</v>
      </c>
      <c r="R424" s="16">
        <f t="shared" si="174"/>
        <v>1</v>
      </c>
      <c r="S424" s="16" t="s">
        <v>51</v>
      </c>
      <c r="T424" s="16">
        <f>ROUND(((IF(Q424=1,INDEX(新属性投放!$J$14:$J$34,卡牌属性!R424),INDEX(新属性投放!$J$42:$J$62,卡牌属性!R424)))*INDEX($G$5:$G$42,L424)+IF(Q424=1,INDEX(新属性投放!R$20:R$23,卡牌属性!M424-1),INDEX(新属性投放!R$25:R$28,卡牌属性!M424-1)))/SQRT(INDEX($I$5:$I$42,L424)),2)</f>
        <v>100.5</v>
      </c>
      <c r="U424" s="31" t="s">
        <v>190</v>
      </c>
      <c r="V424" s="16">
        <f>ROUND((IF(Q424=1,INDEX(新属性投放!$K$14:$K$34,卡牌属性!R424),INDEX(新属性投放!$K$42:$K$62,卡牌属性!R424))+IF(Q424=1,INDEX(新属性投放!S$20:S$23,卡牌属性!M424-1),INDEX(新属性投放!S$25:S$28,卡牌属性!M424-1)))*INDEX($G$5:$G$42,L424),2)</f>
        <v>23</v>
      </c>
      <c r="W424" s="31" t="s">
        <v>191</v>
      </c>
      <c r="X424" s="16">
        <f>ROUND((IF(Q424=1,INDEX(新属性投放!$L$14:$L$34,卡牌属性!R424),INDEX(新属性投放!$L$42:$L$62,卡牌属性!R424))*INDEX($G$5:$G$42,L424)+IF(Q424=1,INDEX(新属性投放!T$20:T$23,卡牌属性!M424-1),INDEX(新属性投放!T$25:T$28,卡牌属性!M424-1)))*SQRT(INDEX($I$5:$I$42,L424)),2)</f>
        <v>272.5</v>
      </c>
      <c r="Y424" s="31" t="s">
        <v>189</v>
      </c>
      <c r="Z424" s="16">
        <f>ROUND(IF(Q424=1,INDEX(新属性投放!$D$14:$D$34,卡牌属性!R424),INDEX(新属性投放!$D$42:$D$62,卡牌属性!R424))*INDEX($G$5:$G$42,L424)/SQRT(INDEX($I$5:$I$42,L424)),2)</f>
        <v>3.45</v>
      </c>
      <c r="AA424" s="31" t="s">
        <v>190</v>
      </c>
      <c r="AB424" s="16">
        <f>ROUND(IF(Q424=1,INDEX(新属性投放!$E$14:$E$34,卡牌属性!R424),INDEX(新属性投放!$E$42:$E$62,卡牌属性!R424))*INDEX($G$5:$G$42,L424),2)</f>
        <v>1.73</v>
      </c>
      <c r="AC424" s="31" t="s">
        <v>191</v>
      </c>
      <c r="AD424" s="16">
        <f>ROUND(IF(Q424=1,INDEX(新属性投放!$F$14:$F$34,卡牌属性!R424),INDEX(新属性投放!$F$42:$F$62,卡牌属性!R424))*INDEX($G$5:$G$42,L424)*SQRT(INDEX($I$5:$I$42,L424)),2)</f>
        <v>14.95</v>
      </c>
      <c r="AF424" s="16">
        <f t="shared" si="175"/>
        <v>34</v>
      </c>
      <c r="AG424" s="16">
        <f t="shared" si="176"/>
        <v>17</v>
      </c>
      <c r="AH424" s="16">
        <f t="shared" si="177"/>
        <v>149</v>
      </c>
      <c r="AJ424" s="16">
        <f t="shared" ref="AJ424" si="184">AF424</f>
        <v>34</v>
      </c>
      <c r="AK424" s="16">
        <f t="shared" ref="AK424" si="185">AG424</f>
        <v>17</v>
      </c>
      <c r="AL424" s="16">
        <f t="shared" ref="AL424" si="186">AH424</f>
        <v>149</v>
      </c>
    </row>
    <row r="425" spans="11:38" ht="16.5" x14ac:dyDescent="0.2">
      <c r="K425" s="15">
        <v>422</v>
      </c>
      <c r="L425" s="15">
        <f t="shared" si="169"/>
        <v>21</v>
      </c>
      <c r="M425" s="15">
        <f t="shared" si="170"/>
        <v>3</v>
      </c>
      <c r="N425" s="16">
        <f t="shared" si="171"/>
        <v>1102005</v>
      </c>
      <c r="O425" s="16" t="str">
        <f t="shared" si="172"/>
        <v>李轩辕2突</v>
      </c>
      <c r="P425" s="31" t="s">
        <v>482</v>
      </c>
      <c r="Q425" s="16">
        <f t="shared" si="173"/>
        <v>2</v>
      </c>
      <c r="R425" s="16">
        <f t="shared" si="174"/>
        <v>2</v>
      </c>
      <c r="S425" s="16" t="s">
        <v>51</v>
      </c>
      <c r="T425" s="16">
        <f>ROUND(((IF(Q425=1,INDEX(新属性投放!$J$14:$J$34,卡牌属性!R425),INDEX(新属性投放!$J$42:$J$62,卡牌属性!R425)))*INDEX($G$5:$G$42,L425)+IF(Q425=1,INDEX(新属性投放!R$20:R$23,卡牌属性!M425-1),INDEX(新属性投放!R$25:R$28,卡牌属性!M425-1)))/SQRT(INDEX($I$5:$I$42,L425)),2)</f>
        <v>143.05000000000001</v>
      </c>
      <c r="U425" s="31" t="s">
        <v>190</v>
      </c>
      <c r="V425" s="16">
        <f>ROUND((IF(Q425=1,INDEX(新属性投放!$K$14:$K$34,卡牌属性!R425),INDEX(新属性投放!$K$42:$K$62,卡牌属性!R425))+IF(Q425=1,INDEX(新属性投放!S$20:S$23,卡牌属性!M425-1),INDEX(新属性投放!S$25:S$28,卡牌属性!M425-1)))*INDEX($G$5:$G$42,L425),2)</f>
        <v>44.28</v>
      </c>
      <c r="W425" s="31" t="s">
        <v>191</v>
      </c>
      <c r="X425" s="16">
        <f>ROUND((IF(Q425=1,INDEX(新属性投放!$L$14:$L$34,卡牌属性!R425),INDEX(新属性投放!$L$42:$L$62,卡牌属性!R425))*INDEX($G$5:$G$42,L425)+IF(Q425=1,INDEX(新属性投放!T$20:T$23,卡牌属性!M425-1),INDEX(新属性投放!T$25:T$28,卡牌属性!M425-1)))*SQRT(INDEX($I$5:$I$42,L425)),2)</f>
        <v>510.55</v>
      </c>
      <c r="Y425" s="31" t="s">
        <v>189</v>
      </c>
      <c r="Z425" s="16">
        <f>ROUND(IF(Q425=1,INDEX(新属性投放!$D$14:$D$34,卡牌属性!R425),INDEX(新属性投放!$D$42:$D$62,卡牌属性!R425))*INDEX($G$5:$G$42,L425)/SQRT(INDEX($I$5:$I$42,L425)),2)</f>
        <v>3.68</v>
      </c>
      <c r="AA425" s="31" t="s">
        <v>190</v>
      </c>
      <c r="AB425" s="16">
        <f>ROUND(IF(Q425=1,INDEX(新属性投放!$E$14:$E$34,卡牌属性!R425),INDEX(新属性投放!$E$42:$E$62,卡牌属性!R425))*INDEX($G$5:$G$42,L425),2)</f>
        <v>1.84</v>
      </c>
      <c r="AC425" s="31" t="s">
        <v>191</v>
      </c>
      <c r="AD425" s="16">
        <f>ROUND(IF(Q425=1,INDEX(新属性投放!$F$14:$F$34,卡牌属性!R425),INDEX(新属性投放!$F$42:$F$62,卡牌属性!R425))*INDEX($G$5:$G$42,L425)*SQRT(INDEX($I$5:$I$42,L425)),2)</f>
        <v>16.100000000000001</v>
      </c>
      <c r="AF425" s="16">
        <f t="shared" si="175"/>
        <v>36</v>
      </c>
      <c r="AG425" s="16">
        <f t="shared" si="176"/>
        <v>18</v>
      </c>
      <c r="AH425" s="16">
        <f t="shared" si="177"/>
        <v>161</v>
      </c>
      <c r="AJ425" s="16">
        <f t="shared" ref="AJ425:AJ444" si="187">AJ424+AF425</f>
        <v>70</v>
      </c>
      <c r="AK425" s="16">
        <f t="shared" ref="AK425:AK444" si="188">AK424+AG425</f>
        <v>35</v>
      </c>
      <c r="AL425" s="16">
        <f t="shared" ref="AL425:AL444" si="189">AL424+AH425</f>
        <v>310</v>
      </c>
    </row>
    <row r="426" spans="11:38" ht="16.5" x14ac:dyDescent="0.2">
      <c r="K426" s="15">
        <v>423</v>
      </c>
      <c r="L426" s="15">
        <f t="shared" si="169"/>
        <v>21</v>
      </c>
      <c r="M426" s="15">
        <f t="shared" si="170"/>
        <v>3</v>
      </c>
      <c r="N426" s="16">
        <f t="shared" si="171"/>
        <v>1102005</v>
      </c>
      <c r="O426" s="16" t="str">
        <f t="shared" si="172"/>
        <v>李轩辕3突</v>
      </c>
      <c r="P426" s="31" t="s">
        <v>482</v>
      </c>
      <c r="Q426" s="16">
        <f t="shared" si="173"/>
        <v>2</v>
      </c>
      <c r="R426" s="16">
        <f t="shared" si="174"/>
        <v>3</v>
      </c>
      <c r="S426" s="16" t="s">
        <v>51</v>
      </c>
      <c r="T426" s="16">
        <f>ROUND(((IF(Q426=1,INDEX(新属性投放!$J$14:$J$34,卡牌属性!R426),INDEX(新属性投放!$J$42:$J$62,卡牌属性!R426)))*INDEX($G$5:$G$42,L426)+IF(Q426=1,INDEX(新属性投放!R$20:R$23,卡牌属性!M426-1),INDEX(新属性投放!R$25:R$28,卡牌属性!M426-1)))/SQRT(INDEX($I$5:$I$42,L426)),2)</f>
        <v>191.35</v>
      </c>
      <c r="U426" s="31" t="s">
        <v>190</v>
      </c>
      <c r="V426" s="16">
        <f>ROUND((IF(Q426=1,INDEX(新属性投放!$K$14:$K$34,卡牌属性!R426),INDEX(新属性投放!$K$42:$K$62,卡牌属性!R426))+IF(Q426=1,INDEX(新属性投放!S$20:S$23,卡牌属性!M426-1),INDEX(新属性投放!S$25:S$28,卡牌属性!M426-1)))*INDEX($G$5:$G$42,L426),2)</f>
        <v>68.430000000000007</v>
      </c>
      <c r="W426" s="31" t="s">
        <v>191</v>
      </c>
      <c r="X426" s="16">
        <f>ROUND((IF(Q426=1,INDEX(新属性投放!$L$14:$L$34,卡牌属性!R426),INDEX(新属性投放!$L$42:$L$62,卡牌属性!R426))*INDEX($G$5:$G$42,L426)+IF(Q426=1,INDEX(新属性投放!T$20:T$23,卡牌属性!M426-1),INDEX(新属性投放!T$25:T$28,卡牌属性!M426-1)))*SQRT(INDEX($I$5:$I$42,L426)),2)</f>
        <v>775.05</v>
      </c>
      <c r="Y426" s="31" t="s">
        <v>189</v>
      </c>
      <c r="Z426" s="16">
        <f>ROUND(IF(Q426=1,INDEX(新属性投放!$D$14:$D$34,卡牌属性!R426),INDEX(新属性投放!$D$42:$D$62,卡牌属性!R426))*INDEX($G$5:$G$42,L426)/SQRT(INDEX($I$5:$I$42,L426)),2)</f>
        <v>6.74</v>
      </c>
      <c r="AA426" s="31" t="s">
        <v>190</v>
      </c>
      <c r="AB426" s="16">
        <f>ROUND(IF(Q426=1,INDEX(新属性投放!$E$14:$E$34,卡牌属性!R426),INDEX(新属性投放!$E$42:$E$62,卡牌属性!R426))*INDEX($G$5:$G$42,L426),2)</f>
        <v>3.37</v>
      </c>
      <c r="AC426" s="31" t="s">
        <v>191</v>
      </c>
      <c r="AD426" s="16">
        <f>ROUND(IF(Q426=1,INDEX(新属性投放!$F$14:$F$34,卡牌属性!R426),INDEX(新属性投放!$F$42:$F$62,卡牌属性!R426))*INDEX($G$5:$G$42,L426)*SQRT(INDEX($I$5:$I$42,L426)),2)</f>
        <v>29.9</v>
      </c>
      <c r="AF426" s="16">
        <f t="shared" si="175"/>
        <v>67</v>
      </c>
      <c r="AG426" s="16">
        <f t="shared" si="176"/>
        <v>33</v>
      </c>
      <c r="AH426" s="16">
        <f t="shared" si="177"/>
        <v>299</v>
      </c>
      <c r="AJ426" s="16">
        <f t="shared" si="187"/>
        <v>137</v>
      </c>
      <c r="AK426" s="16">
        <f t="shared" si="188"/>
        <v>68</v>
      </c>
      <c r="AL426" s="16">
        <f t="shared" si="189"/>
        <v>609</v>
      </c>
    </row>
    <row r="427" spans="11:38" ht="16.5" x14ac:dyDescent="0.2">
      <c r="K427" s="15">
        <v>424</v>
      </c>
      <c r="L427" s="15">
        <f t="shared" si="169"/>
        <v>21</v>
      </c>
      <c r="M427" s="15">
        <f t="shared" si="170"/>
        <v>3</v>
      </c>
      <c r="N427" s="16">
        <f t="shared" si="171"/>
        <v>1102005</v>
      </c>
      <c r="O427" s="16" t="str">
        <f t="shared" si="172"/>
        <v>李轩辕4突</v>
      </c>
      <c r="P427" s="31" t="s">
        <v>482</v>
      </c>
      <c r="Q427" s="16">
        <f t="shared" si="173"/>
        <v>2</v>
      </c>
      <c r="R427" s="16">
        <f t="shared" si="174"/>
        <v>4</v>
      </c>
      <c r="S427" s="16" t="s">
        <v>51</v>
      </c>
      <c r="T427" s="16">
        <f>ROUND(((IF(Q427=1,INDEX(新属性投放!$J$14:$J$34,卡牌属性!R427),INDEX(新属性投放!$J$42:$J$62,卡牌属性!R427)))*INDEX($G$5:$G$42,L427)+IF(Q427=1,INDEX(新属性投放!R$20:R$23,卡牌属性!M427-1),INDEX(新属性投放!R$25:R$28,卡牌属性!M427-1)))/SQRT(INDEX($I$5:$I$42,L427)),2)</f>
        <v>270.24</v>
      </c>
      <c r="U427" s="31" t="s">
        <v>190</v>
      </c>
      <c r="V427" s="16">
        <f>ROUND((IF(Q427=1,INDEX(新属性投放!$K$14:$K$34,卡牌属性!R427),INDEX(新属性投放!$K$42:$K$62,卡牌属性!R427))+IF(Q427=1,INDEX(新属性投放!S$20:S$23,卡牌属性!M427-1),INDEX(新属性投放!S$25:S$28,卡牌属性!M427-1)))*INDEX($G$5:$G$42,L427),2)</f>
        <v>107.87</v>
      </c>
      <c r="W427" s="31" t="s">
        <v>191</v>
      </c>
      <c r="X427" s="16">
        <f>ROUND((IF(Q427=1,INDEX(新属性投放!$L$14:$L$34,卡牌属性!R427),INDEX(新属性投放!$L$42:$L$62,卡牌属性!R427))*INDEX($G$5:$G$42,L427)+IF(Q427=1,INDEX(新属性投放!T$20:T$23,卡牌属性!M427-1),INDEX(新属性投放!T$25:T$28,卡牌属性!M427-1)))*SQRT(INDEX($I$5:$I$42,L427)),2)</f>
        <v>1177.55</v>
      </c>
      <c r="Y427" s="31" t="s">
        <v>189</v>
      </c>
      <c r="Z427" s="16">
        <f>ROUND(IF(Q427=1,INDEX(新属性投放!$D$14:$D$34,卡牌属性!R427),INDEX(新属性投放!$D$42:$D$62,卡牌属性!R427))*INDEX($G$5:$G$42,L427)/SQRT(INDEX($I$5:$I$42,L427)),2)</f>
        <v>7.75</v>
      </c>
      <c r="AA427" s="31" t="s">
        <v>190</v>
      </c>
      <c r="AB427" s="16">
        <f>ROUND(IF(Q427=1,INDEX(新属性投放!$E$14:$E$34,卡牌属性!R427),INDEX(新属性投放!$E$42:$E$62,卡牌属性!R427))*INDEX($G$5:$G$42,L427),2)</f>
        <v>3.88</v>
      </c>
      <c r="AC427" s="31" t="s">
        <v>191</v>
      </c>
      <c r="AD427" s="16">
        <f>ROUND(IF(Q427=1,INDEX(新属性投放!$F$14:$F$34,卡牌属性!R427),INDEX(新属性投放!$F$42:$F$62,卡牌属性!R427))*INDEX($G$5:$G$42,L427)*SQRT(INDEX($I$5:$I$42,L427)),2)</f>
        <v>34.5</v>
      </c>
      <c r="AF427" s="16">
        <f t="shared" si="175"/>
        <v>77</v>
      </c>
      <c r="AG427" s="16">
        <f t="shared" si="176"/>
        <v>38</v>
      </c>
      <c r="AH427" s="16">
        <f t="shared" si="177"/>
        <v>345</v>
      </c>
      <c r="AJ427" s="16">
        <f t="shared" si="187"/>
        <v>214</v>
      </c>
      <c r="AK427" s="16">
        <f t="shared" si="188"/>
        <v>106</v>
      </c>
      <c r="AL427" s="16">
        <f t="shared" si="189"/>
        <v>954</v>
      </c>
    </row>
    <row r="428" spans="11:38" ht="16.5" x14ac:dyDescent="0.2">
      <c r="K428" s="15">
        <v>425</v>
      </c>
      <c r="L428" s="15">
        <f t="shared" si="169"/>
        <v>21</v>
      </c>
      <c r="M428" s="15">
        <f t="shared" si="170"/>
        <v>3</v>
      </c>
      <c r="N428" s="16">
        <f t="shared" si="171"/>
        <v>1102005</v>
      </c>
      <c r="O428" s="16" t="str">
        <f t="shared" si="172"/>
        <v>李轩辕5突</v>
      </c>
      <c r="P428" s="31" t="s">
        <v>482</v>
      </c>
      <c r="Q428" s="16">
        <f t="shared" si="173"/>
        <v>2</v>
      </c>
      <c r="R428" s="16">
        <f t="shared" si="174"/>
        <v>5</v>
      </c>
      <c r="S428" s="16" t="s">
        <v>51</v>
      </c>
      <c r="T428" s="16">
        <f>ROUND(((IF(Q428=1,INDEX(新属性投放!$J$14:$J$34,卡牌属性!R428),INDEX(新属性投放!$J$42:$J$62,卡牌属性!R428)))*INDEX($G$5:$G$42,L428)+IF(Q428=1,INDEX(新属性投放!R$20:R$23,卡牌属性!M428-1),INDEX(新属性投放!R$25:R$28,卡牌属性!M428-1)))/SQRT(INDEX($I$5:$I$42,L428)),2)</f>
        <v>367.3</v>
      </c>
      <c r="U428" s="31" t="s">
        <v>190</v>
      </c>
      <c r="V428" s="16">
        <f>ROUND((IF(Q428=1,INDEX(新属性投放!$K$14:$K$34,卡牌属性!R428),INDEX(新属性投放!$K$42:$K$62,卡牌属性!R428))+IF(Q428=1,INDEX(新属性投放!S$20:S$23,卡牌属性!M428-1),INDEX(新属性投放!S$25:S$28,卡牌属性!M428-1)))*INDEX($G$5:$G$42,L428),2)</f>
        <v>155.83000000000001</v>
      </c>
      <c r="W428" s="31" t="s">
        <v>191</v>
      </c>
      <c r="X428" s="16">
        <f>ROUND((IF(Q428=1,INDEX(新属性投放!$L$14:$L$34,卡牌属性!R428),INDEX(新属性投放!$L$42:$L$62,卡牌属性!R428))*INDEX($G$5:$G$42,L428)+IF(Q428=1,INDEX(新属性投放!T$20:T$23,卡牌属性!M428-1),INDEX(新属性投放!T$25:T$28,卡牌属性!M428-1)))*SQRT(INDEX($I$5:$I$42,L428)),2)</f>
        <v>1698.5</v>
      </c>
      <c r="Y428" s="31" t="s">
        <v>189</v>
      </c>
      <c r="Z428" s="16">
        <f>ROUND(IF(Q428=1,INDEX(新属性投放!$D$14:$D$34,卡牌属性!R428),INDEX(新属性投放!$D$42:$D$62,卡牌属性!R428))*INDEX($G$5:$G$42,L428)/SQRT(INDEX($I$5:$I$42,L428)),2)</f>
        <v>9.69</v>
      </c>
      <c r="AA428" s="31" t="s">
        <v>190</v>
      </c>
      <c r="AB428" s="16">
        <f>ROUND(IF(Q428=1,INDEX(新属性投放!$E$14:$E$34,卡牌属性!R428),INDEX(新属性投放!$E$42:$E$62,卡牌属性!R428))*INDEX($G$5:$G$42,L428),2)</f>
        <v>4.8499999999999996</v>
      </c>
      <c r="AC428" s="31" t="s">
        <v>191</v>
      </c>
      <c r="AD428" s="16">
        <f>ROUND(IF(Q428=1,INDEX(新属性投放!$F$14:$F$34,卡牌属性!R428),INDEX(新属性投放!$F$42:$F$62,卡牌属性!R428))*INDEX($G$5:$G$42,L428)*SQRT(INDEX($I$5:$I$42,L428)),2)</f>
        <v>42.55</v>
      </c>
      <c r="AF428" s="16">
        <f t="shared" si="175"/>
        <v>96</v>
      </c>
      <c r="AG428" s="16">
        <f t="shared" si="176"/>
        <v>48</v>
      </c>
      <c r="AH428" s="16">
        <f t="shared" si="177"/>
        <v>425</v>
      </c>
      <c r="AJ428" s="16">
        <f t="shared" si="187"/>
        <v>310</v>
      </c>
      <c r="AK428" s="16">
        <f t="shared" si="188"/>
        <v>154</v>
      </c>
      <c r="AL428" s="16">
        <f t="shared" si="189"/>
        <v>1379</v>
      </c>
    </row>
    <row r="429" spans="11:38" ht="16.5" x14ac:dyDescent="0.2">
      <c r="K429" s="15">
        <v>426</v>
      </c>
      <c r="L429" s="15">
        <f t="shared" si="169"/>
        <v>21</v>
      </c>
      <c r="M429" s="15">
        <f t="shared" si="170"/>
        <v>3</v>
      </c>
      <c r="N429" s="16">
        <f t="shared" si="171"/>
        <v>1102005</v>
      </c>
      <c r="O429" s="16" t="str">
        <f t="shared" si="172"/>
        <v>李轩辕6突</v>
      </c>
      <c r="P429" s="31" t="s">
        <v>482</v>
      </c>
      <c r="Q429" s="16">
        <f t="shared" si="173"/>
        <v>2</v>
      </c>
      <c r="R429" s="16">
        <f t="shared" si="174"/>
        <v>6</v>
      </c>
      <c r="S429" s="16" t="s">
        <v>51</v>
      </c>
      <c r="T429" s="16">
        <f>ROUND(((IF(Q429=1,INDEX(新属性投放!$J$14:$J$34,卡牌属性!R429),INDEX(新属性投放!$J$42:$J$62,卡牌属性!R429)))*INDEX($G$5:$G$42,L429)+IF(Q429=1,INDEX(新属性投放!R$20:R$23,卡牌属性!M429-1),INDEX(新属性投放!R$25:R$28,卡牌属性!M429-1)))/SQRT(INDEX($I$5:$I$42,L429)),2)</f>
        <v>488.4</v>
      </c>
      <c r="U429" s="31" t="s">
        <v>190</v>
      </c>
      <c r="V429" s="16">
        <f>ROUND((IF(Q429=1,INDEX(新属性投放!$K$14:$K$34,卡牌属性!R429),INDEX(新属性投放!$K$42:$K$62,卡牌属性!R429))+IF(Q429=1,INDEX(新属性投放!S$20:S$23,卡牌属性!M429-1),INDEX(新属性投放!S$25:S$28,卡牌属性!M429-1)))*INDEX($G$5:$G$42,L429),2)</f>
        <v>216.95</v>
      </c>
      <c r="W429" s="31" t="s">
        <v>191</v>
      </c>
      <c r="X429" s="16">
        <f>ROUND((IF(Q429=1,INDEX(新属性投放!$L$14:$L$34,卡牌属性!R429),INDEX(新属性投放!$L$42:$L$62,卡牌属性!R429))*INDEX($G$5:$G$42,L429)+IF(Q429=1,INDEX(新属性投放!T$20:T$23,卡牌属性!M429-1),INDEX(新属性投放!T$25:T$28,卡牌属性!M429-1)))*SQRT(INDEX($I$5:$I$42,L429)),2)</f>
        <v>2341.35</v>
      </c>
      <c r="Y429" s="31" t="s">
        <v>189</v>
      </c>
      <c r="Z429" s="16">
        <f>ROUND(IF(Q429=1,INDEX(新属性投放!$D$14:$D$34,卡牌属性!R429),INDEX(新属性投放!$D$42:$D$62,卡牌属性!R429))*INDEX($G$5:$G$42,L429)/SQRT(INDEX($I$5:$I$42,L429)),2)</f>
        <v>12.57</v>
      </c>
      <c r="AA429" s="31" t="s">
        <v>190</v>
      </c>
      <c r="AB429" s="16">
        <f>ROUND(IF(Q429=1,INDEX(新属性投放!$E$14:$E$34,卡牌属性!R429),INDEX(新属性投放!$E$42:$E$62,卡牌属性!R429))*INDEX($G$5:$G$42,L429),2)</f>
        <v>6.28</v>
      </c>
      <c r="AC429" s="31" t="s">
        <v>191</v>
      </c>
      <c r="AD429" s="16">
        <f>ROUND(IF(Q429=1,INDEX(新属性投放!$F$14:$F$34,卡牌属性!R429),INDEX(新属性投放!$F$42:$F$62,卡牌属性!R429))*INDEX($G$5:$G$42,L429)*SQRT(INDEX($I$5:$I$42,L429)),2)</f>
        <v>56.35</v>
      </c>
      <c r="AF429" s="16">
        <f t="shared" si="175"/>
        <v>125</v>
      </c>
      <c r="AG429" s="16">
        <f t="shared" si="176"/>
        <v>62</v>
      </c>
      <c r="AH429" s="16">
        <f t="shared" si="177"/>
        <v>563</v>
      </c>
      <c r="AJ429" s="16">
        <f t="shared" si="187"/>
        <v>435</v>
      </c>
      <c r="AK429" s="16">
        <f t="shared" si="188"/>
        <v>216</v>
      </c>
      <c r="AL429" s="16">
        <f t="shared" si="189"/>
        <v>1942</v>
      </c>
    </row>
    <row r="430" spans="11:38" ht="16.5" x14ac:dyDescent="0.2">
      <c r="K430" s="15">
        <v>427</v>
      </c>
      <c r="L430" s="15">
        <f t="shared" si="169"/>
        <v>21</v>
      </c>
      <c r="M430" s="15">
        <f t="shared" si="170"/>
        <v>3</v>
      </c>
      <c r="N430" s="16">
        <f t="shared" si="171"/>
        <v>1102005</v>
      </c>
      <c r="O430" s="16" t="str">
        <f t="shared" si="172"/>
        <v>李轩辕7突</v>
      </c>
      <c r="P430" s="31" t="s">
        <v>482</v>
      </c>
      <c r="Q430" s="16">
        <f t="shared" si="173"/>
        <v>2</v>
      </c>
      <c r="R430" s="16">
        <f t="shared" si="174"/>
        <v>7</v>
      </c>
      <c r="S430" s="16" t="s">
        <v>51</v>
      </c>
      <c r="T430" s="16">
        <f>ROUND(((IF(Q430=1,INDEX(新属性投放!$J$14:$J$34,卡牌属性!R430),INDEX(新属性投放!$J$42:$J$62,卡牌属性!R430)))*INDEX($G$5:$G$42,L430)+IF(Q430=1,INDEX(新属性投放!R$20:R$23,卡牌属性!M430-1),INDEX(新属性投放!R$25:R$28,卡牌属性!M430-1)))/SQRT(INDEX($I$5:$I$42,L430)),2)</f>
        <v>645.14</v>
      </c>
      <c r="U430" s="31" t="s">
        <v>190</v>
      </c>
      <c r="V430" s="16">
        <f>ROUND((IF(Q430=1,INDEX(新属性投放!$K$14:$K$34,卡牌属性!R430),INDEX(新属性投放!$K$42:$K$62,卡牌属性!R430))+IF(Q430=1,INDEX(新属性投放!S$20:S$23,卡牌属性!M430-1),INDEX(新属性投放!S$25:S$28,卡牌属性!M430-1)))*INDEX($G$5:$G$42,L430),2)</f>
        <v>295.89999999999998</v>
      </c>
      <c r="W430" s="31" t="s">
        <v>191</v>
      </c>
      <c r="X430" s="16">
        <f>ROUND((IF(Q430=1,INDEX(新属性投放!$L$14:$L$34,卡牌属性!R430),INDEX(新属性投放!$L$42:$L$62,卡牌属性!R430))*INDEX($G$5:$G$42,L430)+IF(Q430=1,INDEX(新属性投放!T$20:T$23,卡牌属性!M430-1),INDEX(新属性投放!T$25:T$28,卡牌属性!M430-1)))*SQRT(INDEX($I$5:$I$42,L430)),2)</f>
        <v>3184.3</v>
      </c>
      <c r="Y430" s="31" t="s">
        <v>189</v>
      </c>
      <c r="Z430" s="16">
        <f>ROUND(IF(Q430=1,INDEX(新属性投放!$D$14:$D$34,卡牌属性!R430),INDEX(新属性投放!$D$42:$D$62,卡牌属性!R430))*INDEX($G$5:$G$42,L430)/SQRT(INDEX($I$5:$I$42,L430)),2)</f>
        <v>15.48</v>
      </c>
      <c r="AA430" s="31" t="s">
        <v>190</v>
      </c>
      <c r="AB430" s="16">
        <f>ROUND(IF(Q430=1,INDEX(新属性投放!$E$14:$E$34,卡牌属性!R430),INDEX(新属性投放!$E$42:$E$62,卡牌属性!R430))*INDEX($G$5:$G$42,L430),2)</f>
        <v>7.74</v>
      </c>
      <c r="AC430" s="31" t="s">
        <v>191</v>
      </c>
      <c r="AD430" s="16">
        <f>ROUND(IF(Q430=1,INDEX(新属性投放!$F$14:$F$34,卡牌属性!R430),INDEX(新属性投放!$F$42:$F$62,卡牌属性!R430))*INDEX($G$5:$G$42,L430)*SQRT(INDEX($I$5:$I$42,L430)),2)</f>
        <v>69</v>
      </c>
      <c r="AF430" s="16">
        <f t="shared" si="175"/>
        <v>154</v>
      </c>
      <c r="AG430" s="16">
        <f t="shared" si="176"/>
        <v>77</v>
      </c>
      <c r="AH430" s="16">
        <f t="shared" si="177"/>
        <v>690</v>
      </c>
      <c r="AJ430" s="16">
        <f t="shared" si="187"/>
        <v>589</v>
      </c>
      <c r="AK430" s="16">
        <f t="shared" si="188"/>
        <v>293</v>
      </c>
      <c r="AL430" s="16">
        <f t="shared" si="189"/>
        <v>2632</v>
      </c>
    </row>
    <row r="431" spans="11:38" ht="16.5" x14ac:dyDescent="0.2">
      <c r="K431" s="15">
        <v>428</v>
      </c>
      <c r="L431" s="15">
        <f t="shared" si="169"/>
        <v>21</v>
      </c>
      <c r="M431" s="15">
        <f t="shared" si="170"/>
        <v>3</v>
      </c>
      <c r="N431" s="16">
        <f t="shared" si="171"/>
        <v>1102005</v>
      </c>
      <c r="O431" s="16" t="str">
        <f t="shared" si="172"/>
        <v>李轩辕8突</v>
      </c>
      <c r="P431" s="31" t="s">
        <v>482</v>
      </c>
      <c r="Q431" s="16">
        <f t="shared" si="173"/>
        <v>2</v>
      </c>
      <c r="R431" s="16">
        <f t="shared" si="174"/>
        <v>8</v>
      </c>
      <c r="S431" s="16" t="s">
        <v>51</v>
      </c>
      <c r="T431" s="16">
        <f>ROUND(((IF(Q431=1,INDEX(新属性投放!$J$14:$J$34,卡牌属性!R431),INDEX(新属性投放!$J$42:$J$62,卡牌属性!R431)))*INDEX($G$5:$G$42,L431)+IF(Q431=1,INDEX(新属性投放!R$20:R$23,卡牌属性!M431-1),INDEX(新属性投放!R$25:R$28,卡牌属性!M431-1)))/SQRT(INDEX($I$5:$I$42,L431)),2)</f>
        <v>839.03</v>
      </c>
      <c r="U431" s="31" t="s">
        <v>190</v>
      </c>
      <c r="V431" s="16">
        <f>ROUND((IF(Q431=1,INDEX(新属性投放!$K$14:$K$34,卡牌属性!R431),INDEX(新属性投放!$K$42:$K$62,卡牌属性!R431))+IF(Q431=1,INDEX(新属性投放!S$20:S$23,卡牌属性!M431-1),INDEX(新属性投放!S$25:S$28,卡牌属性!M431-1)))*INDEX($G$5:$G$42,L431),2)</f>
        <v>392.84</v>
      </c>
      <c r="W431" s="31" t="s">
        <v>191</v>
      </c>
      <c r="X431" s="16">
        <f>ROUND((IF(Q431=1,INDEX(新属性投放!$L$14:$L$34,卡牌属性!R431),INDEX(新属性投放!$L$42:$L$62,卡牌属性!R431))*INDEX($G$5:$G$42,L431)+IF(Q431=1,INDEX(新属性投放!T$20:T$23,卡牌属性!M431-1),INDEX(新属性投放!T$25:T$28,卡牌属性!M431-1)))*SQRT(INDEX($I$5:$I$42,L431)),2)</f>
        <v>4226.2</v>
      </c>
      <c r="Y431" s="31" t="s">
        <v>189</v>
      </c>
      <c r="Z431" s="16">
        <f>ROUND(IF(Q431=1,INDEX(新属性投放!$D$14:$D$34,卡牌属性!R431),INDEX(新属性投放!$D$42:$D$62,卡牌属性!R431))*INDEX($G$5:$G$42,L431)/SQRT(INDEX($I$5:$I$42,L431)),2)</f>
        <v>19.350000000000001</v>
      </c>
      <c r="AA431" s="31" t="s">
        <v>190</v>
      </c>
      <c r="AB431" s="16">
        <f>ROUND(IF(Q431=1,INDEX(新属性投放!$E$14:$E$34,卡牌属性!R431),INDEX(新属性投放!$E$42:$E$62,卡牌属性!R431))*INDEX($G$5:$G$42,L431),2)</f>
        <v>9.68</v>
      </c>
      <c r="AC431" s="31" t="s">
        <v>191</v>
      </c>
      <c r="AD431" s="16">
        <f>ROUND(IF(Q431=1,INDEX(新属性投放!$F$14:$F$34,卡牌属性!R431),INDEX(新属性投放!$F$42:$F$62,卡牌属性!R431))*INDEX($G$5:$G$42,L431)*SQRT(INDEX($I$5:$I$42,L431)),2)</f>
        <v>86.25</v>
      </c>
      <c r="AF431" s="16">
        <f t="shared" si="175"/>
        <v>193</v>
      </c>
      <c r="AG431" s="16">
        <f t="shared" si="176"/>
        <v>96</v>
      </c>
      <c r="AH431" s="16">
        <f t="shared" si="177"/>
        <v>862</v>
      </c>
      <c r="AJ431" s="16">
        <f t="shared" si="187"/>
        <v>782</v>
      </c>
      <c r="AK431" s="16">
        <f t="shared" si="188"/>
        <v>389</v>
      </c>
      <c r="AL431" s="16">
        <f t="shared" si="189"/>
        <v>3494</v>
      </c>
    </row>
    <row r="432" spans="11:38" ht="16.5" x14ac:dyDescent="0.2">
      <c r="K432" s="15">
        <v>429</v>
      </c>
      <c r="L432" s="15">
        <f t="shared" si="169"/>
        <v>21</v>
      </c>
      <c r="M432" s="15">
        <f t="shared" si="170"/>
        <v>3</v>
      </c>
      <c r="N432" s="16">
        <f t="shared" si="171"/>
        <v>1102005</v>
      </c>
      <c r="O432" s="16" t="str">
        <f t="shared" si="172"/>
        <v>李轩辕9突</v>
      </c>
      <c r="P432" s="31" t="s">
        <v>482</v>
      </c>
      <c r="Q432" s="16">
        <f t="shared" si="173"/>
        <v>2</v>
      </c>
      <c r="R432" s="16">
        <f t="shared" si="174"/>
        <v>9</v>
      </c>
      <c r="S432" s="16" t="s">
        <v>51</v>
      </c>
      <c r="T432" s="16">
        <f>ROUND(((IF(Q432=1,INDEX(新属性投放!$J$14:$J$34,卡牌属性!R432),INDEX(新属性投放!$J$42:$J$62,卡牌属性!R432)))*INDEX($G$5:$G$42,L432)+IF(Q432=1,INDEX(新属性投放!R$20:R$23,卡牌属性!M432-1),INDEX(新属性投放!R$25:R$28,卡牌属性!M432-1)))/SQRT(INDEX($I$5:$I$42,L432)),2)</f>
        <v>1080.8800000000001</v>
      </c>
      <c r="U432" s="31" t="s">
        <v>190</v>
      </c>
      <c r="V432" s="16">
        <f>ROUND((IF(Q432=1,INDEX(新属性投放!$K$14:$K$34,卡牌属性!R432),INDEX(新属性投放!$K$42:$K$62,卡牌属性!R432))+IF(Q432=1,INDEX(新属性投放!S$20:S$23,卡牌属性!M432-1),INDEX(新属性投放!S$25:S$28,卡牌属性!M432-1)))*INDEX($G$5:$G$42,L432),2)</f>
        <v>513.76</v>
      </c>
      <c r="W432" s="31" t="s">
        <v>191</v>
      </c>
      <c r="X432" s="16">
        <f>ROUND((IF(Q432=1,INDEX(新属性投放!$L$14:$L$34,卡牌属性!R432),INDEX(新属性投放!$L$42:$L$62,卡牌属性!R432))*INDEX($G$5:$G$42,L432)+IF(Q432=1,INDEX(新属性投放!T$20:T$23,卡牌属性!M432-1),INDEX(新属性投放!T$25:T$28,卡牌属性!M432-1)))*SQRT(INDEX($I$5:$I$42,L432)),2)</f>
        <v>5523.4</v>
      </c>
      <c r="Y432" s="31" t="s">
        <v>189</v>
      </c>
      <c r="Z432" s="16">
        <f>ROUND(IF(Q432=1,INDEX(新属性投放!$D$14:$D$34,卡牌属性!R432),INDEX(新属性投放!$D$42:$D$62,卡牌属性!R432))*INDEX($G$5:$G$42,L432)/SQRT(INDEX($I$5:$I$42,L432)),2)</f>
        <v>25.17</v>
      </c>
      <c r="AA432" s="31" t="s">
        <v>190</v>
      </c>
      <c r="AB432" s="16">
        <f>ROUND(IF(Q432=1,INDEX(新属性投放!$E$14:$E$34,卡牌属性!R432),INDEX(新属性投放!$E$42:$E$62,卡牌属性!R432))*INDEX($G$5:$G$42,L432),2)</f>
        <v>12.59</v>
      </c>
      <c r="AC432" s="31" t="s">
        <v>191</v>
      </c>
      <c r="AD432" s="16">
        <f>ROUND(IF(Q432=1,INDEX(新属性投放!$F$14:$F$34,卡牌属性!R432),INDEX(新属性投放!$F$42:$F$62,卡牌属性!R432))*INDEX($G$5:$G$42,L432)*SQRT(INDEX($I$5:$I$42,L432)),2)</f>
        <v>112.7</v>
      </c>
      <c r="AF432" s="16">
        <f t="shared" si="175"/>
        <v>251</v>
      </c>
      <c r="AG432" s="16">
        <f t="shared" si="176"/>
        <v>125</v>
      </c>
      <c r="AH432" s="16">
        <f t="shared" si="177"/>
        <v>1127</v>
      </c>
      <c r="AJ432" s="16">
        <f t="shared" si="187"/>
        <v>1033</v>
      </c>
      <c r="AK432" s="16">
        <f t="shared" si="188"/>
        <v>514</v>
      </c>
      <c r="AL432" s="16">
        <f t="shared" si="189"/>
        <v>4621</v>
      </c>
    </row>
    <row r="433" spans="11:38" ht="16.5" x14ac:dyDescent="0.2">
      <c r="K433" s="15">
        <v>430</v>
      </c>
      <c r="L433" s="15">
        <f t="shared" si="169"/>
        <v>21</v>
      </c>
      <c r="M433" s="15">
        <f t="shared" si="170"/>
        <v>3</v>
      </c>
      <c r="N433" s="16">
        <f t="shared" si="171"/>
        <v>1102005</v>
      </c>
      <c r="O433" s="16" t="str">
        <f t="shared" si="172"/>
        <v>李轩辕10突</v>
      </c>
      <c r="P433" s="31" t="s">
        <v>482</v>
      </c>
      <c r="Q433" s="16">
        <f t="shared" si="173"/>
        <v>2</v>
      </c>
      <c r="R433" s="16">
        <f t="shared" si="174"/>
        <v>10</v>
      </c>
      <c r="S433" s="16" t="s">
        <v>51</v>
      </c>
      <c r="T433" s="16">
        <f>ROUND(((IF(Q433=1,INDEX(新属性投放!$J$14:$J$34,卡牌属性!R433),INDEX(新属性投放!$J$42:$J$62,卡牌属性!R433)))*INDEX($G$5:$G$42,L433)+IF(Q433=1,INDEX(新属性投放!R$20:R$23,卡牌属性!M433-1),INDEX(新属性投放!R$25:R$28,卡牌属性!M433-1)))/SQRT(INDEX($I$5:$I$42,L433)),2)</f>
        <v>1237.79</v>
      </c>
      <c r="U433" s="31" t="s">
        <v>190</v>
      </c>
      <c r="V433" s="16">
        <f>ROUND((IF(Q433=1,INDEX(新属性投放!$K$14:$K$34,卡牌属性!R433),INDEX(新属性投放!$K$42:$K$62,卡牌属性!R433))+IF(Q433=1,INDEX(新属性投放!S$20:S$23,卡牌属性!M433-1),INDEX(新属性投放!S$25:S$28,卡牌属性!M433-1)))*INDEX($G$5:$G$42,L433),2)</f>
        <v>592.79999999999995</v>
      </c>
      <c r="W433" s="31" t="s">
        <v>191</v>
      </c>
      <c r="X433" s="16">
        <f>ROUND((IF(Q433=1,INDEX(新属性投放!$L$14:$L$34,卡牌属性!R433),INDEX(新属性投放!$L$42:$L$62,卡牌属性!R433))*INDEX($G$5:$G$42,L433)+IF(Q433=1,INDEX(新属性投放!T$20:T$23,卡牌属性!M433-1),INDEX(新属性投放!T$25:T$28,卡牌属性!M433-1)))*SQRT(INDEX($I$5:$I$42,L433)),2)</f>
        <v>6366.35</v>
      </c>
      <c r="Y433" s="31" t="s">
        <v>189</v>
      </c>
      <c r="Z433" s="16">
        <f>ROUND(IF(Q433=1,INDEX(新属性投放!$D$14:$D$34,卡牌属性!R433),INDEX(新属性投放!$D$42:$D$62,卡牌属性!R433))*INDEX($G$5:$G$42,L433)/SQRT(INDEX($I$5:$I$42,L433)),2)</f>
        <v>29.03</v>
      </c>
      <c r="AA433" s="31" t="s">
        <v>190</v>
      </c>
      <c r="AB433" s="16">
        <f>ROUND(IF(Q433=1,INDEX(新属性投放!$E$14:$E$34,卡牌属性!R433),INDEX(新属性投放!$E$42:$E$62,卡牌属性!R433))*INDEX($G$5:$G$42,L433),2)</f>
        <v>14.51</v>
      </c>
      <c r="AC433" s="31" t="s">
        <v>191</v>
      </c>
      <c r="AD433" s="16">
        <f>ROUND(IF(Q433=1,INDEX(新属性投放!$F$14:$F$34,卡牌属性!R433),INDEX(新属性投放!$F$42:$F$62,卡牌属性!R433))*INDEX($G$5:$G$42,L433)*SQRT(INDEX($I$5:$I$42,L433)),2)</f>
        <v>129.94999999999999</v>
      </c>
      <c r="AF433" s="16">
        <f t="shared" si="175"/>
        <v>290</v>
      </c>
      <c r="AG433" s="16">
        <f t="shared" si="176"/>
        <v>145</v>
      </c>
      <c r="AH433" s="16">
        <f t="shared" si="177"/>
        <v>1299</v>
      </c>
      <c r="AJ433" s="16">
        <f t="shared" si="187"/>
        <v>1323</v>
      </c>
      <c r="AK433" s="16">
        <f t="shared" si="188"/>
        <v>659</v>
      </c>
      <c r="AL433" s="16">
        <f t="shared" si="189"/>
        <v>5920</v>
      </c>
    </row>
    <row r="434" spans="11:38" ht="16.5" x14ac:dyDescent="0.2">
      <c r="K434" s="15">
        <v>431</v>
      </c>
      <c r="L434" s="15">
        <f t="shared" si="169"/>
        <v>21</v>
      </c>
      <c r="M434" s="15">
        <f t="shared" si="170"/>
        <v>3</v>
      </c>
      <c r="N434" s="16">
        <f t="shared" si="171"/>
        <v>1102005</v>
      </c>
      <c r="O434" s="16" t="str">
        <f t="shared" si="172"/>
        <v>李轩辕11突</v>
      </c>
      <c r="P434" s="31" t="s">
        <v>482</v>
      </c>
      <c r="Q434" s="16">
        <f t="shared" si="173"/>
        <v>2</v>
      </c>
      <c r="R434" s="16">
        <f t="shared" si="174"/>
        <v>11</v>
      </c>
      <c r="S434" s="16" t="s">
        <v>51</v>
      </c>
      <c r="T434" s="16">
        <f>ROUND(((IF(Q434=1,INDEX(新属性投放!$J$14:$J$34,卡牌属性!R434),INDEX(新属性投放!$J$42:$J$62,卡牌属性!R434)))*INDEX($G$5:$G$42,L434)+IF(Q434=1,INDEX(新属性投放!R$20:R$23,卡牌属性!M434-1),INDEX(新属性投放!R$25:R$28,卡牌属性!M434-1)))/SQRT(INDEX($I$5:$I$42,L434)),2)</f>
        <v>1419.72</v>
      </c>
      <c r="U434" s="31" t="s">
        <v>190</v>
      </c>
      <c r="V434" s="16">
        <f>ROUND((IF(Q434=1,INDEX(新属性投放!$K$14:$K$34,卡牌属性!R434),INDEX(新属性投放!$K$42:$K$62,卡牌属性!R434))+IF(Q434=1,INDEX(新属性投放!S$20:S$23,卡牌属性!M434-1),INDEX(新属性投放!S$25:S$28,卡牌属性!M434-1)))*INDEX($G$5:$G$42,L434),2)</f>
        <v>683.76</v>
      </c>
      <c r="W434" s="31" t="s">
        <v>191</v>
      </c>
      <c r="X434" s="16">
        <f>ROUND((IF(Q434=1,INDEX(新属性投放!$L$14:$L$34,卡牌属性!R434),INDEX(新属性投放!$L$42:$L$62,卡牌属性!R434))*INDEX($G$5:$G$42,L434)+IF(Q434=1,INDEX(新属性投放!T$20:T$23,卡牌属性!M434-1),INDEX(新属性投放!T$25:T$28,卡牌属性!M434-1)))*SQRT(INDEX($I$5:$I$42,L434)),2)</f>
        <v>7347.3</v>
      </c>
      <c r="Y434" s="31" t="s">
        <v>189</v>
      </c>
      <c r="Z434" s="16">
        <f>ROUND(IF(Q434=1,INDEX(新属性投放!$D$14:$D$34,卡牌属性!R434),INDEX(新属性投放!$D$42:$D$62,卡牌属性!R434))*INDEX($G$5:$G$42,L434)/SQRT(INDEX($I$5:$I$42,L434)),2)</f>
        <v>33.869999999999997</v>
      </c>
      <c r="AA434" s="31" t="s">
        <v>190</v>
      </c>
      <c r="AB434" s="16">
        <f>ROUND(IF(Q434=1,INDEX(新属性投放!$E$14:$E$34,卡牌属性!R434),INDEX(新属性投放!$E$42:$E$62,卡牌属性!R434))*INDEX($G$5:$G$42,L434),2)</f>
        <v>16.93</v>
      </c>
      <c r="AC434" s="31" t="s">
        <v>191</v>
      </c>
      <c r="AD434" s="16">
        <f>ROUND(IF(Q434=1,INDEX(新属性投放!$F$14:$F$34,卡牌属性!R434),INDEX(新属性投放!$F$42:$F$62,卡牌属性!R434))*INDEX($G$5:$G$42,L434)*SQRT(INDEX($I$5:$I$42,L434)),2)</f>
        <v>151.80000000000001</v>
      </c>
      <c r="AF434" s="16">
        <f t="shared" si="175"/>
        <v>338</v>
      </c>
      <c r="AG434" s="16">
        <f t="shared" si="176"/>
        <v>169</v>
      </c>
      <c r="AH434" s="16">
        <f t="shared" si="177"/>
        <v>1518</v>
      </c>
      <c r="AJ434" s="16">
        <f t="shared" si="187"/>
        <v>1661</v>
      </c>
      <c r="AK434" s="16">
        <f t="shared" si="188"/>
        <v>828</v>
      </c>
      <c r="AL434" s="16">
        <f t="shared" si="189"/>
        <v>7438</v>
      </c>
    </row>
    <row r="435" spans="11:38" ht="16.5" x14ac:dyDescent="0.2">
      <c r="K435" s="15">
        <v>432</v>
      </c>
      <c r="L435" s="15">
        <f t="shared" si="169"/>
        <v>21</v>
      </c>
      <c r="M435" s="15">
        <f t="shared" si="170"/>
        <v>3</v>
      </c>
      <c r="N435" s="16">
        <f t="shared" si="171"/>
        <v>1102005</v>
      </c>
      <c r="O435" s="16" t="str">
        <f t="shared" si="172"/>
        <v>李轩辕12突</v>
      </c>
      <c r="P435" s="31" t="s">
        <v>482</v>
      </c>
      <c r="Q435" s="16">
        <f t="shared" si="173"/>
        <v>2</v>
      </c>
      <c r="R435" s="16">
        <f t="shared" si="174"/>
        <v>12</v>
      </c>
      <c r="S435" s="16" t="s">
        <v>51</v>
      </c>
      <c r="T435" s="16">
        <f>ROUND(((IF(Q435=1,INDEX(新属性投放!$J$14:$J$34,卡牌属性!R435),INDEX(新属性投放!$J$42:$J$62,卡牌属性!R435)))*INDEX($G$5:$G$42,L435)+IF(Q435=1,INDEX(新属性投放!R$20:R$23,卡牌属性!M435-1),INDEX(新属性投放!R$25:R$28,卡牌属性!M435-1)))/SQRT(INDEX($I$5:$I$42,L435)),2)</f>
        <v>1631.61</v>
      </c>
      <c r="U435" s="31" t="s">
        <v>190</v>
      </c>
      <c r="V435" s="16">
        <f>ROUND((IF(Q435=1,INDEX(新属性投放!$K$14:$K$34,卡牌属性!R435),INDEX(新属性投放!$K$42:$K$62,卡牌属性!R435))+IF(Q435=1,INDEX(新属性投放!S$20:S$23,卡牌属性!M435-1),INDEX(新属性投放!S$25:S$28,卡牌属性!M435-1)))*INDEX($G$5:$G$42,L435),2)</f>
        <v>789.13</v>
      </c>
      <c r="W435" s="31" t="s">
        <v>191</v>
      </c>
      <c r="X435" s="16">
        <f>ROUND((IF(Q435=1,INDEX(新属性投放!$L$14:$L$34,卡牌属性!R435),INDEX(新属性投放!$L$42:$L$62,卡牌属性!R435))*INDEX($G$5:$G$42,L435)+IF(Q435=1,INDEX(新属性投放!T$20:T$23,卡牌属性!M435-1),INDEX(新属性投放!T$25:T$28,卡牌属性!M435-1)))*SQRT(INDEX($I$5:$I$42,L435)),2)</f>
        <v>8489.25</v>
      </c>
      <c r="Y435" s="31" t="s">
        <v>189</v>
      </c>
      <c r="Z435" s="16">
        <f>ROUND(IF(Q435=1,INDEX(新属性投放!$D$14:$D$34,卡牌属性!R435),INDEX(新属性投放!$D$42:$D$62,卡牌属性!R435))*INDEX($G$5:$G$42,L435)/SQRT(INDEX($I$5:$I$42,L435)),2)</f>
        <v>38.74</v>
      </c>
      <c r="AA435" s="31" t="s">
        <v>190</v>
      </c>
      <c r="AB435" s="16">
        <f>ROUND(IF(Q435=1,INDEX(新属性投放!$E$14:$E$34,卡牌属性!R435),INDEX(新属性投放!$E$42:$E$62,卡牌属性!R435))*INDEX($G$5:$G$42,L435),2)</f>
        <v>19.37</v>
      </c>
      <c r="AC435" s="31" t="s">
        <v>191</v>
      </c>
      <c r="AD435" s="16">
        <f>ROUND(IF(Q435=1,INDEX(新属性投放!$F$14:$F$34,卡牌属性!R435),INDEX(新属性投放!$F$42:$F$62,卡牌属性!R435))*INDEX($G$5:$G$42,L435)*SQRT(INDEX($I$5:$I$42,L435)),2)</f>
        <v>173.65</v>
      </c>
      <c r="AF435" s="16">
        <f t="shared" si="175"/>
        <v>387</v>
      </c>
      <c r="AG435" s="16">
        <f t="shared" si="176"/>
        <v>193</v>
      </c>
      <c r="AH435" s="16">
        <f t="shared" si="177"/>
        <v>1736</v>
      </c>
      <c r="AJ435" s="16">
        <f t="shared" si="187"/>
        <v>2048</v>
      </c>
      <c r="AK435" s="16">
        <f t="shared" si="188"/>
        <v>1021</v>
      </c>
      <c r="AL435" s="16">
        <f t="shared" si="189"/>
        <v>9174</v>
      </c>
    </row>
    <row r="436" spans="11:38" ht="16.5" x14ac:dyDescent="0.2">
      <c r="K436" s="15">
        <v>433</v>
      </c>
      <c r="L436" s="15">
        <f t="shared" si="169"/>
        <v>21</v>
      </c>
      <c r="M436" s="15">
        <f t="shared" si="170"/>
        <v>3</v>
      </c>
      <c r="N436" s="16">
        <f t="shared" si="171"/>
        <v>1102005</v>
      </c>
      <c r="O436" s="16" t="str">
        <f t="shared" si="172"/>
        <v>李轩辕13突</v>
      </c>
      <c r="P436" s="31" t="s">
        <v>482</v>
      </c>
      <c r="Q436" s="16">
        <f t="shared" si="173"/>
        <v>2</v>
      </c>
      <c r="R436" s="16">
        <f t="shared" si="174"/>
        <v>13</v>
      </c>
      <c r="S436" s="16" t="s">
        <v>51</v>
      </c>
      <c r="T436" s="16">
        <f>ROUND(((IF(Q436=1,INDEX(新属性投放!$J$14:$J$34,卡牌属性!R436),INDEX(新属性投放!$J$42:$J$62,卡牌属性!R436)))*INDEX($G$5:$G$42,L436)+IF(Q436=1,INDEX(新属性投放!R$20:R$23,卡牌属性!M436-1),INDEX(新属性投放!R$25:R$28,卡牌属性!M436-1)))/SQRT(INDEX($I$5:$I$42,L436)),2)</f>
        <v>1873.63</v>
      </c>
      <c r="U436" s="31" t="s">
        <v>190</v>
      </c>
      <c r="V436" s="16">
        <f>ROUND((IF(Q436=1,INDEX(新属性投放!$K$14:$K$34,卡牌属性!R436),INDEX(新属性投放!$K$42:$K$62,卡牌属性!R436))+IF(Q436=1,INDEX(新属性投放!S$20:S$23,卡牌属性!M436-1),INDEX(新属性投放!S$25:S$28,卡牌属性!M436-1)))*INDEX($G$5:$G$42,L436),2)</f>
        <v>910.14</v>
      </c>
      <c r="W436" s="31" t="s">
        <v>191</v>
      </c>
      <c r="X436" s="16">
        <f>ROUND((IF(Q436=1,INDEX(新属性投放!$L$14:$L$34,卡牌属性!R436),INDEX(新属性投放!$L$42:$L$62,卡牌属性!R436))*INDEX($G$5:$G$42,L436)+IF(Q436=1,INDEX(新属性投放!T$20:T$23,卡牌属性!M436-1),INDEX(新属性投放!T$25:T$28,卡牌属性!M436-1)))*SQRT(INDEX($I$5:$I$42,L436)),2)</f>
        <v>9792.2000000000007</v>
      </c>
      <c r="Y436" s="31" t="s">
        <v>189</v>
      </c>
      <c r="Z436" s="16">
        <f>ROUND(IF(Q436=1,INDEX(新属性投放!$D$14:$D$34,卡牌属性!R436),INDEX(新属性投放!$D$42:$D$62,卡牌属性!R436))*INDEX($G$5:$G$42,L436)/SQRT(INDEX($I$5:$I$42,L436)),2)</f>
        <v>44.79</v>
      </c>
      <c r="AA436" s="31" t="s">
        <v>190</v>
      </c>
      <c r="AB436" s="16">
        <f>ROUND(IF(Q436=1,INDEX(新属性投放!$E$14:$E$34,卡牌属性!R436),INDEX(新属性投放!$E$42:$E$62,卡牌属性!R436))*INDEX($G$5:$G$42,L436),2)</f>
        <v>22.4</v>
      </c>
      <c r="AC436" s="31" t="s">
        <v>191</v>
      </c>
      <c r="AD436" s="16">
        <f>ROUND(IF(Q436=1,INDEX(新属性投放!$F$14:$F$34,卡牌属性!R436),INDEX(新属性投放!$F$42:$F$62,卡牌属性!R436))*INDEX($G$5:$G$42,L436)*SQRT(INDEX($I$5:$I$42,L436)),2)</f>
        <v>201.25</v>
      </c>
      <c r="AF436" s="16">
        <f t="shared" si="175"/>
        <v>447</v>
      </c>
      <c r="AG436" s="16">
        <f t="shared" si="176"/>
        <v>224</v>
      </c>
      <c r="AH436" s="16">
        <f t="shared" si="177"/>
        <v>2012</v>
      </c>
      <c r="AJ436" s="16">
        <f t="shared" si="187"/>
        <v>2495</v>
      </c>
      <c r="AK436" s="16">
        <f t="shared" si="188"/>
        <v>1245</v>
      </c>
      <c r="AL436" s="16">
        <f t="shared" si="189"/>
        <v>11186</v>
      </c>
    </row>
    <row r="437" spans="11:38" ht="16.5" x14ac:dyDescent="0.2">
      <c r="K437" s="15">
        <v>434</v>
      </c>
      <c r="L437" s="15">
        <f t="shared" si="169"/>
        <v>21</v>
      </c>
      <c r="M437" s="15">
        <f t="shared" si="170"/>
        <v>3</v>
      </c>
      <c r="N437" s="16">
        <f t="shared" si="171"/>
        <v>1102005</v>
      </c>
      <c r="O437" s="16" t="str">
        <f t="shared" si="172"/>
        <v>李轩辕14突</v>
      </c>
      <c r="P437" s="31" t="s">
        <v>482</v>
      </c>
      <c r="Q437" s="16">
        <f t="shared" si="173"/>
        <v>2</v>
      </c>
      <c r="R437" s="16">
        <f t="shared" si="174"/>
        <v>14</v>
      </c>
      <c r="S437" s="16" t="s">
        <v>51</v>
      </c>
      <c r="T437" s="16">
        <f>ROUND(((IF(Q437=1,INDEX(新属性投放!$J$14:$J$34,卡牌属性!R437),INDEX(新属性投放!$J$42:$J$62,卡牌属性!R437)))*INDEX($G$5:$G$42,L437)+IF(Q437=1,INDEX(新属性投放!R$20:R$23,卡牌属性!M437-1),INDEX(新属性投放!R$25:R$28,卡牌属性!M437-1)))/SQRT(INDEX($I$5:$I$42,L437)),2)</f>
        <v>2153.94</v>
      </c>
      <c r="U437" s="31" t="s">
        <v>190</v>
      </c>
      <c r="V437" s="16">
        <f>ROUND((IF(Q437=1,INDEX(新属性投放!$K$14:$K$34,卡牌属性!R437),INDEX(新属性投放!$K$42:$K$62,卡牌属性!R437))+IF(Q437=1,INDEX(新属性投放!S$20:S$23,卡牌属性!M437-1),INDEX(新属性投放!S$25:S$28,卡牌属性!M437-1)))*INDEX($G$5:$G$42,L437),2)</f>
        <v>1049.72</v>
      </c>
      <c r="W437" s="31" t="s">
        <v>191</v>
      </c>
      <c r="X437" s="16">
        <f>ROUND((IF(Q437=1,INDEX(新属性投放!$L$14:$L$34,卡牌属性!R437),INDEX(新属性投放!$L$42:$L$62,卡牌属性!R437))*INDEX($G$5:$G$42,L437)+IF(Q437=1,INDEX(新属性投放!T$20:T$23,卡牌属性!M437-1),INDEX(新属性投放!T$25:T$28,卡牌属性!M437-1)))*SQRT(INDEX($I$5:$I$42,L437)),2)</f>
        <v>11305.6</v>
      </c>
      <c r="Y437" s="31" t="s">
        <v>189</v>
      </c>
      <c r="Z437" s="16">
        <f>ROUND(IF(Q437=1,INDEX(新属性投放!$D$14:$D$34,卡牌属性!R437),INDEX(新属性投放!$D$42:$D$62,卡牌属性!R437))*INDEX($G$5:$G$42,L437)/SQRT(INDEX($I$5:$I$42,L437)),2)</f>
        <v>51.8</v>
      </c>
      <c r="AA437" s="31" t="s">
        <v>190</v>
      </c>
      <c r="AB437" s="16">
        <f>ROUND(IF(Q437=1,INDEX(新属性投放!$E$14:$E$34,卡牌属性!R437),INDEX(新属性投放!$E$42:$E$62,卡牌属性!R437))*INDEX($G$5:$G$42,L437),2)</f>
        <v>25.9</v>
      </c>
      <c r="AC437" s="31" t="s">
        <v>191</v>
      </c>
      <c r="AD437" s="16">
        <f>ROUND(IF(Q437=1,INDEX(新属性投放!$F$14:$F$34,卡牌属性!R437),INDEX(新属性投放!$F$42:$F$62,卡牌属性!R437))*INDEX($G$5:$G$42,L437)*SQRT(INDEX($I$5:$I$42,L437)),2)</f>
        <v>232.3</v>
      </c>
      <c r="AF437" s="16">
        <f t="shared" si="175"/>
        <v>518</v>
      </c>
      <c r="AG437" s="16">
        <f t="shared" si="176"/>
        <v>259</v>
      </c>
      <c r="AH437" s="16">
        <f t="shared" si="177"/>
        <v>2323</v>
      </c>
      <c r="AJ437" s="16">
        <f t="shared" si="187"/>
        <v>3013</v>
      </c>
      <c r="AK437" s="16">
        <f t="shared" si="188"/>
        <v>1504</v>
      </c>
      <c r="AL437" s="16">
        <f t="shared" si="189"/>
        <v>13509</v>
      </c>
    </row>
    <row r="438" spans="11:38" ht="16.5" x14ac:dyDescent="0.2">
      <c r="K438" s="15">
        <v>435</v>
      </c>
      <c r="L438" s="15">
        <f t="shared" si="169"/>
        <v>21</v>
      </c>
      <c r="M438" s="15">
        <f t="shared" si="170"/>
        <v>3</v>
      </c>
      <c r="N438" s="16">
        <f t="shared" si="171"/>
        <v>1102005</v>
      </c>
      <c r="O438" s="16" t="str">
        <f t="shared" si="172"/>
        <v>李轩辕15突</v>
      </c>
      <c r="P438" s="31" t="s">
        <v>482</v>
      </c>
      <c r="Q438" s="16">
        <f t="shared" si="173"/>
        <v>2</v>
      </c>
      <c r="R438" s="16">
        <f t="shared" si="174"/>
        <v>15</v>
      </c>
      <c r="S438" s="16" t="s">
        <v>51</v>
      </c>
      <c r="T438" s="16">
        <f>ROUND(((IF(Q438=1,INDEX(新属性投放!$J$14:$J$34,卡牌属性!R438),INDEX(新属性投放!$J$42:$J$62,卡牌属性!R438)))*INDEX($G$5:$G$42,L438)+IF(Q438=1,INDEX(新属性投放!R$20:R$23,卡牌属性!M438-1),INDEX(新属性投放!R$25:R$28,卡牌属性!M438-1)))/SQRT(INDEX($I$5:$I$42,L438)),2)</f>
        <v>2477.3200000000002</v>
      </c>
      <c r="U438" s="31" t="s">
        <v>190</v>
      </c>
      <c r="V438" s="16">
        <f>ROUND((IF(Q438=1,INDEX(新属性投放!$K$14:$K$34,卡牌属性!R438),INDEX(新属性投放!$K$42:$K$62,卡牌属性!R438))+IF(Q438=1,INDEX(新属性投放!S$20:S$23,卡牌属性!M438-1),INDEX(新属性投放!S$25:S$28,卡牌属性!M438-1)))*INDEX($G$5:$G$42,L438),2)</f>
        <v>1211.4100000000001</v>
      </c>
      <c r="W438" s="31" t="s">
        <v>191</v>
      </c>
      <c r="X438" s="16">
        <f>ROUND((IF(Q438=1,INDEX(新属性投放!$L$14:$L$34,卡牌属性!R438),INDEX(新属性投放!$L$42:$L$62,卡牌属性!R438))*INDEX($G$5:$G$42,L438)+IF(Q438=1,INDEX(新属性投放!T$20:T$23,卡牌属性!M438-1),INDEX(新属性投放!T$25:T$28,卡牌属性!M438-1)))*SQRT(INDEX($I$5:$I$42,L438)),2)</f>
        <v>13046.7</v>
      </c>
      <c r="Y438" s="31" t="s">
        <v>189</v>
      </c>
      <c r="Z438" s="16">
        <f>ROUND(IF(Q438=1,INDEX(新属性投放!$D$14:$D$34,卡牌属性!R438),INDEX(新属性投放!$D$42:$D$62,卡牌属性!R438))*INDEX($G$5:$G$42,L438)/SQRT(INDEX($I$5:$I$42,L438)),2)</f>
        <v>59.88</v>
      </c>
      <c r="AA438" s="31" t="s">
        <v>190</v>
      </c>
      <c r="AB438" s="16">
        <f>ROUND(IF(Q438=1,INDEX(新属性投放!$E$14:$E$34,卡牌属性!R438),INDEX(新属性投放!$E$42:$E$62,卡牌属性!R438))*INDEX($G$5:$G$42,L438),2)</f>
        <v>29.94</v>
      </c>
      <c r="AC438" s="31" t="s">
        <v>191</v>
      </c>
      <c r="AD438" s="16">
        <f>ROUND(IF(Q438=1,INDEX(新属性投放!$F$14:$F$34,卡牌属性!R438),INDEX(新属性投放!$F$42:$F$62,卡牌属性!R438))*INDEX($G$5:$G$42,L438)*SQRT(INDEX($I$5:$I$42,L438)),2)</f>
        <v>269.10000000000002</v>
      </c>
      <c r="AF438" s="16">
        <f t="shared" si="175"/>
        <v>598</v>
      </c>
      <c r="AG438" s="16">
        <f t="shared" si="176"/>
        <v>299</v>
      </c>
      <c r="AH438" s="16">
        <f t="shared" si="177"/>
        <v>2691</v>
      </c>
      <c r="AJ438" s="16">
        <f t="shared" si="187"/>
        <v>3611</v>
      </c>
      <c r="AK438" s="16">
        <f t="shared" si="188"/>
        <v>1803</v>
      </c>
      <c r="AL438" s="16">
        <f t="shared" si="189"/>
        <v>16200</v>
      </c>
    </row>
    <row r="439" spans="11:38" ht="16.5" x14ac:dyDescent="0.2">
      <c r="K439" s="15">
        <v>436</v>
      </c>
      <c r="L439" s="15">
        <f t="shared" si="169"/>
        <v>21</v>
      </c>
      <c r="M439" s="15">
        <f t="shared" si="170"/>
        <v>3</v>
      </c>
      <c r="N439" s="16">
        <f t="shared" si="171"/>
        <v>1102005</v>
      </c>
      <c r="O439" s="16" t="str">
        <f t="shared" si="172"/>
        <v>李轩辕16突</v>
      </c>
      <c r="P439" s="31" t="s">
        <v>482</v>
      </c>
      <c r="Q439" s="16">
        <f t="shared" si="173"/>
        <v>2</v>
      </c>
      <c r="R439" s="16">
        <f t="shared" si="174"/>
        <v>16</v>
      </c>
      <c r="S439" s="16" t="s">
        <v>51</v>
      </c>
      <c r="T439" s="16">
        <f>ROUND(((IF(Q439=1,INDEX(新属性投放!$J$14:$J$34,卡牌属性!R439),INDEX(新属性投放!$J$42:$J$62,卡牌属性!R439)))*INDEX($G$5:$G$42,L439)+IF(Q439=1,INDEX(新属性投放!R$20:R$23,卡牌属性!M439-1),INDEX(新属性投放!R$25:R$28,卡牌属性!M439-1)))/SQRT(INDEX($I$5:$I$42,L439)),2)</f>
        <v>2851.47</v>
      </c>
      <c r="U439" s="31" t="s">
        <v>190</v>
      </c>
      <c r="V439" s="16">
        <f>ROUND((IF(Q439=1,INDEX(新属性投放!$K$14:$K$34,卡牌属性!R439),INDEX(新属性投放!$K$42:$K$62,卡牌属性!R439))+IF(Q439=1,INDEX(新属性投放!S$20:S$23,卡牌属性!M439-1),INDEX(新属性投放!S$25:S$28,卡牌属性!M439-1)))*INDEX($G$5:$G$42,L439),2)</f>
        <v>1399.06</v>
      </c>
      <c r="W439" s="31" t="s">
        <v>191</v>
      </c>
      <c r="X439" s="16">
        <f>ROUND((IF(Q439=1,INDEX(新属性投放!$L$14:$L$34,卡牌属性!R439),INDEX(新属性投放!$L$42:$L$62,卡牌属性!R439))*INDEX($G$5:$G$42,L439)+IF(Q439=1,INDEX(新属性投放!T$20:T$23,卡牌属性!M439-1),INDEX(新属性投放!T$25:T$28,卡牌属性!M439-1)))*SQRT(INDEX($I$5:$I$42,L439)),2)</f>
        <v>15064.95</v>
      </c>
      <c r="Y439" s="31" t="s">
        <v>189</v>
      </c>
      <c r="Z439" s="16">
        <f>ROUND(IF(Q439=1,INDEX(新属性投放!$D$14:$D$34,卡牌属性!R439),INDEX(新属性投放!$D$42:$D$62,卡牌属性!R439))*INDEX($G$5:$G$42,L439)/SQRT(INDEX($I$5:$I$42,L439)),2)</f>
        <v>69.23</v>
      </c>
      <c r="AA439" s="31" t="s">
        <v>190</v>
      </c>
      <c r="AB439" s="16">
        <f>ROUND(IF(Q439=1,INDEX(新属性投放!$E$14:$E$34,卡牌属性!R439),INDEX(新属性投放!$E$42:$E$62,卡牌属性!R439))*INDEX($G$5:$G$42,L439),2)</f>
        <v>34.619999999999997</v>
      </c>
      <c r="AC439" s="31" t="s">
        <v>191</v>
      </c>
      <c r="AD439" s="16">
        <f>ROUND(IF(Q439=1,INDEX(新属性投放!$F$14:$F$34,卡牌属性!R439),INDEX(新属性投放!$F$42:$F$62,卡牌属性!R439))*INDEX($G$5:$G$42,L439)*SQRT(INDEX($I$5:$I$42,L439)),2)</f>
        <v>310.5</v>
      </c>
      <c r="AF439" s="16">
        <f t="shared" si="175"/>
        <v>692</v>
      </c>
      <c r="AG439" s="16">
        <f t="shared" si="176"/>
        <v>346</v>
      </c>
      <c r="AH439" s="16">
        <f t="shared" si="177"/>
        <v>3105</v>
      </c>
      <c r="AJ439" s="16">
        <f t="shared" si="187"/>
        <v>4303</v>
      </c>
      <c r="AK439" s="16">
        <f t="shared" si="188"/>
        <v>2149</v>
      </c>
      <c r="AL439" s="16">
        <f t="shared" si="189"/>
        <v>19305</v>
      </c>
    </row>
    <row r="440" spans="11:38" ht="16.5" x14ac:dyDescent="0.2">
      <c r="K440" s="15">
        <v>437</v>
      </c>
      <c r="L440" s="15">
        <f t="shared" si="169"/>
        <v>21</v>
      </c>
      <c r="M440" s="15">
        <f t="shared" si="170"/>
        <v>3</v>
      </c>
      <c r="N440" s="16">
        <f t="shared" si="171"/>
        <v>1102005</v>
      </c>
      <c r="O440" s="16" t="str">
        <f t="shared" si="172"/>
        <v>李轩辕17突</v>
      </c>
      <c r="P440" s="31" t="s">
        <v>482</v>
      </c>
      <c r="Q440" s="16">
        <f t="shared" si="173"/>
        <v>2</v>
      </c>
      <c r="R440" s="16">
        <f t="shared" si="174"/>
        <v>17</v>
      </c>
      <c r="S440" s="16" t="s">
        <v>51</v>
      </c>
      <c r="T440" s="16">
        <f>ROUND(((IF(Q440=1,INDEX(新属性投放!$J$14:$J$34,卡牌属性!R440),INDEX(新属性投放!$J$42:$J$62,卡牌属性!R440)))*INDEX($G$5:$G$42,L440)+IF(Q440=1,INDEX(新属性投放!R$20:R$23,卡牌属性!M440-1),INDEX(新属性投放!R$25:R$28,卡牌属性!M440-1)))/SQRT(INDEX($I$5:$I$42,L440)),2)</f>
        <v>3283.87</v>
      </c>
      <c r="U440" s="31" t="s">
        <v>190</v>
      </c>
      <c r="V440" s="16">
        <f>ROUND((IF(Q440=1,INDEX(新属性投放!$K$14:$K$34,卡牌属性!R440),INDEX(新属性投放!$K$42:$K$62,卡牌属性!R440))+IF(Q440=1,INDEX(新属性投放!S$20:S$23,卡牌属性!M440-1),INDEX(新属性投放!S$25:S$28,卡牌属性!M440-1)))*INDEX($G$5:$G$42,L440),2)</f>
        <v>1615.84</v>
      </c>
      <c r="W440" s="31" t="s">
        <v>191</v>
      </c>
      <c r="X440" s="16">
        <f>ROUND((IF(Q440=1,INDEX(新属性投放!$L$14:$L$34,卡牌属性!R440),INDEX(新属性投放!$L$42:$L$62,卡牌属性!R440))*INDEX($G$5:$G$42,L440)+IF(Q440=1,INDEX(新属性投放!T$20:T$23,卡牌属性!M440-1),INDEX(新属性投放!T$25:T$28,卡牌属性!M440-1)))*SQRT(INDEX($I$5:$I$42,L440)),2)</f>
        <v>17393.7</v>
      </c>
      <c r="Y440" s="31" t="s">
        <v>189</v>
      </c>
      <c r="Z440" s="16">
        <f>ROUND(IF(Q440=1,INDEX(新属性投放!$D$14:$D$34,卡牌属性!R440),INDEX(新属性投放!$D$42:$D$62,卡牌属性!R440))*INDEX($G$5:$G$42,L440)/SQRT(INDEX($I$5:$I$42,L440)),2)</f>
        <v>80.040000000000006</v>
      </c>
      <c r="AA440" s="31" t="s">
        <v>190</v>
      </c>
      <c r="AB440" s="16">
        <f>ROUND(IF(Q440=1,INDEX(新属性投放!$E$14:$E$34,卡牌属性!R440),INDEX(新属性投放!$E$42:$E$62,卡牌属性!R440))*INDEX($G$5:$G$42,L440),2)</f>
        <v>40.020000000000003</v>
      </c>
      <c r="AC440" s="31" t="s">
        <v>191</v>
      </c>
      <c r="AD440" s="16">
        <f>ROUND(IF(Q440=1,INDEX(新属性投放!$F$14:$F$34,卡牌属性!R440),INDEX(新属性投放!$F$42:$F$62,卡牌属性!R440))*INDEX($G$5:$G$42,L440)*SQRT(INDEX($I$5:$I$42,L440)),2)</f>
        <v>359.95</v>
      </c>
      <c r="AF440" s="16">
        <f t="shared" si="175"/>
        <v>800</v>
      </c>
      <c r="AG440" s="16">
        <f t="shared" si="176"/>
        <v>400</v>
      </c>
      <c r="AH440" s="16">
        <f t="shared" si="177"/>
        <v>3599</v>
      </c>
      <c r="AJ440" s="16">
        <f t="shared" si="187"/>
        <v>5103</v>
      </c>
      <c r="AK440" s="16">
        <f t="shared" si="188"/>
        <v>2549</v>
      </c>
      <c r="AL440" s="16">
        <f t="shared" si="189"/>
        <v>22904</v>
      </c>
    </row>
    <row r="441" spans="11:38" ht="16.5" x14ac:dyDescent="0.2">
      <c r="K441" s="15">
        <v>438</v>
      </c>
      <c r="L441" s="15">
        <f t="shared" si="169"/>
        <v>21</v>
      </c>
      <c r="M441" s="15">
        <f t="shared" si="170"/>
        <v>3</v>
      </c>
      <c r="N441" s="16">
        <f t="shared" si="171"/>
        <v>1102005</v>
      </c>
      <c r="O441" s="16" t="str">
        <f t="shared" si="172"/>
        <v>李轩辕18突</v>
      </c>
      <c r="P441" s="31" t="s">
        <v>482</v>
      </c>
      <c r="Q441" s="16">
        <f t="shared" si="173"/>
        <v>2</v>
      </c>
      <c r="R441" s="16">
        <f t="shared" si="174"/>
        <v>18</v>
      </c>
      <c r="S441" s="16" t="s">
        <v>51</v>
      </c>
      <c r="T441" s="16">
        <f>ROUND(((IF(Q441=1,INDEX(新属性投放!$J$14:$J$34,卡牌属性!R441),INDEX(新属性投放!$J$42:$J$62,卡牌属性!R441)))*INDEX($G$5:$G$42,L441)+IF(Q441=1,INDEX(新属性投放!R$20:R$23,卡牌属性!M441-1),INDEX(新属性投放!R$25:R$28,卡牌属性!M441-1)))/SQRT(INDEX($I$5:$I$42,L441)),2)</f>
        <v>3784.12</v>
      </c>
      <c r="U441" s="31" t="s">
        <v>190</v>
      </c>
      <c r="V441" s="16">
        <f>ROUND((IF(Q441=1,INDEX(新属性投放!$K$14:$K$34,卡牌属性!R441),INDEX(新属性投放!$K$42:$K$62,卡牌属性!R441))+IF(Q441=1,INDEX(新属性投放!S$20:S$23,卡牌属性!M441-1),INDEX(新属性投放!S$25:S$28,卡牌属性!M441-1)))*INDEX($G$5:$G$42,L441),2)</f>
        <v>1866.54</v>
      </c>
      <c r="W441" s="31" t="s">
        <v>191</v>
      </c>
      <c r="X441" s="16">
        <f>ROUND((IF(Q441=1,INDEX(新属性投放!$L$14:$L$34,卡牌属性!R441),INDEX(新属性投放!$L$42:$L$62,卡牌属性!R441))*INDEX($G$5:$G$42,L441)+IF(Q441=1,INDEX(新属性投放!T$20:T$23,卡牌属性!M441-1),INDEX(新属性投放!T$25:T$28,卡牌属性!M441-1)))*SQRT(INDEX($I$5:$I$42,L441)),2)</f>
        <v>20093.900000000001</v>
      </c>
      <c r="Y441" s="31" t="s">
        <v>189</v>
      </c>
      <c r="Z441" s="16">
        <f>ROUND(IF(Q441=1,INDEX(新属性投放!$D$14:$D$34,卡牌属性!R441),INDEX(新属性投放!$D$42:$D$62,卡牌属性!R441))*INDEX($G$5:$G$42,L441)/SQRT(INDEX($I$5:$I$42,L441)),2)</f>
        <v>92.55</v>
      </c>
      <c r="AA441" s="31" t="s">
        <v>190</v>
      </c>
      <c r="AB441" s="16">
        <f>ROUND(IF(Q441=1,INDEX(新属性投放!$E$14:$E$34,卡牌属性!R441),INDEX(新属性投放!$E$42:$E$62,卡牌属性!R441))*INDEX($G$5:$G$42,L441),2)</f>
        <v>46.28</v>
      </c>
      <c r="AC441" s="31" t="s">
        <v>191</v>
      </c>
      <c r="AD441" s="16">
        <f>ROUND(IF(Q441=1,INDEX(新属性投放!$F$14:$F$34,卡牌属性!R441),INDEX(新属性投放!$F$42:$F$62,卡牌属性!R441))*INDEX($G$5:$G$42,L441)*SQRT(INDEX($I$5:$I$42,L441)),2)</f>
        <v>416.3</v>
      </c>
      <c r="AF441" s="16">
        <f t="shared" si="175"/>
        <v>925</v>
      </c>
      <c r="AG441" s="16">
        <f t="shared" si="176"/>
        <v>462</v>
      </c>
      <c r="AH441" s="16">
        <f t="shared" si="177"/>
        <v>4163</v>
      </c>
      <c r="AJ441" s="16">
        <f t="shared" si="187"/>
        <v>6028</v>
      </c>
      <c r="AK441" s="16">
        <f t="shared" si="188"/>
        <v>3011</v>
      </c>
      <c r="AL441" s="16">
        <f t="shared" si="189"/>
        <v>27067</v>
      </c>
    </row>
    <row r="442" spans="11:38" ht="16.5" x14ac:dyDescent="0.2">
      <c r="K442" s="15">
        <v>439</v>
      </c>
      <c r="L442" s="15">
        <f t="shared" si="169"/>
        <v>21</v>
      </c>
      <c r="M442" s="15">
        <f t="shared" si="170"/>
        <v>3</v>
      </c>
      <c r="N442" s="16">
        <f t="shared" si="171"/>
        <v>1102005</v>
      </c>
      <c r="O442" s="16" t="str">
        <f t="shared" si="172"/>
        <v>李轩辕19突</v>
      </c>
      <c r="P442" s="31" t="s">
        <v>482</v>
      </c>
      <c r="Q442" s="16">
        <f t="shared" si="173"/>
        <v>2</v>
      </c>
      <c r="R442" s="16">
        <f t="shared" si="174"/>
        <v>19</v>
      </c>
      <c r="S442" s="16" t="s">
        <v>51</v>
      </c>
      <c r="T442" s="16">
        <f>ROUND(((IF(Q442=1,INDEX(新属性投放!$J$14:$J$34,卡牌属性!R442),INDEX(新属性投放!$J$42:$J$62,卡牌属性!R442)))*INDEX($G$5:$G$42,L442)+IF(Q442=1,INDEX(新属性投放!R$20:R$23,卡牌属性!M442-1),INDEX(新属性投放!R$25:R$28,卡牌属性!M442-1)))/SQRT(INDEX($I$5:$I$42,L442)),2)</f>
        <v>4363.03</v>
      </c>
      <c r="U442" s="31" t="s">
        <v>190</v>
      </c>
      <c r="V442" s="16">
        <f>ROUND((IF(Q442=1,INDEX(新属性投放!$K$14:$K$34,卡牌属性!R442),INDEX(新属性投放!$K$42:$K$62,卡牌属性!R442))+IF(Q442=1,INDEX(新属性投放!S$20:S$23,卡牌属性!M442-1),INDEX(新属性投放!S$25:S$28,卡牌属性!M442-1)))*INDEX($G$5:$G$42,L442),2)</f>
        <v>2155.42</v>
      </c>
      <c r="W442" s="31" t="s">
        <v>191</v>
      </c>
      <c r="X442" s="16">
        <f>ROUND((IF(Q442=1,INDEX(新属性投放!$L$14:$L$34,卡牌属性!R442),INDEX(新属性投放!$L$42:$L$62,卡牌属性!R442))*INDEX($G$5:$G$42,L442)+IF(Q442=1,INDEX(新属性投放!T$20:T$23,卡牌属性!M442-1),INDEX(新属性投放!T$25:T$28,卡牌属性!M442-1)))*SQRT(INDEX($I$5:$I$42,L442)),2)</f>
        <v>23220.75</v>
      </c>
      <c r="Y442" s="31" t="s">
        <v>189</v>
      </c>
      <c r="Z442" s="16">
        <f>ROUND(IF(Q442=1,INDEX(新属性投放!$D$14:$D$34,卡牌属性!R442),INDEX(新属性投放!$D$42:$D$62,卡牌属性!R442))*INDEX($G$5:$G$42,L442)/SQRT(INDEX($I$5:$I$42,L442)),2)</f>
        <v>107.02</v>
      </c>
      <c r="AA442" s="31" t="s">
        <v>190</v>
      </c>
      <c r="AB442" s="16">
        <f>ROUND(IF(Q442=1,INDEX(新属性投放!$E$14:$E$34,卡牌属性!R442),INDEX(新属性投放!$E$42:$E$62,卡牌属性!R442))*INDEX($G$5:$G$42,L442),2)</f>
        <v>53.51</v>
      </c>
      <c r="AC442" s="31" t="s">
        <v>191</v>
      </c>
      <c r="AD442" s="16">
        <f>ROUND(IF(Q442=1,INDEX(新属性投放!$F$14:$F$34,卡牌属性!R442),INDEX(新属性投放!$F$42:$F$62,卡牌属性!R442))*INDEX($G$5:$G$42,L442)*SQRT(INDEX($I$5:$I$42,L442)),2)</f>
        <v>480.7</v>
      </c>
      <c r="AF442" s="16">
        <f t="shared" si="175"/>
        <v>1070</v>
      </c>
      <c r="AG442" s="16">
        <f t="shared" si="176"/>
        <v>535</v>
      </c>
      <c r="AH442" s="16">
        <f t="shared" si="177"/>
        <v>4807</v>
      </c>
      <c r="AJ442" s="16">
        <f t="shared" si="187"/>
        <v>7098</v>
      </c>
      <c r="AK442" s="16">
        <f t="shared" si="188"/>
        <v>3546</v>
      </c>
      <c r="AL442" s="16">
        <f t="shared" si="189"/>
        <v>31874</v>
      </c>
    </row>
    <row r="443" spans="11:38" ht="16.5" x14ac:dyDescent="0.2">
      <c r="K443" s="15">
        <v>440</v>
      </c>
      <c r="L443" s="15">
        <f t="shared" si="169"/>
        <v>21</v>
      </c>
      <c r="M443" s="15">
        <f t="shared" si="170"/>
        <v>3</v>
      </c>
      <c r="N443" s="16">
        <f t="shared" si="171"/>
        <v>1102005</v>
      </c>
      <c r="O443" s="16" t="str">
        <f t="shared" si="172"/>
        <v>李轩辕20突</v>
      </c>
      <c r="P443" s="31" t="s">
        <v>482</v>
      </c>
      <c r="Q443" s="16">
        <f t="shared" si="173"/>
        <v>2</v>
      </c>
      <c r="R443" s="16">
        <f t="shared" si="174"/>
        <v>20</v>
      </c>
      <c r="S443" s="16" t="s">
        <v>51</v>
      </c>
      <c r="T443" s="16">
        <f>ROUND(((IF(Q443=1,INDEX(新属性投放!$J$14:$J$34,卡牌属性!R443),INDEX(新属性投放!$J$42:$J$62,卡牌属性!R443)))*INDEX($G$5:$G$42,L443)+IF(Q443=1,INDEX(新属性投放!R$20:R$23,卡牌属性!M443-1),INDEX(新属性投放!R$25:R$28,卡牌属性!M443-1)))/SQRT(INDEX($I$5:$I$42,L443)),2)</f>
        <v>5031.53</v>
      </c>
      <c r="U443" s="31" t="s">
        <v>190</v>
      </c>
      <c r="V443" s="16">
        <f>ROUND((IF(Q443=1,INDEX(新属性投放!$K$14:$K$34,卡牌属性!R443),INDEX(新属性投放!$K$42:$K$62,卡牌属性!R443))+IF(Q443=1,INDEX(新属性投放!S$20:S$23,卡牌属性!M443-1),INDEX(新属性投放!S$25:S$28,卡牌属性!M443-1)))*INDEX($G$5:$G$42,L443),2)</f>
        <v>2489.66</v>
      </c>
      <c r="W443" s="31" t="s">
        <v>191</v>
      </c>
      <c r="X443" s="16">
        <f>ROUND((IF(Q443=1,INDEX(新属性投放!$L$14:$L$34,卡牌属性!R443),INDEX(新属性投放!$L$42:$L$62,卡牌属性!R443))*INDEX($G$5:$G$42,L443)+IF(Q443=1,INDEX(新属性投放!T$20:T$23,卡牌属性!M443-1),INDEX(新属性投放!T$25:T$28,卡牌属性!M443-1)))*SQRT(INDEX($I$5:$I$42,L443)),2)</f>
        <v>26824.85</v>
      </c>
      <c r="Y443" s="31" t="s">
        <v>189</v>
      </c>
      <c r="Z443" s="16">
        <f>ROUND(IF(Q443=1,INDEX(新属性投放!$D$14:$D$34,卡牌属性!R443),INDEX(新属性投放!$D$42:$D$62,卡牌属性!R443))*INDEX($G$5:$G$42,L443)/SQRT(INDEX($I$5:$I$42,L443)),2)</f>
        <v>123.74</v>
      </c>
      <c r="AA443" s="31" t="s">
        <v>190</v>
      </c>
      <c r="AB443" s="16">
        <f>ROUND(IF(Q443=1,INDEX(新属性投放!$E$14:$E$34,卡牌属性!R443),INDEX(新属性投放!$E$42:$E$62,卡牌属性!R443))*INDEX($G$5:$G$42,L443),2)</f>
        <v>61.87</v>
      </c>
      <c r="AC443" s="31" t="s">
        <v>191</v>
      </c>
      <c r="AD443" s="16">
        <f>ROUND(IF(Q443=1,INDEX(新属性投放!$F$14:$F$34,卡牌属性!R443),INDEX(新属性投放!$F$42:$F$62,卡牌属性!R443))*INDEX($G$5:$G$42,L443)*SQRT(INDEX($I$5:$I$42,L443)),2)</f>
        <v>556.6</v>
      </c>
      <c r="AF443" s="16">
        <f t="shared" si="175"/>
        <v>1237</v>
      </c>
      <c r="AG443" s="16">
        <f t="shared" si="176"/>
        <v>618</v>
      </c>
      <c r="AH443" s="16">
        <f t="shared" si="177"/>
        <v>5566</v>
      </c>
      <c r="AJ443" s="16">
        <f t="shared" si="187"/>
        <v>8335</v>
      </c>
      <c r="AK443" s="16">
        <f t="shared" si="188"/>
        <v>4164</v>
      </c>
      <c r="AL443" s="16">
        <f t="shared" si="189"/>
        <v>37440</v>
      </c>
    </row>
    <row r="444" spans="11:38" ht="16.5" x14ac:dyDescent="0.2">
      <c r="K444" s="15">
        <v>441</v>
      </c>
      <c r="L444" s="15">
        <f t="shared" si="169"/>
        <v>21</v>
      </c>
      <c r="M444" s="15">
        <f t="shared" si="170"/>
        <v>3</v>
      </c>
      <c r="N444" s="16">
        <f t="shared" si="171"/>
        <v>1102005</v>
      </c>
      <c r="O444" s="16" t="str">
        <f t="shared" si="172"/>
        <v>李轩辕21突</v>
      </c>
      <c r="P444" s="31" t="s">
        <v>482</v>
      </c>
      <c r="Q444" s="16">
        <f t="shared" si="173"/>
        <v>2</v>
      </c>
      <c r="R444" s="16">
        <f t="shared" si="174"/>
        <v>21</v>
      </c>
      <c r="S444" s="16" t="s">
        <v>51</v>
      </c>
      <c r="T444" s="16">
        <f>ROUND(((IF(Q444=1,INDEX(新属性投放!$J$14:$J$34,卡牌属性!R444),INDEX(新属性投放!$J$42:$J$62,卡牌属性!R444)))*INDEX($G$5:$G$42,L444)+IF(Q444=1,INDEX(新属性投放!R$20:R$23,卡牌属性!M444-1),INDEX(新属性投放!R$25:R$28,卡牌属性!M444-1)))/SQRT(INDEX($I$5:$I$42,L444)),2)</f>
        <v>5805.48</v>
      </c>
      <c r="U444" s="31" t="s">
        <v>190</v>
      </c>
      <c r="V444" s="16">
        <f>ROUND((IF(Q444=1,INDEX(新属性投放!$K$14:$K$34,卡牌属性!R444),INDEX(新属性投放!$K$42:$K$62,卡牌属性!R444))+IF(Q444=1,INDEX(新属性投放!S$20:S$23,卡牌属性!M444-1),INDEX(新属性投放!S$25:S$28,卡牌属性!M444-1)))*INDEX($G$5:$G$42,L444),2)</f>
        <v>2876.06</v>
      </c>
      <c r="W444" s="31" t="s">
        <v>191</v>
      </c>
      <c r="X444" s="16">
        <f>ROUND((IF(Q444=1,INDEX(新属性投放!$L$14:$L$34,卡牌属性!R444),INDEX(新属性投放!$L$42:$L$62,卡牌属性!R444))*INDEX($G$5:$G$42,L444)+IF(Q444=1,INDEX(新属性投放!T$20:T$23,卡牌属性!M444-1),INDEX(新属性投放!T$25:T$28,卡牌属性!M444-1)))*SQRT(INDEX($I$5:$I$42,L444)),2)</f>
        <v>31005.1</v>
      </c>
      <c r="Y444" s="31" t="s">
        <v>189</v>
      </c>
      <c r="Z444" s="16">
        <f>ROUND(IF(Q444=1,INDEX(新属性投放!$D$14:$D$34,卡牌属性!R444),INDEX(新属性投放!$D$42:$D$62,卡牌属性!R444))*INDEX($G$5:$G$42,L444)/SQRT(INDEX($I$5:$I$42,L444)),2)</f>
        <v>143.08000000000001</v>
      </c>
      <c r="AA444" s="31" t="s">
        <v>190</v>
      </c>
      <c r="AB444" s="16">
        <f>ROUND(IF(Q444=1,INDEX(新属性投放!$E$14:$E$34,卡牌属性!R444),INDEX(新属性投放!$E$42:$E$62,卡牌属性!R444))*INDEX($G$5:$G$42,L444),2)</f>
        <v>71.540000000000006</v>
      </c>
      <c r="AC444" s="31" t="s">
        <v>191</v>
      </c>
      <c r="AD444" s="16">
        <f>ROUND(IF(Q444=1,INDEX(新属性投放!$F$14:$F$34,卡牌属性!R444),INDEX(新属性投放!$F$42:$F$62,卡牌属性!R444))*INDEX($G$5:$G$42,L444)*SQRT(INDEX($I$5:$I$42,L444)),2)</f>
        <v>642.85</v>
      </c>
      <c r="AF444" s="16">
        <f t="shared" si="175"/>
        <v>1430</v>
      </c>
      <c r="AG444" s="16">
        <f t="shared" si="176"/>
        <v>715</v>
      </c>
      <c r="AH444" s="16">
        <f t="shared" si="177"/>
        <v>6428</v>
      </c>
      <c r="AJ444" s="16">
        <f t="shared" si="187"/>
        <v>9765</v>
      </c>
      <c r="AK444" s="16">
        <f t="shared" si="188"/>
        <v>4879</v>
      </c>
      <c r="AL444" s="16">
        <f t="shared" si="189"/>
        <v>43868</v>
      </c>
    </row>
    <row r="445" spans="11:38" ht="16.5" x14ac:dyDescent="0.2">
      <c r="K445" s="15">
        <v>442</v>
      </c>
      <c r="L445" s="15">
        <f t="shared" si="169"/>
        <v>22</v>
      </c>
      <c r="M445" s="15">
        <f t="shared" si="170"/>
        <v>5</v>
      </c>
      <c r="N445" s="16">
        <f t="shared" si="171"/>
        <v>1102006</v>
      </c>
      <c r="O445" s="16" t="str">
        <f t="shared" si="172"/>
        <v>项羽1突</v>
      </c>
      <c r="P445" s="31" t="s">
        <v>482</v>
      </c>
      <c r="Q445" s="16">
        <f t="shared" si="173"/>
        <v>2</v>
      </c>
      <c r="R445" s="16">
        <f t="shared" si="174"/>
        <v>1</v>
      </c>
      <c r="S445" s="16" t="s">
        <v>51</v>
      </c>
      <c r="T445" s="16">
        <f>ROUND(((IF(Q445=1,INDEX(新属性投放!$J$14:$J$34,卡牌属性!R445),INDEX(新属性投放!$J$42:$J$62,卡牌属性!R445)))*INDEX($G$5:$G$42,L445)+IF(Q445=1,INDEX(新属性投放!R$20:R$23,卡牌属性!M445-1),INDEX(新属性投放!R$25:R$28,卡牌属性!M445-1)))/SQRT(INDEX($I$5:$I$42,L445)),2)</f>
        <v>195</v>
      </c>
      <c r="U445" s="31" t="s">
        <v>190</v>
      </c>
      <c r="V445" s="16">
        <f>ROUND((IF(Q445=1,INDEX(新属性投放!$K$14:$K$34,卡牌属性!R445),INDEX(新属性投放!$K$42:$K$62,卡牌属性!R445))+IF(Q445=1,INDEX(新属性投放!S$20:S$23,卡牌属性!M445-1),INDEX(新属性投放!S$25:S$28,卡牌属性!M445-1)))*INDEX($G$5:$G$42,L445),2)</f>
        <v>30</v>
      </c>
      <c r="W445" s="31" t="s">
        <v>191</v>
      </c>
      <c r="X445" s="16">
        <f>ROUND((IF(Q445=1,INDEX(新属性投放!$L$14:$L$34,卡牌属性!R445),INDEX(新属性投放!$L$42:$L$62,卡牌属性!R445))*INDEX($G$5:$G$42,L445)+IF(Q445=1,INDEX(新属性投放!T$20:T$23,卡牌属性!M445-1),INDEX(新属性投放!T$25:T$28,卡牌属性!M445-1)))*SQRT(INDEX($I$5:$I$42,L445)),2)</f>
        <v>725</v>
      </c>
      <c r="Y445" s="31" t="s">
        <v>189</v>
      </c>
      <c r="Z445" s="16">
        <f>ROUND(IF(Q445=1,INDEX(新属性投放!$D$14:$D$34,卡牌属性!R445),INDEX(新属性投放!$D$42:$D$62,卡牌属性!R445))*INDEX($G$5:$G$42,L445)/SQRT(INDEX($I$5:$I$42,L445)),2)</f>
        <v>4.5</v>
      </c>
      <c r="AA445" s="31" t="s">
        <v>190</v>
      </c>
      <c r="AB445" s="16">
        <f>ROUND(IF(Q445=1,INDEX(新属性投放!$E$14:$E$34,卡牌属性!R445),INDEX(新属性投放!$E$42:$E$62,卡牌属性!R445))*INDEX($G$5:$G$42,L445),2)</f>
        <v>2.25</v>
      </c>
      <c r="AC445" s="31" t="s">
        <v>191</v>
      </c>
      <c r="AD445" s="16">
        <f>ROUND(IF(Q445=1,INDEX(新属性投放!$F$14:$F$34,卡牌属性!R445),INDEX(新属性投放!$F$42:$F$62,卡牌属性!R445))*INDEX($G$5:$G$42,L445)*SQRT(INDEX($I$5:$I$42,L445)),2)</f>
        <v>19.5</v>
      </c>
      <c r="AF445" s="16">
        <f t="shared" si="175"/>
        <v>45</v>
      </c>
      <c r="AG445" s="16">
        <f t="shared" si="176"/>
        <v>22</v>
      </c>
      <c r="AH445" s="16">
        <f t="shared" si="177"/>
        <v>195</v>
      </c>
      <c r="AJ445" s="16">
        <f t="shared" ref="AJ445" si="190">AF445</f>
        <v>45</v>
      </c>
      <c r="AK445" s="16">
        <f t="shared" ref="AK445" si="191">AG445</f>
        <v>22</v>
      </c>
      <c r="AL445" s="16">
        <f t="shared" ref="AL445" si="192">AH445</f>
        <v>195</v>
      </c>
    </row>
    <row r="446" spans="11:38" ht="16.5" x14ac:dyDescent="0.2">
      <c r="K446" s="15">
        <v>443</v>
      </c>
      <c r="L446" s="15">
        <f t="shared" si="169"/>
        <v>22</v>
      </c>
      <c r="M446" s="15">
        <f t="shared" si="170"/>
        <v>5</v>
      </c>
      <c r="N446" s="16">
        <f t="shared" si="171"/>
        <v>1102006</v>
      </c>
      <c r="O446" s="16" t="str">
        <f t="shared" si="172"/>
        <v>项羽2突</v>
      </c>
      <c r="P446" s="31" t="s">
        <v>482</v>
      </c>
      <c r="Q446" s="16">
        <f t="shared" si="173"/>
        <v>2</v>
      </c>
      <c r="R446" s="16">
        <f t="shared" si="174"/>
        <v>2</v>
      </c>
      <c r="S446" s="16" t="s">
        <v>51</v>
      </c>
      <c r="T446" s="16">
        <f>ROUND(((IF(Q446=1,INDEX(新属性投放!$J$14:$J$34,卡牌属性!R446),INDEX(新属性投放!$J$42:$J$62,卡牌属性!R446)))*INDEX($G$5:$G$42,L446)+IF(Q446=1,INDEX(新属性投放!R$20:R$23,卡牌属性!M446-1),INDEX(新属性投放!R$25:R$28,卡牌属性!M446-1)))/SQRT(INDEX($I$5:$I$42,L446)),2)</f>
        <v>250.5</v>
      </c>
      <c r="U446" s="31" t="s">
        <v>190</v>
      </c>
      <c r="V446" s="16">
        <f>ROUND((IF(Q446=1,INDEX(新属性投放!$K$14:$K$34,卡牌属性!R446),INDEX(新属性投放!$K$42:$K$62,卡牌属性!R446))+IF(Q446=1,INDEX(新属性投放!S$20:S$23,卡牌属性!M446-1),INDEX(新属性投放!S$25:S$28,卡牌属性!M446-1)))*INDEX($G$5:$G$42,L446),2)</f>
        <v>57.75</v>
      </c>
      <c r="W446" s="31" t="s">
        <v>191</v>
      </c>
      <c r="X446" s="16">
        <f>ROUND((IF(Q446=1,INDEX(新属性投放!$L$14:$L$34,卡牌属性!R446),INDEX(新属性投放!$L$42:$L$62,卡牌属性!R446))*INDEX($G$5:$G$42,L446)+IF(Q446=1,INDEX(新属性投放!T$20:T$23,卡牌属性!M446-1),INDEX(新属性投放!T$25:T$28,卡牌属性!M446-1)))*SQRT(INDEX($I$5:$I$42,L446)),2)</f>
        <v>1035.5</v>
      </c>
      <c r="Y446" s="31" t="s">
        <v>189</v>
      </c>
      <c r="Z446" s="16">
        <f>ROUND(IF(Q446=1,INDEX(新属性投放!$D$14:$D$34,卡牌属性!R446),INDEX(新属性投放!$D$42:$D$62,卡牌属性!R446))*INDEX($G$5:$G$42,L446)/SQRT(INDEX($I$5:$I$42,L446)),2)</f>
        <v>4.8</v>
      </c>
      <c r="AA446" s="31" t="s">
        <v>190</v>
      </c>
      <c r="AB446" s="16">
        <f>ROUND(IF(Q446=1,INDEX(新属性投放!$E$14:$E$34,卡牌属性!R446),INDEX(新属性投放!$E$42:$E$62,卡牌属性!R446))*INDEX($G$5:$G$42,L446),2)</f>
        <v>2.4</v>
      </c>
      <c r="AC446" s="31" t="s">
        <v>191</v>
      </c>
      <c r="AD446" s="16">
        <f>ROUND(IF(Q446=1,INDEX(新属性投放!$F$14:$F$34,卡牌属性!R446),INDEX(新属性投放!$F$42:$F$62,卡牌属性!R446))*INDEX($G$5:$G$42,L446)*SQRT(INDEX($I$5:$I$42,L446)),2)</f>
        <v>21</v>
      </c>
      <c r="AF446" s="16">
        <f t="shared" si="175"/>
        <v>48</v>
      </c>
      <c r="AG446" s="16">
        <f t="shared" si="176"/>
        <v>24</v>
      </c>
      <c r="AH446" s="16">
        <f t="shared" si="177"/>
        <v>210</v>
      </c>
      <c r="AJ446" s="16">
        <f t="shared" ref="AJ446:AJ465" si="193">AJ445+AF446</f>
        <v>93</v>
      </c>
      <c r="AK446" s="16">
        <f t="shared" ref="AK446:AK465" si="194">AK445+AG446</f>
        <v>46</v>
      </c>
      <c r="AL446" s="16">
        <f t="shared" ref="AL446:AL465" si="195">AL445+AH446</f>
        <v>405</v>
      </c>
    </row>
    <row r="447" spans="11:38" ht="16.5" x14ac:dyDescent="0.2">
      <c r="K447" s="15">
        <v>444</v>
      </c>
      <c r="L447" s="15">
        <f t="shared" si="169"/>
        <v>22</v>
      </c>
      <c r="M447" s="15">
        <f t="shared" si="170"/>
        <v>5</v>
      </c>
      <c r="N447" s="16">
        <f t="shared" si="171"/>
        <v>1102006</v>
      </c>
      <c r="O447" s="16" t="str">
        <f t="shared" si="172"/>
        <v>项羽3突</v>
      </c>
      <c r="P447" s="31" t="s">
        <v>482</v>
      </c>
      <c r="Q447" s="16">
        <f t="shared" si="173"/>
        <v>2</v>
      </c>
      <c r="R447" s="16">
        <f t="shared" si="174"/>
        <v>3</v>
      </c>
      <c r="S447" s="16" t="s">
        <v>51</v>
      </c>
      <c r="T447" s="16">
        <f>ROUND(((IF(Q447=1,INDEX(新属性投放!$J$14:$J$34,卡牌属性!R447),INDEX(新属性投放!$J$42:$J$62,卡牌属性!R447)))*INDEX($G$5:$G$42,L447)+IF(Q447=1,INDEX(新属性投放!R$20:R$23,卡牌属性!M447-1),INDEX(新属性投放!R$25:R$28,卡牌属性!M447-1)))/SQRT(INDEX($I$5:$I$42,L447)),2)</f>
        <v>313.5</v>
      </c>
      <c r="U447" s="31" t="s">
        <v>190</v>
      </c>
      <c r="V447" s="16">
        <f>ROUND((IF(Q447=1,INDEX(新属性投放!$K$14:$K$34,卡牌属性!R447),INDEX(新属性投放!$K$42:$K$62,卡牌属性!R447))+IF(Q447=1,INDEX(新属性投放!S$20:S$23,卡牌属性!M447-1),INDEX(新属性投放!S$25:S$28,卡牌属性!M447-1)))*INDEX($G$5:$G$42,L447),2)</f>
        <v>89.25</v>
      </c>
      <c r="W447" s="31" t="s">
        <v>191</v>
      </c>
      <c r="X447" s="16">
        <f>ROUND((IF(Q447=1,INDEX(新属性投放!$L$14:$L$34,卡牌属性!R447),INDEX(新属性投放!$L$42:$L$62,卡牌属性!R447))*INDEX($G$5:$G$42,L447)+IF(Q447=1,INDEX(新属性投放!T$20:T$23,卡牌属性!M447-1),INDEX(新属性投放!T$25:T$28,卡牌属性!M447-1)))*SQRT(INDEX($I$5:$I$42,L447)),2)</f>
        <v>1380.5</v>
      </c>
      <c r="Y447" s="31" t="s">
        <v>189</v>
      </c>
      <c r="Z447" s="16">
        <f>ROUND(IF(Q447=1,INDEX(新属性投放!$D$14:$D$34,卡牌属性!R447),INDEX(新属性投放!$D$42:$D$62,卡牌属性!R447))*INDEX($G$5:$G$42,L447)/SQRT(INDEX($I$5:$I$42,L447)),2)</f>
        <v>8.7899999999999991</v>
      </c>
      <c r="AA447" s="31" t="s">
        <v>190</v>
      </c>
      <c r="AB447" s="16">
        <f>ROUND(IF(Q447=1,INDEX(新属性投放!$E$14:$E$34,卡牌属性!R447),INDEX(新属性投放!$E$42:$E$62,卡牌属性!R447))*INDEX($G$5:$G$42,L447),2)</f>
        <v>4.4000000000000004</v>
      </c>
      <c r="AC447" s="31" t="s">
        <v>191</v>
      </c>
      <c r="AD447" s="16">
        <f>ROUND(IF(Q447=1,INDEX(新属性投放!$F$14:$F$34,卡牌属性!R447),INDEX(新属性投放!$F$42:$F$62,卡牌属性!R447))*INDEX($G$5:$G$42,L447)*SQRT(INDEX($I$5:$I$42,L447)),2)</f>
        <v>39</v>
      </c>
      <c r="AF447" s="16">
        <f t="shared" si="175"/>
        <v>87</v>
      </c>
      <c r="AG447" s="16">
        <f t="shared" si="176"/>
        <v>44</v>
      </c>
      <c r="AH447" s="16">
        <f t="shared" si="177"/>
        <v>390</v>
      </c>
      <c r="AJ447" s="16">
        <f t="shared" si="193"/>
        <v>180</v>
      </c>
      <c r="AK447" s="16">
        <f t="shared" si="194"/>
        <v>90</v>
      </c>
      <c r="AL447" s="16">
        <f t="shared" si="195"/>
        <v>795</v>
      </c>
    </row>
    <row r="448" spans="11:38" ht="16.5" x14ac:dyDescent="0.2">
      <c r="K448" s="15">
        <v>445</v>
      </c>
      <c r="L448" s="15">
        <f t="shared" si="169"/>
        <v>22</v>
      </c>
      <c r="M448" s="15">
        <f t="shared" si="170"/>
        <v>5</v>
      </c>
      <c r="N448" s="16">
        <f t="shared" si="171"/>
        <v>1102006</v>
      </c>
      <c r="O448" s="16" t="str">
        <f t="shared" si="172"/>
        <v>项羽4突</v>
      </c>
      <c r="P448" s="31" t="s">
        <v>482</v>
      </c>
      <c r="Q448" s="16">
        <f t="shared" si="173"/>
        <v>2</v>
      </c>
      <c r="R448" s="16">
        <f t="shared" si="174"/>
        <v>4</v>
      </c>
      <c r="S448" s="16" t="s">
        <v>51</v>
      </c>
      <c r="T448" s="16">
        <f>ROUND(((IF(Q448=1,INDEX(新属性投放!$J$14:$J$34,卡牌属性!R448),INDEX(新属性投放!$J$42:$J$62,卡牌属性!R448)))*INDEX($G$5:$G$42,L448)+IF(Q448=1,INDEX(新属性投放!R$20:R$23,卡牌属性!M448-1),INDEX(新属性投放!R$25:R$28,卡牌属性!M448-1)))/SQRT(INDEX($I$5:$I$42,L448)),2)</f>
        <v>416.4</v>
      </c>
      <c r="U448" s="31" t="s">
        <v>190</v>
      </c>
      <c r="V448" s="16">
        <f>ROUND((IF(Q448=1,INDEX(新属性投放!$K$14:$K$34,卡牌属性!R448),INDEX(新属性投放!$K$42:$K$62,卡牌属性!R448))+IF(Q448=1,INDEX(新属性投放!S$20:S$23,卡牌属性!M448-1),INDEX(新属性投放!S$25:S$28,卡牌属性!M448-1)))*INDEX($G$5:$G$42,L448),2)</f>
        <v>140.69999999999999</v>
      </c>
      <c r="W448" s="31" t="s">
        <v>191</v>
      </c>
      <c r="X448" s="16">
        <f>ROUND((IF(Q448=1,INDEX(新属性投放!$L$14:$L$34,卡牌属性!R448),INDEX(新属性投放!$L$42:$L$62,卡牌属性!R448))*INDEX($G$5:$G$42,L448)+IF(Q448=1,INDEX(新属性投放!T$20:T$23,卡牌属性!M448-1),INDEX(新属性投放!T$25:T$28,卡牌属性!M448-1)))*SQRT(INDEX($I$5:$I$42,L448)),2)</f>
        <v>1905.5</v>
      </c>
      <c r="Y448" s="31" t="s">
        <v>189</v>
      </c>
      <c r="Z448" s="16">
        <f>ROUND(IF(Q448=1,INDEX(新属性投放!$D$14:$D$34,卡牌属性!R448),INDEX(新属性投放!$D$42:$D$62,卡牌属性!R448))*INDEX($G$5:$G$42,L448)/SQRT(INDEX($I$5:$I$42,L448)),2)</f>
        <v>10.11</v>
      </c>
      <c r="AA448" s="31" t="s">
        <v>190</v>
      </c>
      <c r="AB448" s="16">
        <f>ROUND(IF(Q448=1,INDEX(新属性投放!$E$14:$E$34,卡牌属性!R448),INDEX(新属性投放!$E$42:$E$62,卡牌属性!R448))*INDEX($G$5:$G$42,L448),2)</f>
        <v>5.0599999999999996</v>
      </c>
      <c r="AC448" s="31" t="s">
        <v>191</v>
      </c>
      <c r="AD448" s="16">
        <f>ROUND(IF(Q448=1,INDEX(新属性投放!$F$14:$F$34,卡牌属性!R448),INDEX(新属性投放!$F$42:$F$62,卡牌属性!R448))*INDEX($G$5:$G$42,L448)*SQRT(INDEX($I$5:$I$42,L448)),2)</f>
        <v>45</v>
      </c>
      <c r="AF448" s="16">
        <f t="shared" si="175"/>
        <v>101</v>
      </c>
      <c r="AG448" s="16">
        <f t="shared" si="176"/>
        <v>50</v>
      </c>
      <c r="AH448" s="16">
        <f t="shared" si="177"/>
        <v>450</v>
      </c>
      <c r="AJ448" s="16">
        <f t="shared" si="193"/>
        <v>281</v>
      </c>
      <c r="AK448" s="16">
        <f t="shared" si="194"/>
        <v>140</v>
      </c>
      <c r="AL448" s="16">
        <f t="shared" si="195"/>
        <v>1245</v>
      </c>
    </row>
    <row r="449" spans="11:38" ht="16.5" x14ac:dyDescent="0.2">
      <c r="K449" s="15">
        <v>446</v>
      </c>
      <c r="L449" s="15">
        <f t="shared" si="169"/>
        <v>22</v>
      </c>
      <c r="M449" s="15">
        <f t="shared" si="170"/>
        <v>5</v>
      </c>
      <c r="N449" s="16">
        <f t="shared" si="171"/>
        <v>1102006</v>
      </c>
      <c r="O449" s="16" t="str">
        <f t="shared" si="172"/>
        <v>项羽5突</v>
      </c>
      <c r="P449" s="31" t="s">
        <v>482</v>
      </c>
      <c r="Q449" s="16">
        <f t="shared" si="173"/>
        <v>2</v>
      </c>
      <c r="R449" s="16">
        <f t="shared" si="174"/>
        <v>5</v>
      </c>
      <c r="S449" s="16" t="s">
        <v>51</v>
      </c>
      <c r="T449" s="16">
        <f>ROUND(((IF(Q449=1,INDEX(新属性投放!$J$14:$J$34,卡牌属性!R449),INDEX(新属性投放!$J$42:$J$62,卡牌属性!R449)))*INDEX($G$5:$G$42,L449)+IF(Q449=1,INDEX(新属性投放!R$20:R$23,卡牌属性!M449-1),INDEX(新属性投放!R$25:R$28,卡牌属性!M449-1)))/SQRT(INDEX($I$5:$I$42,L449)),2)</f>
        <v>543</v>
      </c>
      <c r="U449" s="31" t="s">
        <v>190</v>
      </c>
      <c r="V449" s="16">
        <f>ROUND((IF(Q449=1,INDEX(新属性投放!$K$14:$K$34,卡牌属性!R449),INDEX(新属性投放!$K$42:$K$62,卡牌属性!R449))+IF(Q449=1,INDEX(新属性投放!S$20:S$23,卡牌属性!M449-1),INDEX(新属性投放!S$25:S$28,卡牌属性!M449-1)))*INDEX($G$5:$G$42,L449),2)</f>
        <v>203.25</v>
      </c>
      <c r="W449" s="31" t="s">
        <v>191</v>
      </c>
      <c r="X449" s="16">
        <f>ROUND((IF(Q449=1,INDEX(新属性投放!$L$14:$L$34,卡牌属性!R449),INDEX(新属性投放!$L$42:$L$62,卡牌属性!R449))*INDEX($G$5:$G$42,L449)+IF(Q449=1,INDEX(新属性投放!T$20:T$23,卡牌属性!M449-1),INDEX(新属性投放!T$25:T$28,卡牌属性!M449-1)))*SQRT(INDEX($I$5:$I$42,L449)),2)</f>
        <v>2585</v>
      </c>
      <c r="Y449" s="31" t="s">
        <v>189</v>
      </c>
      <c r="Z449" s="16">
        <f>ROUND(IF(Q449=1,INDEX(新属性投放!$D$14:$D$34,卡牌属性!R449),INDEX(新属性投放!$D$42:$D$62,卡牌属性!R449))*INDEX($G$5:$G$42,L449)/SQRT(INDEX($I$5:$I$42,L449)),2)</f>
        <v>12.65</v>
      </c>
      <c r="AA449" s="31" t="s">
        <v>190</v>
      </c>
      <c r="AB449" s="16">
        <f>ROUND(IF(Q449=1,INDEX(新属性投放!$E$14:$E$34,卡牌属性!R449),INDEX(新属性投放!$E$42:$E$62,卡牌属性!R449))*INDEX($G$5:$G$42,L449),2)</f>
        <v>6.32</v>
      </c>
      <c r="AC449" s="31" t="s">
        <v>191</v>
      </c>
      <c r="AD449" s="16">
        <f>ROUND(IF(Q449=1,INDEX(新属性投放!$F$14:$F$34,卡牌属性!R449),INDEX(新属性投放!$F$42:$F$62,卡牌属性!R449))*INDEX($G$5:$G$42,L449)*SQRT(INDEX($I$5:$I$42,L449)),2)</f>
        <v>55.5</v>
      </c>
      <c r="AF449" s="16">
        <f t="shared" si="175"/>
        <v>126</v>
      </c>
      <c r="AG449" s="16">
        <f t="shared" si="176"/>
        <v>63</v>
      </c>
      <c r="AH449" s="16">
        <f t="shared" si="177"/>
        <v>555</v>
      </c>
      <c r="AJ449" s="16">
        <f t="shared" si="193"/>
        <v>407</v>
      </c>
      <c r="AK449" s="16">
        <f t="shared" si="194"/>
        <v>203</v>
      </c>
      <c r="AL449" s="16">
        <f t="shared" si="195"/>
        <v>1800</v>
      </c>
    </row>
    <row r="450" spans="11:38" ht="16.5" x14ac:dyDescent="0.2">
      <c r="K450" s="15">
        <v>447</v>
      </c>
      <c r="L450" s="15">
        <f t="shared" si="169"/>
        <v>22</v>
      </c>
      <c r="M450" s="15">
        <f t="shared" si="170"/>
        <v>5</v>
      </c>
      <c r="N450" s="16">
        <f t="shared" si="171"/>
        <v>1102006</v>
      </c>
      <c r="O450" s="16" t="str">
        <f t="shared" si="172"/>
        <v>项羽6突</v>
      </c>
      <c r="P450" s="31" t="s">
        <v>482</v>
      </c>
      <c r="Q450" s="16">
        <f t="shared" si="173"/>
        <v>2</v>
      </c>
      <c r="R450" s="16">
        <f t="shared" si="174"/>
        <v>6</v>
      </c>
      <c r="S450" s="16" t="s">
        <v>51</v>
      </c>
      <c r="T450" s="16">
        <f>ROUND(((IF(Q450=1,INDEX(新属性投放!$J$14:$J$34,卡牌属性!R450),INDEX(新属性投放!$J$42:$J$62,卡牌属性!R450)))*INDEX($G$5:$G$42,L450)+IF(Q450=1,INDEX(新属性投放!R$20:R$23,卡牌属性!M450-1),INDEX(新属性投放!R$25:R$28,卡牌属性!M450-1)))/SQRT(INDEX($I$5:$I$42,L450)),2)</f>
        <v>700.95</v>
      </c>
      <c r="U450" s="31" t="s">
        <v>190</v>
      </c>
      <c r="V450" s="16">
        <f>ROUND((IF(Q450=1,INDEX(新属性投放!$K$14:$K$34,卡牌属性!R450),INDEX(新属性投放!$K$42:$K$62,卡牌属性!R450))+IF(Q450=1,INDEX(新属性投放!S$20:S$23,卡牌属性!M450-1),INDEX(新属性投放!S$25:S$28,卡牌属性!M450-1)))*INDEX($G$5:$G$42,L450),2)</f>
        <v>282.98</v>
      </c>
      <c r="W450" s="31" t="s">
        <v>191</v>
      </c>
      <c r="X450" s="16">
        <f>ROUND((IF(Q450=1,INDEX(新属性投放!$L$14:$L$34,卡牌属性!R450),INDEX(新属性投放!$L$42:$L$62,卡牌属性!R450))*INDEX($G$5:$G$42,L450)+IF(Q450=1,INDEX(新属性投放!T$20:T$23,卡牌属性!M450-1),INDEX(新属性投放!T$25:T$28,卡牌属性!M450-1)))*SQRT(INDEX($I$5:$I$42,L450)),2)</f>
        <v>3423.5</v>
      </c>
      <c r="Y450" s="31" t="s">
        <v>189</v>
      </c>
      <c r="Z450" s="16">
        <f>ROUND(IF(Q450=1,INDEX(新属性投放!$D$14:$D$34,卡牌属性!R450),INDEX(新属性投放!$D$42:$D$62,卡牌属性!R450))*INDEX($G$5:$G$42,L450)/SQRT(INDEX($I$5:$I$42,L450)),2)</f>
        <v>16.399999999999999</v>
      </c>
      <c r="AA450" s="31" t="s">
        <v>190</v>
      </c>
      <c r="AB450" s="16">
        <f>ROUND(IF(Q450=1,INDEX(新属性投放!$E$14:$E$34,卡牌属性!R450),INDEX(新属性投放!$E$42:$E$62,卡牌属性!R450))*INDEX($G$5:$G$42,L450),2)</f>
        <v>8.1999999999999993</v>
      </c>
      <c r="AC450" s="31" t="s">
        <v>191</v>
      </c>
      <c r="AD450" s="16">
        <f>ROUND(IF(Q450=1,INDEX(新属性投放!$F$14:$F$34,卡牌属性!R450),INDEX(新属性投放!$F$42:$F$62,卡牌属性!R450))*INDEX($G$5:$G$42,L450)*SQRT(INDEX($I$5:$I$42,L450)),2)</f>
        <v>73.5</v>
      </c>
      <c r="AF450" s="16">
        <f t="shared" si="175"/>
        <v>164</v>
      </c>
      <c r="AG450" s="16">
        <f t="shared" si="176"/>
        <v>82</v>
      </c>
      <c r="AH450" s="16">
        <f t="shared" si="177"/>
        <v>735</v>
      </c>
      <c r="AJ450" s="16">
        <f t="shared" si="193"/>
        <v>571</v>
      </c>
      <c r="AK450" s="16">
        <f t="shared" si="194"/>
        <v>285</v>
      </c>
      <c r="AL450" s="16">
        <f t="shared" si="195"/>
        <v>2535</v>
      </c>
    </row>
    <row r="451" spans="11:38" ht="16.5" x14ac:dyDescent="0.2">
      <c r="K451" s="15">
        <v>448</v>
      </c>
      <c r="L451" s="15">
        <f t="shared" si="169"/>
        <v>22</v>
      </c>
      <c r="M451" s="15">
        <f t="shared" si="170"/>
        <v>5</v>
      </c>
      <c r="N451" s="16">
        <f t="shared" si="171"/>
        <v>1102006</v>
      </c>
      <c r="O451" s="16" t="str">
        <f t="shared" si="172"/>
        <v>项羽7突</v>
      </c>
      <c r="P451" s="31" t="s">
        <v>482</v>
      </c>
      <c r="Q451" s="16">
        <f t="shared" si="173"/>
        <v>2</v>
      </c>
      <c r="R451" s="16">
        <f t="shared" si="174"/>
        <v>7</v>
      </c>
      <c r="S451" s="16" t="s">
        <v>51</v>
      </c>
      <c r="T451" s="16">
        <f>ROUND(((IF(Q451=1,INDEX(新属性投放!$J$14:$J$34,卡牌属性!R451),INDEX(新属性投放!$J$42:$J$62,卡牌属性!R451)))*INDEX($G$5:$G$42,L451)+IF(Q451=1,INDEX(新属性投放!R$20:R$23,卡牌属性!M451-1),INDEX(新属性投放!R$25:R$28,卡牌属性!M451-1)))/SQRT(INDEX($I$5:$I$42,L451)),2)</f>
        <v>905.4</v>
      </c>
      <c r="U451" s="31" t="s">
        <v>190</v>
      </c>
      <c r="V451" s="16">
        <f>ROUND((IF(Q451=1,INDEX(新属性投放!$K$14:$K$34,卡牌属性!R451),INDEX(新属性投放!$K$42:$K$62,卡牌属性!R451))+IF(Q451=1,INDEX(新属性投放!S$20:S$23,卡牌属性!M451-1),INDEX(新属性投放!S$25:S$28,卡牌属性!M451-1)))*INDEX($G$5:$G$42,L451),2)</f>
        <v>385.95</v>
      </c>
      <c r="W451" s="31" t="s">
        <v>191</v>
      </c>
      <c r="X451" s="16">
        <f>ROUND((IF(Q451=1,INDEX(新属性投放!$L$14:$L$34,卡牌属性!R451),INDEX(新属性投放!$L$42:$L$62,卡牌属性!R451))*INDEX($G$5:$G$42,L451)+IF(Q451=1,INDEX(新属性投放!T$20:T$23,卡牌属性!M451-1),INDEX(新属性投放!T$25:T$28,卡牌属性!M451-1)))*SQRT(INDEX($I$5:$I$42,L451)),2)</f>
        <v>4523</v>
      </c>
      <c r="Y451" s="31" t="s">
        <v>189</v>
      </c>
      <c r="Z451" s="16">
        <f>ROUND(IF(Q451=1,INDEX(新属性投放!$D$14:$D$34,卡牌属性!R451),INDEX(新属性投放!$D$42:$D$62,卡牌属性!R451))*INDEX($G$5:$G$42,L451)/SQRT(INDEX($I$5:$I$42,L451)),2)</f>
        <v>20.190000000000001</v>
      </c>
      <c r="AA451" s="31" t="s">
        <v>190</v>
      </c>
      <c r="AB451" s="16">
        <f>ROUND(IF(Q451=1,INDEX(新属性投放!$E$14:$E$34,卡牌属性!R451),INDEX(新属性投放!$E$42:$E$62,卡牌属性!R451))*INDEX($G$5:$G$42,L451),2)</f>
        <v>10.1</v>
      </c>
      <c r="AC451" s="31" t="s">
        <v>191</v>
      </c>
      <c r="AD451" s="16">
        <f>ROUND(IF(Q451=1,INDEX(新属性投放!$F$14:$F$34,卡牌属性!R451),INDEX(新属性投放!$F$42:$F$62,卡牌属性!R451))*INDEX($G$5:$G$42,L451)*SQRT(INDEX($I$5:$I$42,L451)),2)</f>
        <v>90</v>
      </c>
      <c r="AF451" s="16">
        <f t="shared" si="175"/>
        <v>201</v>
      </c>
      <c r="AG451" s="16">
        <f t="shared" si="176"/>
        <v>101</v>
      </c>
      <c r="AH451" s="16">
        <f t="shared" si="177"/>
        <v>900</v>
      </c>
      <c r="AJ451" s="16">
        <f t="shared" si="193"/>
        <v>772</v>
      </c>
      <c r="AK451" s="16">
        <f t="shared" si="194"/>
        <v>386</v>
      </c>
      <c r="AL451" s="16">
        <f t="shared" si="195"/>
        <v>3435</v>
      </c>
    </row>
    <row r="452" spans="11:38" ht="16.5" x14ac:dyDescent="0.2">
      <c r="K452" s="15">
        <v>449</v>
      </c>
      <c r="L452" s="15">
        <f t="shared" si="169"/>
        <v>22</v>
      </c>
      <c r="M452" s="15">
        <f t="shared" si="170"/>
        <v>5</v>
      </c>
      <c r="N452" s="16">
        <f t="shared" si="171"/>
        <v>1102006</v>
      </c>
      <c r="O452" s="16" t="str">
        <f t="shared" si="172"/>
        <v>项羽8突</v>
      </c>
      <c r="P452" s="31" t="s">
        <v>482</v>
      </c>
      <c r="Q452" s="16">
        <f t="shared" si="173"/>
        <v>2</v>
      </c>
      <c r="R452" s="16">
        <f t="shared" si="174"/>
        <v>8</v>
      </c>
      <c r="S452" s="16" t="s">
        <v>51</v>
      </c>
      <c r="T452" s="16">
        <f>ROUND(((IF(Q452=1,INDEX(新属性投放!$J$14:$J$34,卡牌属性!R452),INDEX(新属性投放!$J$42:$J$62,卡牌属性!R452)))*INDEX($G$5:$G$42,L452)+IF(Q452=1,INDEX(新属性投放!R$20:R$23,卡牌属性!M452-1),INDEX(新属性投放!R$25:R$28,卡牌属性!M452-1)))/SQRT(INDEX($I$5:$I$42,L452)),2)</f>
        <v>1158.3</v>
      </c>
      <c r="U452" s="31" t="s">
        <v>190</v>
      </c>
      <c r="V452" s="16">
        <f>ROUND((IF(Q452=1,INDEX(新属性投放!$K$14:$K$34,卡牌属性!R452),INDEX(新属性投放!$K$42:$K$62,卡牌属性!R452))+IF(Q452=1,INDEX(新属性投放!S$20:S$23,卡牌属性!M452-1),INDEX(新属性投放!S$25:S$28,卡牌属性!M452-1)))*INDEX($G$5:$G$42,L452),2)</f>
        <v>512.4</v>
      </c>
      <c r="W452" s="31" t="s">
        <v>191</v>
      </c>
      <c r="X452" s="16">
        <f>ROUND((IF(Q452=1,INDEX(新属性投放!$L$14:$L$34,卡牌属性!R452),INDEX(新属性投放!$L$42:$L$62,卡牌属性!R452))*INDEX($G$5:$G$42,L452)+IF(Q452=1,INDEX(新属性投放!T$20:T$23,卡牌属性!M452-1),INDEX(新属性投放!T$25:T$28,卡牌属性!M452-1)))*SQRT(INDEX($I$5:$I$42,L452)),2)</f>
        <v>5882</v>
      </c>
      <c r="Y452" s="31" t="s">
        <v>189</v>
      </c>
      <c r="Z452" s="16">
        <f>ROUND(IF(Q452=1,INDEX(新属性投放!$D$14:$D$34,卡牌属性!R452),INDEX(新属性投放!$D$42:$D$62,卡牌属性!R452))*INDEX($G$5:$G$42,L452)/SQRT(INDEX($I$5:$I$42,L452)),2)</f>
        <v>25.25</v>
      </c>
      <c r="AA452" s="31" t="s">
        <v>190</v>
      </c>
      <c r="AB452" s="16">
        <f>ROUND(IF(Q452=1,INDEX(新属性投放!$E$14:$E$34,卡牌属性!R452),INDEX(新属性投放!$E$42:$E$62,卡牌属性!R452))*INDEX($G$5:$G$42,L452),2)</f>
        <v>12.62</v>
      </c>
      <c r="AC452" s="31" t="s">
        <v>191</v>
      </c>
      <c r="AD452" s="16">
        <f>ROUND(IF(Q452=1,INDEX(新属性投放!$F$14:$F$34,卡牌属性!R452),INDEX(新属性投放!$F$42:$F$62,卡牌属性!R452))*INDEX($G$5:$G$42,L452)*SQRT(INDEX($I$5:$I$42,L452)),2)</f>
        <v>112.5</v>
      </c>
      <c r="AF452" s="16">
        <f t="shared" si="175"/>
        <v>252</v>
      </c>
      <c r="AG452" s="16">
        <f t="shared" si="176"/>
        <v>126</v>
      </c>
      <c r="AH452" s="16">
        <f t="shared" si="177"/>
        <v>1125</v>
      </c>
      <c r="AJ452" s="16">
        <f t="shared" si="193"/>
        <v>1024</v>
      </c>
      <c r="AK452" s="16">
        <f t="shared" si="194"/>
        <v>512</v>
      </c>
      <c r="AL452" s="16">
        <f t="shared" si="195"/>
        <v>4560</v>
      </c>
    </row>
    <row r="453" spans="11:38" ht="16.5" x14ac:dyDescent="0.2">
      <c r="K453" s="15">
        <v>450</v>
      </c>
      <c r="L453" s="15">
        <f t="shared" ref="L453:L516" si="196">MATCH(K453-1,$F$4:$F$41,1)</f>
        <v>22</v>
      </c>
      <c r="M453" s="15">
        <f t="shared" ref="M453:M516" si="197">INDEX($D$5:$D$42,L453)</f>
        <v>5</v>
      </c>
      <c r="N453" s="16">
        <f t="shared" ref="N453:N516" si="198">INDEX($A$4:$A$42,L453+1)</f>
        <v>1102006</v>
      </c>
      <c r="O453" s="16" t="str">
        <f t="shared" ref="O453:O516" si="199">INDEX($B$4:$B$42,MATCH(N453,$A$4:$A$42,0))&amp;R453&amp;"突"</f>
        <v>项羽9突</v>
      </c>
      <c r="P453" s="31" t="s">
        <v>482</v>
      </c>
      <c r="Q453" s="16">
        <f t="shared" ref="Q453:Q516" si="200">INDEX($C$4:$C$42,L453+1)</f>
        <v>2</v>
      </c>
      <c r="R453" s="16">
        <f t="shared" ref="R453:R516" si="201">K453-INDEX($F$4:$F$42,L453)</f>
        <v>9</v>
      </c>
      <c r="S453" s="16" t="s">
        <v>51</v>
      </c>
      <c r="T453" s="16">
        <f>ROUND(((IF(Q453=1,INDEX(新属性投放!$J$14:$J$34,卡牌属性!R453),INDEX(新属性投放!$J$42:$J$62,卡牌属性!R453)))*INDEX($G$5:$G$42,L453)+IF(Q453=1,INDEX(新属性投放!R$20:R$23,卡牌属性!M453-1),INDEX(新属性投放!R$25:R$28,卡牌属性!M453-1)))/SQRT(INDEX($I$5:$I$42,L453)),2)</f>
        <v>1473.75</v>
      </c>
      <c r="U453" s="31" t="s">
        <v>190</v>
      </c>
      <c r="V453" s="16">
        <f>ROUND((IF(Q453=1,INDEX(新属性投放!$K$14:$K$34,卡牌属性!R453),INDEX(新属性投放!$K$42:$K$62,卡牌属性!R453))+IF(Q453=1,INDEX(新属性投放!S$20:S$23,卡牌属性!M453-1),INDEX(新属性投放!S$25:S$28,卡牌属性!M453-1)))*INDEX($G$5:$G$42,L453),2)</f>
        <v>670.13</v>
      </c>
      <c r="W453" s="31" t="s">
        <v>191</v>
      </c>
      <c r="X453" s="16">
        <f>ROUND((IF(Q453=1,INDEX(新属性投放!$L$14:$L$34,卡牌属性!R453),INDEX(新属性投放!$L$42:$L$62,卡牌属性!R453))*INDEX($G$5:$G$42,L453)+IF(Q453=1,INDEX(新属性投放!T$20:T$23,卡牌属性!M453-1),INDEX(新属性投放!T$25:T$28,卡牌属性!M453-1)))*SQRT(INDEX($I$5:$I$42,L453)),2)</f>
        <v>7574</v>
      </c>
      <c r="Y453" s="31" t="s">
        <v>189</v>
      </c>
      <c r="Z453" s="16">
        <f>ROUND(IF(Q453=1,INDEX(新属性投放!$D$14:$D$34,卡牌属性!R453),INDEX(新属性投放!$D$42:$D$62,卡牌属性!R453))*INDEX($G$5:$G$42,L453)/SQRT(INDEX($I$5:$I$42,L453)),2)</f>
        <v>32.840000000000003</v>
      </c>
      <c r="AA453" s="31" t="s">
        <v>190</v>
      </c>
      <c r="AB453" s="16">
        <f>ROUND(IF(Q453=1,INDEX(新属性投放!$E$14:$E$34,卡牌属性!R453),INDEX(新属性投放!$E$42:$E$62,卡牌属性!R453))*INDEX($G$5:$G$42,L453),2)</f>
        <v>16.420000000000002</v>
      </c>
      <c r="AC453" s="31" t="s">
        <v>191</v>
      </c>
      <c r="AD453" s="16">
        <f>ROUND(IF(Q453=1,INDEX(新属性投放!$F$14:$F$34,卡牌属性!R453),INDEX(新属性投放!$F$42:$F$62,卡牌属性!R453))*INDEX($G$5:$G$42,L453)*SQRT(INDEX($I$5:$I$42,L453)),2)</f>
        <v>147</v>
      </c>
      <c r="AF453" s="16">
        <f t="shared" ref="AF453:AF516" si="202">INT(Z453*AF$2*10)</f>
        <v>328</v>
      </c>
      <c r="AG453" s="16">
        <f t="shared" ref="AG453:AG516" si="203">INT(AB453*AF$2*10)</f>
        <v>164</v>
      </c>
      <c r="AH453" s="16">
        <f t="shared" ref="AH453:AH516" si="204">INT(AD453*AF$2*10)</f>
        <v>1470</v>
      </c>
      <c r="AJ453" s="16">
        <f t="shared" si="193"/>
        <v>1352</v>
      </c>
      <c r="AK453" s="16">
        <f t="shared" si="194"/>
        <v>676</v>
      </c>
      <c r="AL453" s="16">
        <f t="shared" si="195"/>
        <v>6030</v>
      </c>
    </row>
    <row r="454" spans="11:38" ht="16.5" x14ac:dyDescent="0.2">
      <c r="K454" s="15">
        <v>451</v>
      </c>
      <c r="L454" s="15">
        <f t="shared" si="196"/>
        <v>22</v>
      </c>
      <c r="M454" s="15">
        <f t="shared" si="197"/>
        <v>5</v>
      </c>
      <c r="N454" s="16">
        <f t="shared" si="198"/>
        <v>1102006</v>
      </c>
      <c r="O454" s="16" t="str">
        <f t="shared" si="199"/>
        <v>项羽10突</v>
      </c>
      <c r="P454" s="31" t="s">
        <v>482</v>
      </c>
      <c r="Q454" s="16">
        <f t="shared" si="200"/>
        <v>2</v>
      </c>
      <c r="R454" s="16">
        <f t="shared" si="201"/>
        <v>10</v>
      </c>
      <c r="S454" s="16" t="s">
        <v>51</v>
      </c>
      <c r="T454" s="16">
        <f>ROUND(((IF(Q454=1,INDEX(新属性投放!$J$14:$J$34,卡牌属性!R454),INDEX(新属性投放!$J$42:$J$62,卡牌属性!R454)))*INDEX($G$5:$G$42,L454)+IF(Q454=1,INDEX(新属性投放!R$20:R$23,卡牌属性!M454-1),INDEX(新属性投放!R$25:R$28,卡牌属性!M454-1)))/SQRT(INDEX($I$5:$I$42,L454)),2)</f>
        <v>1678.43</v>
      </c>
      <c r="U454" s="31" t="s">
        <v>190</v>
      </c>
      <c r="V454" s="16">
        <f>ROUND((IF(Q454=1,INDEX(新属性投放!$K$14:$K$34,卡牌属性!R454),INDEX(新属性投放!$K$42:$K$62,卡牌属性!R454))+IF(Q454=1,INDEX(新属性投放!S$20:S$23,卡牌属性!M454-1),INDEX(新属性投放!S$25:S$28,卡牌属性!M454-1)))*INDEX($G$5:$G$42,L454),2)</f>
        <v>773.21</v>
      </c>
      <c r="W454" s="31" t="s">
        <v>191</v>
      </c>
      <c r="X454" s="16">
        <f>ROUND((IF(Q454=1,INDEX(新属性投放!$L$14:$L$34,卡牌属性!R454),INDEX(新属性投放!$L$42:$L$62,卡牌属性!R454))*INDEX($G$5:$G$42,L454)+IF(Q454=1,INDEX(新属性投放!T$20:T$23,卡牌属性!M454-1),INDEX(新属性投放!T$25:T$28,卡牌属性!M454-1)))*SQRT(INDEX($I$5:$I$42,L454)),2)</f>
        <v>8673.5</v>
      </c>
      <c r="Y454" s="31" t="s">
        <v>189</v>
      </c>
      <c r="Z454" s="16">
        <f>ROUND(IF(Q454=1,INDEX(新属性投放!$D$14:$D$34,卡牌属性!R454),INDEX(新属性投放!$D$42:$D$62,卡牌属性!R454))*INDEX($G$5:$G$42,L454)/SQRT(INDEX($I$5:$I$42,L454)),2)</f>
        <v>37.86</v>
      </c>
      <c r="AA454" s="31" t="s">
        <v>190</v>
      </c>
      <c r="AB454" s="16">
        <f>ROUND(IF(Q454=1,INDEX(新属性投放!$E$14:$E$34,卡牌属性!R454),INDEX(新属性投放!$E$42:$E$62,卡牌属性!R454))*INDEX($G$5:$G$42,L454),2)</f>
        <v>18.93</v>
      </c>
      <c r="AC454" s="31" t="s">
        <v>191</v>
      </c>
      <c r="AD454" s="16">
        <f>ROUND(IF(Q454=1,INDEX(新属性投放!$F$14:$F$34,卡牌属性!R454),INDEX(新属性投放!$F$42:$F$62,卡牌属性!R454))*INDEX($G$5:$G$42,L454)*SQRT(INDEX($I$5:$I$42,L454)),2)</f>
        <v>169.5</v>
      </c>
      <c r="AF454" s="16">
        <f t="shared" si="202"/>
        <v>378</v>
      </c>
      <c r="AG454" s="16">
        <f t="shared" si="203"/>
        <v>189</v>
      </c>
      <c r="AH454" s="16">
        <f t="shared" si="204"/>
        <v>1695</v>
      </c>
      <c r="AJ454" s="16">
        <f t="shared" si="193"/>
        <v>1730</v>
      </c>
      <c r="AK454" s="16">
        <f t="shared" si="194"/>
        <v>865</v>
      </c>
      <c r="AL454" s="16">
        <f t="shared" si="195"/>
        <v>7725</v>
      </c>
    </row>
    <row r="455" spans="11:38" ht="16.5" x14ac:dyDescent="0.2">
      <c r="K455" s="15">
        <v>452</v>
      </c>
      <c r="L455" s="15">
        <f t="shared" si="196"/>
        <v>22</v>
      </c>
      <c r="M455" s="15">
        <f t="shared" si="197"/>
        <v>5</v>
      </c>
      <c r="N455" s="16">
        <f t="shared" si="198"/>
        <v>1102006</v>
      </c>
      <c r="O455" s="16" t="str">
        <f t="shared" si="199"/>
        <v>项羽11突</v>
      </c>
      <c r="P455" s="31" t="s">
        <v>482</v>
      </c>
      <c r="Q455" s="16">
        <f t="shared" si="200"/>
        <v>2</v>
      </c>
      <c r="R455" s="16">
        <f t="shared" si="201"/>
        <v>11</v>
      </c>
      <c r="S455" s="16" t="s">
        <v>51</v>
      </c>
      <c r="T455" s="16">
        <f>ROUND(((IF(Q455=1,INDEX(新属性投放!$J$14:$J$34,卡牌属性!R455),INDEX(新属性投放!$J$42:$J$62,卡牌属性!R455)))*INDEX($G$5:$G$42,L455)+IF(Q455=1,INDEX(新属性投放!R$20:R$23,卡牌属性!M455-1),INDEX(新属性投放!R$25:R$28,卡牌属性!M455-1)))/SQRT(INDEX($I$5:$I$42,L455)),2)</f>
        <v>1915.73</v>
      </c>
      <c r="U455" s="31" t="s">
        <v>190</v>
      </c>
      <c r="V455" s="16">
        <f>ROUND((IF(Q455=1,INDEX(新属性投放!$K$14:$K$34,卡牌属性!R455),INDEX(新属性投放!$K$42:$K$62,卡牌属性!R455))+IF(Q455=1,INDEX(新属性投放!S$20:S$23,卡牌属性!M455-1),INDEX(新属性投放!S$25:S$28,卡牌属性!M455-1)))*INDEX($G$5:$G$42,L455),2)</f>
        <v>891.86</v>
      </c>
      <c r="W455" s="31" t="s">
        <v>191</v>
      </c>
      <c r="X455" s="16">
        <f>ROUND((IF(Q455=1,INDEX(新属性投放!$L$14:$L$34,卡牌属性!R455),INDEX(新属性投放!$L$42:$L$62,卡牌属性!R455))*INDEX($G$5:$G$42,L455)+IF(Q455=1,INDEX(新属性投放!T$20:T$23,卡牌属性!M455-1),INDEX(新属性投放!T$25:T$28,卡牌属性!M455-1)))*SQRT(INDEX($I$5:$I$42,L455)),2)</f>
        <v>9953</v>
      </c>
      <c r="Y455" s="31" t="s">
        <v>189</v>
      </c>
      <c r="Z455" s="16">
        <f>ROUND(IF(Q455=1,INDEX(新属性投放!$D$14:$D$34,卡牌属性!R455),INDEX(新属性投放!$D$42:$D$62,卡牌属性!R455))*INDEX($G$5:$G$42,L455)/SQRT(INDEX($I$5:$I$42,L455)),2)</f>
        <v>44.18</v>
      </c>
      <c r="AA455" s="31" t="s">
        <v>190</v>
      </c>
      <c r="AB455" s="16">
        <f>ROUND(IF(Q455=1,INDEX(新属性投放!$E$14:$E$34,卡牌属性!R455),INDEX(新属性投放!$E$42:$E$62,卡牌属性!R455))*INDEX($G$5:$G$42,L455),2)</f>
        <v>22.09</v>
      </c>
      <c r="AC455" s="31" t="s">
        <v>191</v>
      </c>
      <c r="AD455" s="16">
        <f>ROUND(IF(Q455=1,INDEX(新属性投放!$F$14:$F$34,卡牌属性!R455),INDEX(新属性投放!$F$42:$F$62,卡牌属性!R455))*INDEX($G$5:$G$42,L455)*SQRT(INDEX($I$5:$I$42,L455)),2)</f>
        <v>198</v>
      </c>
      <c r="AF455" s="16">
        <f t="shared" si="202"/>
        <v>441</v>
      </c>
      <c r="AG455" s="16">
        <f t="shared" si="203"/>
        <v>220</v>
      </c>
      <c r="AH455" s="16">
        <f t="shared" si="204"/>
        <v>1980</v>
      </c>
      <c r="AJ455" s="16">
        <f t="shared" si="193"/>
        <v>2171</v>
      </c>
      <c r="AK455" s="16">
        <f t="shared" si="194"/>
        <v>1085</v>
      </c>
      <c r="AL455" s="16">
        <f t="shared" si="195"/>
        <v>9705</v>
      </c>
    </row>
    <row r="456" spans="11:38" ht="16.5" x14ac:dyDescent="0.2">
      <c r="K456" s="15">
        <v>453</v>
      </c>
      <c r="L456" s="15">
        <f t="shared" si="196"/>
        <v>22</v>
      </c>
      <c r="M456" s="15">
        <f t="shared" si="197"/>
        <v>5</v>
      </c>
      <c r="N456" s="16">
        <f t="shared" si="198"/>
        <v>1102006</v>
      </c>
      <c r="O456" s="16" t="str">
        <f t="shared" si="199"/>
        <v>项羽12突</v>
      </c>
      <c r="P456" s="31" t="s">
        <v>482</v>
      </c>
      <c r="Q456" s="16">
        <f t="shared" si="200"/>
        <v>2</v>
      </c>
      <c r="R456" s="16">
        <f t="shared" si="201"/>
        <v>12</v>
      </c>
      <c r="S456" s="16" t="s">
        <v>51</v>
      </c>
      <c r="T456" s="16">
        <f>ROUND(((IF(Q456=1,INDEX(新属性投放!$J$14:$J$34,卡牌属性!R456),INDEX(新属性投放!$J$42:$J$62,卡牌属性!R456)))*INDEX($G$5:$G$42,L456)+IF(Q456=1,INDEX(新属性投放!R$20:R$23,卡牌属性!M456-1),INDEX(新属性投放!R$25:R$28,卡牌属性!M456-1)))/SQRT(INDEX($I$5:$I$42,L456)),2)</f>
        <v>2192.1</v>
      </c>
      <c r="U456" s="31" t="s">
        <v>190</v>
      </c>
      <c r="V456" s="16">
        <f>ROUND((IF(Q456=1,INDEX(新属性投放!$K$14:$K$34,卡牌属性!R456),INDEX(新属性投放!$K$42:$K$62,卡牌属性!R456))+IF(Q456=1,INDEX(新属性投放!S$20:S$23,卡牌属性!M456-1),INDEX(新属性投放!S$25:S$28,卡牌属性!M456-1)))*INDEX($G$5:$G$42,L456),2)</f>
        <v>1029.3</v>
      </c>
      <c r="W456" s="31" t="s">
        <v>191</v>
      </c>
      <c r="X456" s="16">
        <f>ROUND((IF(Q456=1,INDEX(新属性投放!$L$14:$L$34,卡牌属性!R456),INDEX(新属性投放!$L$42:$L$62,卡牌属性!R456))*INDEX($G$5:$G$42,L456)+IF(Q456=1,INDEX(新属性投放!T$20:T$23,卡牌属性!M456-1),INDEX(新属性投放!T$25:T$28,卡牌属性!M456-1)))*SQRT(INDEX($I$5:$I$42,L456)),2)</f>
        <v>11442.5</v>
      </c>
      <c r="Y456" s="31" t="s">
        <v>189</v>
      </c>
      <c r="Z456" s="16">
        <f>ROUND(IF(Q456=1,INDEX(新属性投放!$D$14:$D$34,卡牌属性!R456),INDEX(新属性投放!$D$42:$D$62,卡牌属性!R456))*INDEX($G$5:$G$42,L456)/SQRT(INDEX($I$5:$I$42,L456)),2)</f>
        <v>50.54</v>
      </c>
      <c r="AA456" s="31" t="s">
        <v>190</v>
      </c>
      <c r="AB456" s="16">
        <f>ROUND(IF(Q456=1,INDEX(新属性投放!$E$14:$E$34,卡牌属性!R456),INDEX(新属性投放!$E$42:$E$62,卡牌属性!R456))*INDEX($G$5:$G$42,L456),2)</f>
        <v>25.27</v>
      </c>
      <c r="AC456" s="31" t="s">
        <v>191</v>
      </c>
      <c r="AD456" s="16">
        <f>ROUND(IF(Q456=1,INDEX(新属性投放!$F$14:$F$34,卡牌属性!R456),INDEX(新属性投放!$F$42:$F$62,卡牌属性!R456))*INDEX($G$5:$G$42,L456)*SQRT(INDEX($I$5:$I$42,L456)),2)</f>
        <v>226.5</v>
      </c>
      <c r="AF456" s="16">
        <f t="shared" si="202"/>
        <v>505</v>
      </c>
      <c r="AG456" s="16">
        <f t="shared" si="203"/>
        <v>252</v>
      </c>
      <c r="AH456" s="16">
        <f t="shared" si="204"/>
        <v>2265</v>
      </c>
      <c r="AJ456" s="16">
        <f t="shared" si="193"/>
        <v>2676</v>
      </c>
      <c r="AK456" s="16">
        <f t="shared" si="194"/>
        <v>1337</v>
      </c>
      <c r="AL456" s="16">
        <f t="shared" si="195"/>
        <v>11970</v>
      </c>
    </row>
    <row r="457" spans="11:38" ht="16.5" x14ac:dyDescent="0.2">
      <c r="K457" s="15">
        <v>454</v>
      </c>
      <c r="L457" s="15">
        <f t="shared" si="196"/>
        <v>22</v>
      </c>
      <c r="M457" s="15">
        <f t="shared" si="197"/>
        <v>5</v>
      </c>
      <c r="N457" s="16">
        <f t="shared" si="198"/>
        <v>1102006</v>
      </c>
      <c r="O457" s="16" t="str">
        <f t="shared" si="199"/>
        <v>项羽13突</v>
      </c>
      <c r="P457" s="31" t="s">
        <v>482</v>
      </c>
      <c r="Q457" s="16">
        <f t="shared" si="200"/>
        <v>2</v>
      </c>
      <c r="R457" s="16">
        <f t="shared" si="201"/>
        <v>13</v>
      </c>
      <c r="S457" s="16" t="s">
        <v>51</v>
      </c>
      <c r="T457" s="16">
        <f>ROUND(((IF(Q457=1,INDEX(新属性投放!$J$14:$J$34,卡牌属性!R457),INDEX(新属性投放!$J$42:$J$62,卡牌属性!R457)))*INDEX($G$5:$G$42,L457)+IF(Q457=1,INDEX(新属性投放!R$20:R$23,卡牌属性!M457-1),INDEX(新属性投放!R$25:R$28,卡牌属性!M457-1)))/SQRT(INDEX($I$5:$I$42,L457)),2)</f>
        <v>2507.7800000000002</v>
      </c>
      <c r="U457" s="31" t="s">
        <v>190</v>
      </c>
      <c r="V457" s="16">
        <f>ROUND((IF(Q457=1,INDEX(新属性投放!$K$14:$K$34,卡牌属性!R457),INDEX(新属性投放!$K$42:$K$62,卡牌属性!R457))+IF(Q457=1,INDEX(新属性投放!S$20:S$23,卡牌属性!M457-1),INDEX(新属性投放!S$25:S$28,卡牌属性!M457-1)))*INDEX($G$5:$G$42,L457),2)</f>
        <v>1187.1400000000001</v>
      </c>
      <c r="W457" s="31" t="s">
        <v>191</v>
      </c>
      <c r="X457" s="16">
        <f>ROUND((IF(Q457=1,INDEX(新属性投放!$L$14:$L$34,卡牌属性!R457),INDEX(新属性投放!$L$42:$L$62,卡牌属性!R457))*INDEX($G$5:$G$42,L457)+IF(Q457=1,INDEX(新属性投放!T$20:T$23,卡牌属性!M457-1),INDEX(新属性投放!T$25:T$28,卡牌属性!M457-1)))*SQRT(INDEX($I$5:$I$42,L457)),2)</f>
        <v>13142</v>
      </c>
      <c r="Y457" s="31" t="s">
        <v>189</v>
      </c>
      <c r="Z457" s="16">
        <f>ROUND(IF(Q457=1,INDEX(新属性投放!$D$14:$D$34,卡牌属性!R457),INDEX(新属性投放!$D$42:$D$62,卡牌属性!R457))*INDEX($G$5:$G$42,L457)/SQRT(INDEX($I$5:$I$42,L457)),2)</f>
        <v>58.43</v>
      </c>
      <c r="AA457" s="31" t="s">
        <v>190</v>
      </c>
      <c r="AB457" s="16">
        <f>ROUND(IF(Q457=1,INDEX(新属性投放!$E$14:$E$34,卡牌属性!R457),INDEX(新属性投放!$E$42:$E$62,卡牌属性!R457))*INDEX($G$5:$G$42,L457),2)</f>
        <v>29.21</v>
      </c>
      <c r="AC457" s="31" t="s">
        <v>191</v>
      </c>
      <c r="AD457" s="16">
        <f>ROUND(IF(Q457=1,INDEX(新属性投放!$F$14:$F$34,卡牌属性!R457),INDEX(新属性投放!$F$42:$F$62,卡牌属性!R457))*INDEX($G$5:$G$42,L457)*SQRT(INDEX($I$5:$I$42,L457)),2)</f>
        <v>262.5</v>
      </c>
      <c r="AF457" s="16">
        <f t="shared" si="202"/>
        <v>584</v>
      </c>
      <c r="AG457" s="16">
        <f t="shared" si="203"/>
        <v>292</v>
      </c>
      <c r="AH457" s="16">
        <f t="shared" si="204"/>
        <v>2625</v>
      </c>
      <c r="AJ457" s="16">
        <f t="shared" si="193"/>
        <v>3260</v>
      </c>
      <c r="AK457" s="16">
        <f t="shared" si="194"/>
        <v>1629</v>
      </c>
      <c r="AL457" s="16">
        <f t="shared" si="195"/>
        <v>14595</v>
      </c>
    </row>
    <row r="458" spans="11:38" ht="16.5" x14ac:dyDescent="0.2">
      <c r="K458" s="15">
        <v>455</v>
      </c>
      <c r="L458" s="15">
        <f t="shared" si="196"/>
        <v>22</v>
      </c>
      <c r="M458" s="15">
        <f t="shared" si="197"/>
        <v>5</v>
      </c>
      <c r="N458" s="16">
        <f t="shared" si="198"/>
        <v>1102006</v>
      </c>
      <c r="O458" s="16" t="str">
        <f t="shared" si="199"/>
        <v>项羽14突</v>
      </c>
      <c r="P458" s="31" t="s">
        <v>482</v>
      </c>
      <c r="Q458" s="16">
        <f t="shared" si="200"/>
        <v>2</v>
      </c>
      <c r="R458" s="16">
        <f t="shared" si="201"/>
        <v>14</v>
      </c>
      <c r="S458" s="16" t="s">
        <v>51</v>
      </c>
      <c r="T458" s="16">
        <f>ROUND(((IF(Q458=1,INDEX(新属性投放!$J$14:$J$34,卡牌属性!R458),INDEX(新属性投放!$J$42:$J$62,卡牌属性!R458)))*INDEX($G$5:$G$42,L458)+IF(Q458=1,INDEX(新属性投放!R$20:R$23,卡牌属性!M458-1),INDEX(新属性投放!R$25:R$28,卡牌属性!M458-1)))/SQRT(INDEX($I$5:$I$42,L458)),2)</f>
        <v>2873.4</v>
      </c>
      <c r="U458" s="31" t="s">
        <v>190</v>
      </c>
      <c r="V458" s="16">
        <f>ROUND((IF(Q458=1,INDEX(新属性投放!$K$14:$K$34,卡牌属性!R458),INDEX(新属性投放!$K$42:$K$62,卡牌属性!R458))+IF(Q458=1,INDEX(新属性投放!S$20:S$23,卡牌属性!M458-1),INDEX(新属性投放!S$25:S$28,卡牌属性!M458-1)))*INDEX($G$5:$G$42,L458),2)</f>
        <v>1369.2</v>
      </c>
      <c r="W458" s="31" t="s">
        <v>191</v>
      </c>
      <c r="X458" s="16">
        <f>ROUND((IF(Q458=1,INDEX(新属性投放!$L$14:$L$34,卡牌属性!R458),INDEX(新属性投放!$L$42:$L$62,卡牌属性!R458))*INDEX($G$5:$G$42,L458)+IF(Q458=1,INDEX(新属性投放!T$20:T$23,卡牌属性!M458-1),INDEX(新属性投放!T$25:T$28,卡牌属性!M458-1)))*SQRT(INDEX($I$5:$I$42,L458)),2)</f>
        <v>15116</v>
      </c>
      <c r="Y458" s="31" t="s">
        <v>189</v>
      </c>
      <c r="Z458" s="16">
        <f>ROUND(IF(Q458=1,INDEX(新属性投放!$D$14:$D$34,卡牌属性!R458),INDEX(新属性投放!$D$42:$D$62,卡牌属性!R458))*INDEX($G$5:$G$42,L458)/SQRT(INDEX($I$5:$I$42,L458)),2)</f>
        <v>67.56</v>
      </c>
      <c r="AA458" s="31" t="s">
        <v>190</v>
      </c>
      <c r="AB458" s="16">
        <f>ROUND(IF(Q458=1,INDEX(新属性投放!$E$14:$E$34,卡牌属性!R458),INDEX(新属性投放!$E$42:$E$62,卡牌属性!R458))*INDEX($G$5:$G$42,L458),2)</f>
        <v>33.78</v>
      </c>
      <c r="AC458" s="31" t="s">
        <v>191</v>
      </c>
      <c r="AD458" s="16">
        <f>ROUND(IF(Q458=1,INDEX(新属性投放!$F$14:$F$34,卡牌属性!R458),INDEX(新属性投放!$F$42:$F$62,卡牌属性!R458))*INDEX($G$5:$G$42,L458)*SQRT(INDEX($I$5:$I$42,L458)),2)</f>
        <v>303</v>
      </c>
      <c r="AF458" s="16">
        <f t="shared" si="202"/>
        <v>675</v>
      </c>
      <c r="AG458" s="16">
        <f t="shared" si="203"/>
        <v>337</v>
      </c>
      <c r="AH458" s="16">
        <f t="shared" si="204"/>
        <v>3030</v>
      </c>
      <c r="AJ458" s="16">
        <f t="shared" si="193"/>
        <v>3935</v>
      </c>
      <c r="AK458" s="16">
        <f t="shared" si="194"/>
        <v>1966</v>
      </c>
      <c r="AL458" s="16">
        <f t="shared" si="195"/>
        <v>17625</v>
      </c>
    </row>
    <row r="459" spans="11:38" ht="16.5" x14ac:dyDescent="0.2">
      <c r="K459" s="15">
        <v>456</v>
      </c>
      <c r="L459" s="15">
        <f t="shared" si="196"/>
        <v>22</v>
      </c>
      <c r="M459" s="15">
        <f t="shared" si="197"/>
        <v>5</v>
      </c>
      <c r="N459" s="16">
        <f t="shared" si="198"/>
        <v>1102006</v>
      </c>
      <c r="O459" s="16" t="str">
        <f t="shared" si="199"/>
        <v>项羽15突</v>
      </c>
      <c r="P459" s="31" t="s">
        <v>482</v>
      </c>
      <c r="Q459" s="16">
        <f t="shared" si="200"/>
        <v>2</v>
      </c>
      <c r="R459" s="16">
        <f t="shared" si="201"/>
        <v>15</v>
      </c>
      <c r="S459" s="16" t="s">
        <v>51</v>
      </c>
      <c r="T459" s="16">
        <f>ROUND(((IF(Q459=1,INDEX(新属性投放!$J$14:$J$34,卡牌属性!R459),INDEX(新属性投放!$J$42:$J$62,卡牌属性!R459)))*INDEX($G$5:$G$42,L459)+IF(Q459=1,INDEX(新属性投放!R$20:R$23,卡牌属性!M459-1),INDEX(新属性投放!R$25:R$28,卡牌属性!M459-1)))/SQRT(INDEX($I$5:$I$42,L459)),2)</f>
        <v>3295.2</v>
      </c>
      <c r="U459" s="31" t="s">
        <v>190</v>
      </c>
      <c r="V459" s="16">
        <f>ROUND((IF(Q459=1,INDEX(新属性投放!$K$14:$K$34,卡牌属性!R459),INDEX(新属性投放!$K$42:$K$62,卡牌属性!R459))+IF(Q459=1,INDEX(新属性投放!S$20:S$23,卡牌属性!M459-1),INDEX(新属性投放!S$25:S$28,卡牌属性!M459-1)))*INDEX($G$5:$G$42,L459),2)</f>
        <v>1580.1</v>
      </c>
      <c r="W459" s="31" t="s">
        <v>191</v>
      </c>
      <c r="X459" s="16">
        <f>ROUND((IF(Q459=1,INDEX(新属性投放!$L$14:$L$34,卡牌属性!R459),INDEX(新属性投放!$L$42:$L$62,卡牌属性!R459))*INDEX($G$5:$G$42,L459)+IF(Q459=1,INDEX(新属性投放!T$20:T$23,卡牌属性!M459-1),INDEX(新属性投放!T$25:T$28,卡牌属性!M459-1)))*SQRT(INDEX($I$5:$I$42,L459)),2)</f>
        <v>17387</v>
      </c>
      <c r="Y459" s="31" t="s">
        <v>189</v>
      </c>
      <c r="Z459" s="16">
        <f>ROUND(IF(Q459=1,INDEX(新属性投放!$D$14:$D$34,卡牌属性!R459),INDEX(新属性投放!$D$42:$D$62,卡牌属性!R459))*INDEX($G$5:$G$42,L459)/SQRT(INDEX($I$5:$I$42,L459)),2)</f>
        <v>78.11</v>
      </c>
      <c r="AA459" s="31" t="s">
        <v>190</v>
      </c>
      <c r="AB459" s="16">
        <f>ROUND(IF(Q459=1,INDEX(新属性投放!$E$14:$E$34,卡牌属性!R459),INDEX(新属性投放!$E$42:$E$62,卡牌属性!R459))*INDEX($G$5:$G$42,L459),2)</f>
        <v>39.049999999999997</v>
      </c>
      <c r="AC459" s="31" t="s">
        <v>191</v>
      </c>
      <c r="AD459" s="16">
        <f>ROUND(IF(Q459=1,INDEX(新属性投放!$F$14:$F$34,卡牌属性!R459),INDEX(新属性投放!$F$42:$F$62,卡牌属性!R459))*INDEX($G$5:$G$42,L459)*SQRT(INDEX($I$5:$I$42,L459)),2)</f>
        <v>351</v>
      </c>
      <c r="AF459" s="16">
        <f t="shared" si="202"/>
        <v>781</v>
      </c>
      <c r="AG459" s="16">
        <f t="shared" si="203"/>
        <v>390</v>
      </c>
      <c r="AH459" s="16">
        <f t="shared" si="204"/>
        <v>3510</v>
      </c>
      <c r="AJ459" s="16">
        <f t="shared" si="193"/>
        <v>4716</v>
      </c>
      <c r="AK459" s="16">
        <f t="shared" si="194"/>
        <v>2356</v>
      </c>
      <c r="AL459" s="16">
        <f t="shared" si="195"/>
        <v>21135</v>
      </c>
    </row>
    <row r="460" spans="11:38" ht="16.5" x14ac:dyDescent="0.2">
      <c r="K460" s="15">
        <v>457</v>
      </c>
      <c r="L460" s="15">
        <f t="shared" si="196"/>
        <v>22</v>
      </c>
      <c r="M460" s="15">
        <f t="shared" si="197"/>
        <v>5</v>
      </c>
      <c r="N460" s="16">
        <f t="shared" si="198"/>
        <v>1102006</v>
      </c>
      <c r="O460" s="16" t="str">
        <f t="shared" si="199"/>
        <v>项羽16突</v>
      </c>
      <c r="P460" s="31" t="s">
        <v>482</v>
      </c>
      <c r="Q460" s="16">
        <f t="shared" si="200"/>
        <v>2</v>
      </c>
      <c r="R460" s="16">
        <f t="shared" si="201"/>
        <v>16</v>
      </c>
      <c r="S460" s="16" t="s">
        <v>51</v>
      </c>
      <c r="T460" s="16">
        <f>ROUND(((IF(Q460=1,INDEX(新属性投放!$J$14:$J$34,卡牌属性!R460),INDEX(新属性投放!$J$42:$J$62,卡牌属性!R460)))*INDEX($G$5:$G$42,L460)+IF(Q460=1,INDEX(新属性投放!R$20:R$23,卡牌属性!M460-1),INDEX(新属性投放!R$25:R$28,卡牌属性!M460-1)))/SQRT(INDEX($I$5:$I$42,L460)),2)</f>
        <v>3783.23</v>
      </c>
      <c r="U460" s="31" t="s">
        <v>190</v>
      </c>
      <c r="V460" s="16">
        <f>ROUND((IF(Q460=1,INDEX(新属性投放!$K$14:$K$34,卡牌属性!R460),INDEX(新属性投放!$K$42:$K$62,卡牌属性!R460))+IF(Q460=1,INDEX(新属性投放!S$20:S$23,卡牌属性!M460-1),INDEX(新属性投放!S$25:S$28,卡牌属性!M460-1)))*INDEX($G$5:$G$42,L460),2)</f>
        <v>1824.86</v>
      </c>
      <c r="W460" s="31" t="s">
        <v>191</v>
      </c>
      <c r="X460" s="16">
        <f>ROUND((IF(Q460=1,INDEX(新属性投放!$L$14:$L$34,卡牌属性!R460),INDEX(新属性投放!$L$42:$L$62,卡牌属性!R460))*INDEX($G$5:$G$42,L460)+IF(Q460=1,INDEX(新属性投放!T$20:T$23,卡牌属性!M460-1),INDEX(新属性投放!T$25:T$28,卡牌属性!M460-1)))*SQRT(INDEX($I$5:$I$42,L460)),2)</f>
        <v>20019.5</v>
      </c>
      <c r="Y460" s="31" t="s">
        <v>189</v>
      </c>
      <c r="Z460" s="16">
        <f>ROUND(IF(Q460=1,INDEX(新属性投放!$D$14:$D$34,卡牌属性!R460),INDEX(新属性投放!$D$42:$D$62,卡牌属性!R460))*INDEX($G$5:$G$42,L460)/SQRT(INDEX($I$5:$I$42,L460)),2)</f>
        <v>90.3</v>
      </c>
      <c r="AA460" s="31" t="s">
        <v>190</v>
      </c>
      <c r="AB460" s="16">
        <f>ROUND(IF(Q460=1,INDEX(新属性投放!$E$14:$E$34,卡牌属性!R460),INDEX(新属性投放!$E$42:$E$62,卡牌属性!R460))*INDEX($G$5:$G$42,L460),2)</f>
        <v>45.15</v>
      </c>
      <c r="AC460" s="31" t="s">
        <v>191</v>
      </c>
      <c r="AD460" s="16">
        <f>ROUND(IF(Q460=1,INDEX(新属性投放!$F$14:$F$34,卡牌属性!R460),INDEX(新属性投放!$F$42:$F$62,卡牌属性!R460))*INDEX($G$5:$G$42,L460)*SQRT(INDEX($I$5:$I$42,L460)),2)</f>
        <v>405</v>
      </c>
      <c r="AF460" s="16">
        <f t="shared" si="202"/>
        <v>903</v>
      </c>
      <c r="AG460" s="16">
        <f t="shared" si="203"/>
        <v>451</v>
      </c>
      <c r="AH460" s="16">
        <f t="shared" si="204"/>
        <v>4050</v>
      </c>
      <c r="AJ460" s="16">
        <f t="shared" si="193"/>
        <v>5619</v>
      </c>
      <c r="AK460" s="16">
        <f t="shared" si="194"/>
        <v>2807</v>
      </c>
      <c r="AL460" s="16">
        <f t="shared" si="195"/>
        <v>25185</v>
      </c>
    </row>
    <row r="461" spans="11:38" ht="16.5" x14ac:dyDescent="0.2">
      <c r="K461" s="15">
        <v>458</v>
      </c>
      <c r="L461" s="15">
        <f t="shared" si="196"/>
        <v>22</v>
      </c>
      <c r="M461" s="15">
        <f t="shared" si="197"/>
        <v>5</v>
      </c>
      <c r="N461" s="16">
        <f t="shared" si="198"/>
        <v>1102006</v>
      </c>
      <c r="O461" s="16" t="str">
        <f t="shared" si="199"/>
        <v>项羽17突</v>
      </c>
      <c r="P461" s="31" t="s">
        <v>482</v>
      </c>
      <c r="Q461" s="16">
        <f t="shared" si="200"/>
        <v>2</v>
      </c>
      <c r="R461" s="16">
        <f t="shared" si="201"/>
        <v>17</v>
      </c>
      <c r="S461" s="16" t="s">
        <v>51</v>
      </c>
      <c r="T461" s="16">
        <f>ROUND(((IF(Q461=1,INDEX(新属性投放!$J$14:$J$34,卡牌属性!R461),INDEX(新属性投放!$J$42:$J$62,卡牌属性!R461)))*INDEX($G$5:$G$42,L461)+IF(Q461=1,INDEX(新属性投放!R$20:R$23,卡牌属性!M461-1),INDEX(新属性投放!R$25:R$28,卡牌属性!M461-1)))/SQRT(INDEX($I$5:$I$42,L461)),2)</f>
        <v>4347.2299999999996</v>
      </c>
      <c r="U461" s="31" t="s">
        <v>190</v>
      </c>
      <c r="V461" s="16">
        <f>ROUND((IF(Q461=1,INDEX(新属性投放!$K$14:$K$34,卡牌属性!R461),INDEX(新属性投放!$K$42:$K$62,卡牌属性!R461))+IF(Q461=1,INDEX(新属性投放!S$20:S$23,卡牌属性!M461-1),INDEX(新属性投放!S$25:S$28,卡牌属性!M461-1)))*INDEX($G$5:$G$42,L461),2)</f>
        <v>2107.61</v>
      </c>
      <c r="W461" s="31" t="s">
        <v>191</v>
      </c>
      <c r="X461" s="16">
        <f>ROUND((IF(Q461=1,INDEX(新属性投放!$L$14:$L$34,卡牌属性!R461),INDEX(新属性投放!$L$42:$L$62,卡牌属性!R461))*INDEX($G$5:$G$42,L461)+IF(Q461=1,INDEX(新属性投放!T$20:T$23,卡牌属性!M461-1),INDEX(新属性投放!T$25:T$28,卡牌属性!M461-1)))*SQRT(INDEX($I$5:$I$42,L461)),2)</f>
        <v>23057</v>
      </c>
      <c r="Y461" s="31" t="s">
        <v>189</v>
      </c>
      <c r="Z461" s="16">
        <f>ROUND(IF(Q461=1,INDEX(新属性投放!$D$14:$D$34,卡牌属性!R461),INDEX(新属性投放!$D$42:$D$62,卡牌属性!R461))*INDEX($G$5:$G$42,L461)/SQRT(INDEX($I$5:$I$42,L461)),2)</f>
        <v>104.4</v>
      </c>
      <c r="AA461" s="31" t="s">
        <v>190</v>
      </c>
      <c r="AB461" s="16">
        <f>ROUND(IF(Q461=1,INDEX(新属性投放!$E$14:$E$34,卡牌属性!R461),INDEX(新属性投放!$E$42:$E$62,卡牌属性!R461))*INDEX($G$5:$G$42,L461),2)</f>
        <v>52.2</v>
      </c>
      <c r="AC461" s="31" t="s">
        <v>191</v>
      </c>
      <c r="AD461" s="16">
        <f>ROUND(IF(Q461=1,INDEX(新属性投放!$F$14:$F$34,卡牌属性!R461),INDEX(新属性投放!$F$42:$F$62,卡牌属性!R461))*INDEX($G$5:$G$42,L461)*SQRT(INDEX($I$5:$I$42,L461)),2)</f>
        <v>469.5</v>
      </c>
      <c r="AF461" s="16">
        <f t="shared" si="202"/>
        <v>1044</v>
      </c>
      <c r="AG461" s="16">
        <f t="shared" si="203"/>
        <v>522</v>
      </c>
      <c r="AH461" s="16">
        <f t="shared" si="204"/>
        <v>4695</v>
      </c>
      <c r="AJ461" s="16">
        <f t="shared" si="193"/>
        <v>6663</v>
      </c>
      <c r="AK461" s="16">
        <f t="shared" si="194"/>
        <v>3329</v>
      </c>
      <c r="AL461" s="16">
        <f t="shared" si="195"/>
        <v>29880</v>
      </c>
    </row>
    <row r="462" spans="11:38" ht="16.5" x14ac:dyDescent="0.2">
      <c r="K462" s="15">
        <v>459</v>
      </c>
      <c r="L462" s="15">
        <f t="shared" si="196"/>
        <v>22</v>
      </c>
      <c r="M462" s="15">
        <f t="shared" si="197"/>
        <v>5</v>
      </c>
      <c r="N462" s="16">
        <f t="shared" si="198"/>
        <v>1102006</v>
      </c>
      <c r="O462" s="16" t="str">
        <f t="shared" si="199"/>
        <v>项羽18突</v>
      </c>
      <c r="P462" s="31" t="s">
        <v>482</v>
      </c>
      <c r="Q462" s="16">
        <f t="shared" si="200"/>
        <v>2</v>
      </c>
      <c r="R462" s="16">
        <f t="shared" si="201"/>
        <v>18</v>
      </c>
      <c r="S462" s="16" t="s">
        <v>51</v>
      </c>
      <c r="T462" s="16">
        <f>ROUND(((IF(Q462=1,INDEX(新属性投放!$J$14:$J$34,卡牌属性!R462),INDEX(新属性投放!$J$42:$J$62,卡牌属性!R462)))*INDEX($G$5:$G$42,L462)+IF(Q462=1,INDEX(新属性投放!R$20:R$23,卡牌属性!M462-1),INDEX(新属性投放!R$25:R$28,卡牌属性!M462-1)))/SQRT(INDEX($I$5:$I$42,L462)),2)</f>
        <v>4999.7299999999996</v>
      </c>
      <c r="U462" s="31" t="s">
        <v>190</v>
      </c>
      <c r="V462" s="16">
        <f>ROUND((IF(Q462=1,INDEX(新属性投放!$K$14:$K$34,卡牌属性!R462),INDEX(新属性投放!$K$42:$K$62,卡牌属性!R462))+IF(Q462=1,INDEX(新属性投放!S$20:S$23,卡牌属性!M462-1),INDEX(新属性投放!S$25:S$28,卡牌属性!M462-1)))*INDEX($G$5:$G$42,L462),2)</f>
        <v>2434.61</v>
      </c>
      <c r="W462" s="31" t="s">
        <v>191</v>
      </c>
      <c r="X462" s="16">
        <f>ROUND((IF(Q462=1,INDEX(新属性投放!$L$14:$L$34,卡牌属性!R462),INDEX(新属性投放!$L$42:$L$62,卡牌属性!R462))*INDEX($G$5:$G$42,L462)+IF(Q462=1,INDEX(新属性投放!T$20:T$23,卡牌属性!M462-1),INDEX(新属性投放!T$25:T$28,卡牌属性!M462-1)))*SQRT(INDEX($I$5:$I$42,L462)),2)</f>
        <v>26579</v>
      </c>
      <c r="Y462" s="31" t="s">
        <v>189</v>
      </c>
      <c r="Z462" s="16">
        <f>ROUND(IF(Q462=1,INDEX(新属性投放!$D$14:$D$34,卡牌属性!R462),INDEX(新属性投放!$D$42:$D$62,卡牌属性!R462))*INDEX($G$5:$G$42,L462)/SQRT(INDEX($I$5:$I$42,L462)),2)</f>
        <v>120.72</v>
      </c>
      <c r="AA462" s="31" t="s">
        <v>190</v>
      </c>
      <c r="AB462" s="16">
        <f>ROUND(IF(Q462=1,INDEX(新属性投放!$E$14:$E$34,卡牌属性!R462),INDEX(新属性投放!$E$42:$E$62,卡牌属性!R462))*INDEX($G$5:$G$42,L462),2)</f>
        <v>60.36</v>
      </c>
      <c r="AC462" s="31" t="s">
        <v>191</v>
      </c>
      <c r="AD462" s="16">
        <f>ROUND(IF(Q462=1,INDEX(新属性投放!$F$14:$F$34,卡牌属性!R462),INDEX(新属性投放!$F$42:$F$62,卡牌属性!R462))*INDEX($G$5:$G$42,L462)*SQRT(INDEX($I$5:$I$42,L462)),2)</f>
        <v>543</v>
      </c>
      <c r="AF462" s="16">
        <f t="shared" si="202"/>
        <v>1207</v>
      </c>
      <c r="AG462" s="16">
        <f t="shared" si="203"/>
        <v>603</v>
      </c>
      <c r="AH462" s="16">
        <f t="shared" si="204"/>
        <v>5430</v>
      </c>
      <c r="AJ462" s="16">
        <f t="shared" si="193"/>
        <v>7870</v>
      </c>
      <c r="AK462" s="16">
        <f t="shared" si="194"/>
        <v>3932</v>
      </c>
      <c r="AL462" s="16">
        <f t="shared" si="195"/>
        <v>35310</v>
      </c>
    </row>
    <row r="463" spans="11:38" ht="16.5" x14ac:dyDescent="0.2">
      <c r="K463" s="15">
        <v>460</v>
      </c>
      <c r="L463" s="15">
        <f t="shared" si="196"/>
        <v>22</v>
      </c>
      <c r="M463" s="15">
        <f t="shared" si="197"/>
        <v>5</v>
      </c>
      <c r="N463" s="16">
        <f t="shared" si="198"/>
        <v>1102006</v>
      </c>
      <c r="O463" s="16" t="str">
        <f t="shared" si="199"/>
        <v>项羽19突</v>
      </c>
      <c r="P463" s="31" t="s">
        <v>482</v>
      </c>
      <c r="Q463" s="16">
        <f t="shared" si="200"/>
        <v>2</v>
      </c>
      <c r="R463" s="16">
        <f t="shared" si="201"/>
        <v>19</v>
      </c>
      <c r="S463" s="16" t="s">
        <v>51</v>
      </c>
      <c r="T463" s="16">
        <f>ROUND(((IF(Q463=1,INDEX(新属性投放!$J$14:$J$34,卡牌属性!R463),INDEX(新属性投放!$J$42:$J$62,卡牌属性!R463)))*INDEX($G$5:$G$42,L463)+IF(Q463=1,INDEX(新属性投放!R$20:R$23,卡牌属性!M463-1),INDEX(新属性投放!R$25:R$28,卡牌属性!M463-1)))/SQRT(INDEX($I$5:$I$42,L463)),2)</f>
        <v>5754.83</v>
      </c>
      <c r="U463" s="31" t="s">
        <v>190</v>
      </c>
      <c r="V463" s="16">
        <f>ROUND((IF(Q463=1,INDEX(新属性投放!$K$14:$K$34,卡牌属性!R463),INDEX(新属性投放!$K$42:$K$62,卡牌属性!R463))+IF(Q463=1,INDEX(新属性投放!S$20:S$23,卡牌属性!M463-1),INDEX(新属性投放!S$25:S$28,卡牌属性!M463-1)))*INDEX($G$5:$G$42,L463),2)</f>
        <v>2811.41</v>
      </c>
      <c r="W463" s="31" t="s">
        <v>191</v>
      </c>
      <c r="X463" s="16">
        <f>ROUND((IF(Q463=1,INDEX(新属性投放!$L$14:$L$34,卡牌属性!R463),INDEX(新属性投放!$L$42:$L$62,卡牌属性!R463))*INDEX($G$5:$G$42,L463)+IF(Q463=1,INDEX(新属性投放!T$20:T$23,卡牌属性!M463-1),INDEX(新属性投放!T$25:T$28,卡牌属性!M463-1)))*SQRT(INDEX($I$5:$I$42,L463)),2)</f>
        <v>30657.5</v>
      </c>
      <c r="Y463" s="31" t="s">
        <v>189</v>
      </c>
      <c r="Z463" s="16">
        <f>ROUND(IF(Q463=1,INDEX(新属性投放!$D$14:$D$34,卡牌属性!R463),INDEX(新属性投放!$D$42:$D$62,卡牌属性!R463))*INDEX($G$5:$G$42,L463)/SQRT(INDEX($I$5:$I$42,L463)),2)</f>
        <v>139.59</v>
      </c>
      <c r="AA463" s="31" t="s">
        <v>190</v>
      </c>
      <c r="AB463" s="16">
        <f>ROUND(IF(Q463=1,INDEX(新属性投放!$E$14:$E$34,卡牌属性!R463),INDEX(新属性投放!$E$42:$E$62,卡牌属性!R463))*INDEX($G$5:$G$42,L463),2)</f>
        <v>69.8</v>
      </c>
      <c r="AC463" s="31" t="s">
        <v>191</v>
      </c>
      <c r="AD463" s="16">
        <f>ROUND(IF(Q463=1,INDEX(新属性投放!$F$14:$F$34,卡牌属性!R463),INDEX(新属性投放!$F$42:$F$62,卡牌属性!R463))*INDEX($G$5:$G$42,L463)*SQRT(INDEX($I$5:$I$42,L463)),2)</f>
        <v>627</v>
      </c>
      <c r="AF463" s="16">
        <f t="shared" si="202"/>
        <v>1395</v>
      </c>
      <c r="AG463" s="16">
        <f t="shared" si="203"/>
        <v>698</v>
      </c>
      <c r="AH463" s="16">
        <f t="shared" si="204"/>
        <v>6270</v>
      </c>
      <c r="AJ463" s="16">
        <f t="shared" si="193"/>
        <v>9265</v>
      </c>
      <c r="AK463" s="16">
        <f t="shared" si="194"/>
        <v>4630</v>
      </c>
      <c r="AL463" s="16">
        <f t="shared" si="195"/>
        <v>41580</v>
      </c>
    </row>
    <row r="464" spans="11:38" ht="16.5" x14ac:dyDescent="0.2">
      <c r="K464" s="15">
        <v>461</v>
      </c>
      <c r="L464" s="15">
        <f t="shared" si="196"/>
        <v>22</v>
      </c>
      <c r="M464" s="15">
        <f t="shared" si="197"/>
        <v>5</v>
      </c>
      <c r="N464" s="16">
        <f t="shared" si="198"/>
        <v>1102006</v>
      </c>
      <c r="O464" s="16" t="str">
        <f t="shared" si="199"/>
        <v>项羽20突</v>
      </c>
      <c r="P464" s="31" t="s">
        <v>482</v>
      </c>
      <c r="Q464" s="16">
        <f t="shared" si="200"/>
        <v>2</v>
      </c>
      <c r="R464" s="16">
        <f t="shared" si="201"/>
        <v>20</v>
      </c>
      <c r="S464" s="16" t="s">
        <v>51</v>
      </c>
      <c r="T464" s="16">
        <f>ROUND(((IF(Q464=1,INDEX(新属性投放!$J$14:$J$34,卡牌属性!R464),INDEX(新属性投放!$J$42:$J$62,卡牌属性!R464)))*INDEX($G$5:$G$42,L464)+IF(Q464=1,INDEX(新属性投放!R$20:R$23,卡牌属性!M464-1),INDEX(新属性投放!R$25:R$28,卡牌属性!M464-1)))/SQRT(INDEX($I$5:$I$42,L464)),2)</f>
        <v>6626.78</v>
      </c>
      <c r="U464" s="31" t="s">
        <v>190</v>
      </c>
      <c r="V464" s="16">
        <f>ROUND((IF(Q464=1,INDEX(新属性投放!$K$14:$K$34,卡牌属性!R464),INDEX(新属性投放!$K$42:$K$62,卡牌属性!R464))+IF(Q464=1,INDEX(新属性投放!S$20:S$23,卡牌属性!M464-1),INDEX(新属性投放!S$25:S$28,卡牌属性!M464-1)))*INDEX($G$5:$G$42,L464),2)</f>
        <v>3247.39</v>
      </c>
      <c r="W464" s="31" t="s">
        <v>191</v>
      </c>
      <c r="X464" s="16">
        <f>ROUND((IF(Q464=1,INDEX(新属性投放!$L$14:$L$34,卡牌属性!R464),INDEX(新属性投放!$L$42:$L$62,卡牌属性!R464))*INDEX($G$5:$G$42,L464)+IF(Q464=1,INDEX(新属性投放!T$20:T$23,卡牌属性!M464-1),INDEX(新属性投放!T$25:T$28,卡牌属性!M464-1)))*SQRT(INDEX($I$5:$I$42,L464)),2)</f>
        <v>35358.5</v>
      </c>
      <c r="Y464" s="31" t="s">
        <v>189</v>
      </c>
      <c r="Z464" s="16">
        <f>ROUND(IF(Q464=1,INDEX(新属性投放!$D$14:$D$34,卡牌属性!R464),INDEX(新属性投放!$D$42:$D$62,卡牌属性!R464))*INDEX($G$5:$G$42,L464)/SQRT(INDEX($I$5:$I$42,L464)),2)</f>
        <v>161.4</v>
      </c>
      <c r="AA464" s="31" t="s">
        <v>190</v>
      </c>
      <c r="AB464" s="16">
        <f>ROUND(IF(Q464=1,INDEX(新属性投放!$E$14:$E$34,卡牌属性!R464),INDEX(新属性投放!$E$42:$E$62,卡牌属性!R464))*INDEX($G$5:$G$42,L464),2)</f>
        <v>80.7</v>
      </c>
      <c r="AC464" s="31" t="s">
        <v>191</v>
      </c>
      <c r="AD464" s="16">
        <f>ROUND(IF(Q464=1,INDEX(新属性投放!$F$14:$F$34,卡牌属性!R464),INDEX(新属性投放!$F$42:$F$62,卡牌属性!R464))*INDEX($G$5:$G$42,L464)*SQRT(INDEX($I$5:$I$42,L464)),2)</f>
        <v>726</v>
      </c>
      <c r="AF464" s="16">
        <f t="shared" si="202"/>
        <v>1614</v>
      </c>
      <c r="AG464" s="16">
        <f t="shared" si="203"/>
        <v>807</v>
      </c>
      <c r="AH464" s="16">
        <f t="shared" si="204"/>
        <v>7260</v>
      </c>
      <c r="AJ464" s="16">
        <f t="shared" si="193"/>
        <v>10879</v>
      </c>
      <c r="AK464" s="16">
        <f t="shared" si="194"/>
        <v>5437</v>
      </c>
      <c r="AL464" s="16">
        <f t="shared" si="195"/>
        <v>48840</v>
      </c>
    </row>
    <row r="465" spans="11:38" ht="16.5" x14ac:dyDescent="0.2">
      <c r="K465" s="15">
        <v>462</v>
      </c>
      <c r="L465" s="15">
        <f t="shared" si="196"/>
        <v>22</v>
      </c>
      <c r="M465" s="15">
        <f t="shared" si="197"/>
        <v>5</v>
      </c>
      <c r="N465" s="16">
        <f t="shared" si="198"/>
        <v>1102006</v>
      </c>
      <c r="O465" s="16" t="str">
        <f t="shared" si="199"/>
        <v>项羽21突</v>
      </c>
      <c r="P465" s="31" t="s">
        <v>482</v>
      </c>
      <c r="Q465" s="16">
        <f t="shared" si="200"/>
        <v>2</v>
      </c>
      <c r="R465" s="16">
        <f t="shared" si="201"/>
        <v>21</v>
      </c>
      <c r="S465" s="16" t="s">
        <v>51</v>
      </c>
      <c r="T465" s="16">
        <f>ROUND(((IF(Q465=1,INDEX(新属性投放!$J$14:$J$34,卡牌属性!R465),INDEX(新属性投放!$J$42:$J$62,卡牌属性!R465)))*INDEX($G$5:$G$42,L465)+IF(Q465=1,INDEX(新属性投放!R$20:R$23,卡牌属性!M465-1),INDEX(新属性投放!R$25:R$28,卡牌属性!M465-1)))/SQRT(INDEX($I$5:$I$42,L465)),2)</f>
        <v>7636.28</v>
      </c>
      <c r="U465" s="31" t="s">
        <v>190</v>
      </c>
      <c r="V465" s="16">
        <f>ROUND((IF(Q465=1,INDEX(新属性投放!$K$14:$K$34,卡牌属性!R465),INDEX(新属性投放!$K$42:$K$62,卡牌属性!R465))+IF(Q465=1,INDEX(新属性投放!S$20:S$23,卡牌属性!M465-1),INDEX(新属性投放!S$25:S$28,卡牌属性!M465-1)))*INDEX($G$5:$G$42,L465),2)</f>
        <v>3751.39</v>
      </c>
      <c r="W465" s="31" t="s">
        <v>191</v>
      </c>
      <c r="X465" s="16">
        <f>ROUND((IF(Q465=1,INDEX(新属性投放!$L$14:$L$34,卡牌属性!R465),INDEX(新属性投放!$L$42:$L$62,卡牌属性!R465))*INDEX($G$5:$G$42,L465)+IF(Q465=1,INDEX(新属性投放!T$20:T$23,卡牌属性!M465-1),INDEX(新属性投放!T$25:T$28,卡牌属性!M465-1)))*SQRT(INDEX($I$5:$I$42,L465)),2)</f>
        <v>40811</v>
      </c>
      <c r="Y465" s="31" t="s">
        <v>189</v>
      </c>
      <c r="Z465" s="16">
        <f>ROUND(IF(Q465=1,INDEX(新属性投放!$D$14:$D$34,卡牌属性!R465),INDEX(新属性投放!$D$42:$D$62,卡牌属性!R465))*INDEX($G$5:$G$42,L465)/SQRT(INDEX($I$5:$I$42,L465)),2)</f>
        <v>186.63</v>
      </c>
      <c r="AA465" s="31" t="s">
        <v>190</v>
      </c>
      <c r="AB465" s="16">
        <f>ROUND(IF(Q465=1,INDEX(新属性投放!$E$14:$E$34,卡牌属性!R465),INDEX(新属性投放!$E$42:$E$62,卡牌属性!R465))*INDEX($G$5:$G$42,L465),2)</f>
        <v>93.32</v>
      </c>
      <c r="AC465" s="31" t="s">
        <v>191</v>
      </c>
      <c r="AD465" s="16">
        <f>ROUND(IF(Q465=1,INDEX(新属性投放!$F$14:$F$34,卡牌属性!R465),INDEX(新属性投放!$F$42:$F$62,卡牌属性!R465))*INDEX($G$5:$G$42,L465)*SQRT(INDEX($I$5:$I$42,L465)),2)</f>
        <v>838.5</v>
      </c>
      <c r="AF465" s="16">
        <f t="shared" si="202"/>
        <v>1866</v>
      </c>
      <c r="AG465" s="16">
        <f t="shared" si="203"/>
        <v>933</v>
      </c>
      <c r="AH465" s="16">
        <f t="shared" si="204"/>
        <v>8385</v>
      </c>
      <c r="AJ465" s="16">
        <f t="shared" si="193"/>
        <v>12745</v>
      </c>
      <c r="AK465" s="16">
        <f t="shared" si="194"/>
        <v>6370</v>
      </c>
      <c r="AL465" s="16">
        <f t="shared" si="195"/>
        <v>57225</v>
      </c>
    </row>
    <row r="466" spans="11:38" ht="16.5" x14ac:dyDescent="0.2">
      <c r="K466" s="15">
        <v>463</v>
      </c>
      <c r="L466" s="15">
        <f t="shared" si="196"/>
        <v>23</v>
      </c>
      <c r="M466" s="15">
        <f t="shared" si="197"/>
        <v>4</v>
      </c>
      <c r="N466" s="16">
        <f t="shared" si="198"/>
        <v>1102007</v>
      </c>
      <c r="O466" s="16" t="str">
        <f t="shared" si="199"/>
        <v>天使缇娜1突</v>
      </c>
      <c r="P466" s="31" t="s">
        <v>482</v>
      </c>
      <c r="Q466" s="16">
        <f t="shared" si="200"/>
        <v>2</v>
      </c>
      <c r="R466" s="16">
        <f t="shared" si="201"/>
        <v>1</v>
      </c>
      <c r="S466" s="16" t="s">
        <v>51</v>
      </c>
      <c r="T466" s="16">
        <f>ROUND(((IF(Q466=1,INDEX(新属性投放!$J$14:$J$34,卡牌属性!R466),INDEX(新属性投放!$J$42:$J$62,卡牌属性!R466)))*INDEX($G$5:$G$42,L466)+IF(Q466=1,INDEX(新属性投放!R$20:R$23,卡牌属性!M466-1),INDEX(新属性投放!R$25:R$28,卡牌属性!M466-1)))/SQRT(INDEX($I$5:$I$42,L466)),2)</f>
        <v>131</v>
      </c>
      <c r="U466" s="31" t="s">
        <v>190</v>
      </c>
      <c r="V466" s="16">
        <f>ROUND((IF(Q466=1,INDEX(新属性投放!$K$14:$K$34,卡牌属性!R466),INDEX(新属性投放!$K$42:$K$62,卡牌属性!R466))+IF(Q466=1,INDEX(新属性投放!S$20:S$23,卡牌属性!M466-1),INDEX(新属性投放!S$25:S$28,卡牌属性!M466-1)))*INDEX($G$5:$G$42,L466),2)</f>
        <v>26</v>
      </c>
      <c r="W466" s="31" t="s">
        <v>191</v>
      </c>
      <c r="X466" s="16">
        <f>ROUND((IF(Q466=1,INDEX(新属性投放!$L$14:$L$34,卡牌属性!R466),INDEX(新属性投放!$L$42:$L$62,卡牌属性!R466))*INDEX($G$5:$G$42,L466)+IF(Q466=1,INDEX(新属性投放!T$20:T$23,卡牌属性!M466-1),INDEX(新属性投放!T$25:T$28,卡牌属性!M466-1)))*SQRT(INDEX($I$5:$I$42,L466)),2)</f>
        <v>395</v>
      </c>
      <c r="Y466" s="31" t="s">
        <v>189</v>
      </c>
      <c r="Z466" s="16">
        <f>ROUND(IF(Q466=1,INDEX(新属性投放!$D$14:$D$34,卡牌属性!R466),INDEX(新属性投放!$D$42:$D$62,卡牌属性!R466))*INDEX($G$5:$G$42,L466)/SQRT(INDEX($I$5:$I$42,L466)),2)</f>
        <v>3.9</v>
      </c>
      <c r="AA466" s="31" t="s">
        <v>190</v>
      </c>
      <c r="AB466" s="16">
        <f>ROUND(IF(Q466=1,INDEX(新属性投放!$E$14:$E$34,卡牌属性!R466),INDEX(新属性投放!$E$42:$E$62,卡牌属性!R466))*INDEX($G$5:$G$42,L466),2)</f>
        <v>1.95</v>
      </c>
      <c r="AC466" s="31" t="s">
        <v>191</v>
      </c>
      <c r="AD466" s="16">
        <f>ROUND(IF(Q466=1,INDEX(新属性投放!$F$14:$F$34,卡牌属性!R466),INDEX(新属性投放!$F$42:$F$62,卡牌属性!R466))*INDEX($G$5:$G$42,L466)*SQRT(INDEX($I$5:$I$42,L466)),2)</f>
        <v>16.899999999999999</v>
      </c>
      <c r="AF466" s="16">
        <f t="shared" si="202"/>
        <v>39</v>
      </c>
      <c r="AG466" s="16">
        <f t="shared" si="203"/>
        <v>19</v>
      </c>
      <c r="AH466" s="16">
        <f t="shared" si="204"/>
        <v>169</v>
      </c>
      <c r="AJ466" s="16">
        <f t="shared" ref="AJ466" si="205">AF466</f>
        <v>39</v>
      </c>
      <c r="AK466" s="16">
        <f t="shared" ref="AK466" si="206">AG466</f>
        <v>19</v>
      </c>
      <c r="AL466" s="16">
        <f t="shared" ref="AL466" si="207">AH466</f>
        <v>169</v>
      </c>
    </row>
    <row r="467" spans="11:38" ht="16.5" x14ac:dyDescent="0.2">
      <c r="K467" s="15">
        <v>464</v>
      </c>
      <c r="L467" s="15">
        <f t="shared" si="196"/>
        <v>23</v>
      </c>
      <c r="M467" s="15">
        <f t="shared" si="197"/>
        <v>4</v>
      </c>
      <c r="N467" s="16">
        <f t="shared" si="198"/>
        <v>1102007</v>
      </c>
      <c r="O467" s="16" t="str">
        <f t="shared" si="199"/>
        <v>天使缇娜2突</v>
      </c>
      <c r="P467" s="31" t="s">
        <v>482</v>
      </c>
      <c r="Q467" s="16">
        <f t="shared" si="200"/>
        <v>2</v>
      </c>
      <c r="R467" s="16">
        <f t="shared" si="201"/>
        <v>2</v>
      </c>
      <c r="S467" s="16" t="s">
        <v>51</v>
      </c>
      <c r="T467" s="16">
        <f>ROUND(((IF(Q467=1,INDEX(新属性投放!$J$14:$J$34,卡牌属性!R467),INDEX(新属性投放!$J$42:$J$62,卡牌属性!R467)))*INDEX($G$5:$G$42,L467)+IF(Q467=1,INDEX(新属性投放!R$20:R$23,卡牌属性!M467-1),INDEX(新属性投放!R$25:R$28,卡牌属性!M467-1)))/SQRT(INDEX($I$5:$I$42,L467)),2)</f>
        <v>179.1</v>
      </c>
      <c r="U467" s="31" t="s">
        <v>190</v>
      </c>
      <c r="V467" s="16">
        <f>ROUND((IF(Q467=1,INDEX(新属性投放!$K$14:$K$34,卡牌属性!R467),INDEX(新属性投放!$K$42:$K$62,卡牌属性!R467))+IF(Q467=1,INDEX(新属性投放!S$20:S$23,卡牌属性!M467-1),INDEX(新属性投放!S$25:S$28,卡牌属性!M467-1)))*INDEX($G$5:$G$42,L467),2)</f>
        <v>50.05</v>
      </c>
      <c r="W467" s="31" t="s">
        <v>191</v>
      </c>
      <c r="X467" s="16">
        <f>ROUND((IF(Q467=1,INDEX(新属性投放!$L$14:$L$34,卡牌属性!R467),INDEX(新属性投放!$L$42:$L$62,卡牌属性!R467))*INDEX($G$5:$G$42,L467)+IF(Q467=1,INDEX(新属性投放!T$20:T$23,卡牌属性!M467-1),INDEX(新属性投放!T$25:T$28,卡牌属性!M467-1)))*SQRT(INDEX($I$5:$I$42,L467)),2)</f>
        <v>664.1</v>
      </c>
      <c r="Y467" s="31" t="s">
        <v>189</v>
      </c>
      <c r="Z467" s="16">
        <f>ROUND(IF(Q467=1,INDEX(新属性投放!$D$14:$D$34,卡牌属性!R467),INDEX(新属性投放!$D$42:$D$62,卡牌属性!R467))*INDEX($G$5:$G$42,L467)/SQRT(INDEX($I$5:$I$42,L467)),2)</f>
        <v>4.16</v>
      </c>
      <c r="AA467" s="31" t="s">
        <v>190</v>
      </c>
      <c r="AB467" s="16">
        <f>ROUND(IF(Q467=1,INDEX(新属性投放!$E$14:$E$34,卡牌属性!R467),INDEX(新属性投放!$E$42:$E$62,卡牌属性!R467))*INDEX($G$5:$G$42,L467),2)</f>
        <v>2.08</v>
      </c>
      <c r="AC467" s="31" t="s">
        <v>191</v>
      </c>
      <c r="AD467" s="16">
        <f>ROUND(IF(Q467=1,INDEX(新属性投放!$F$14:$F$34,卡牌属性!R467),INDEX(新属性投放!$F$42:$F$62,卡牌属性!R467))*INDEX($G$5:$G$42,L467)*SQRT(INDEX($I$5:$I$42,L467)),2)</f>
        <v>18.2</v>
      </c>
      <c r="AF467" s="16">
        <f t="shared" si="202"/>
        <v>41</v>
      </c>
      <c r="AG467" s="16">
        <f t="shared" si="203"/>
        <v>20</v>
      </c>
      <c r="AH467" s="16">
        <f t="shared" si="204"/>
        <v>182</v>
      </c>
      <c r="AJ467" s="16">
        <f t="shared" ref="AJ467:AJ486" si="208">AJ466+AF467</f>
        <v>80</v>
      </c>
      <c r="AK467" s="16">
        <f t="shared" ref="AK467:AK486" si="209">AK466+AG467</f>
        <v>39</v>
      </c>
      <c r="AL467" s="16">
        <f t="shared" ref="AL467:AL486" si="210">AL466+AH467</f>
        <v>351</v>
      </c>
    </row>
    <row r="468" spans="11:38" ht="16.5" x14ac:dyDescent="0.2">
      <c r="K468" s="15">
        <v>465</v>
      </c>
      <c r="L468" s="15">
        <f t="shared" si="196"/>
        <v>23</v>
      </c>
      <c r="M468" s="15">
        <f t="shared" si="197"/>
        <v>4</v>
      </c>
      <c r="N468" s="16">
        <f t="shared" si="198"/>
        <v>1102007</v>
      </c>
      <c r="O468" s="16" t="str">
        <f t="shared" si="199"/>
        <v>天使缇娜3突</v>
      </c>
      <c r="P468" s="31" t="s">
        <v>482</v>
      </c>
      <c r="Q468" s="16">
        <f t="shared" si="200"/>
        <v>2</v>
      </c>
      <c r="R468" s="16">
        <f t="shared" si="201"/>
        <v>3</v>
      </c>
      <c r="S468" s="16" t="s">
        <v>51</v>
      </c>
      <c r="T468" s="16">
        <f>ROUND(((IF(Q468=1,INDEX(新属性投放!$J$14:$J$34,卡牌属性!R468),INDEX(新属性投放!$J$42:$J$62,卡牌属性!R468)))*INDEX($G$5:$G$42,L468)+IF(Q468=1,INDEX(新属性投放!R$20:R$23,卡牌属性!M468-1),INDEX(新属性投放!R$25:R$28,卡牌属性!M468-1)))/SQRT(INDEX($I$5:$I$42,L468)),2)</f>
        <v>233.7</v>
      </c>
      <c r="U468" s="31" t="s">
        <v>190</v>
      </c>
      <c r="V468" s="16">
        <f>ROUND((IF(Q468=1,INDEX(新属性投放!$K$14:$K$34,卡牌属性!R468),INDEX(新属性投放!$K$42:$K$62,卡牌属性!R468))+IF(Q468=1,INDEX(新属性投放!S$20:S$23,卡牌属性!M468-1),INDEX(新属性投放!S$25:S$28,卡牌属性!M468-1)))*INDEX($G$5:$G$42,L468),2)</f>
        <v>77.349999999999994</v>
      </c>
      <c r="W468" s="31" t="s">
        <v>191</v>
      </c>
      <c r="X468" s="16">
        <f>ROUND((IF(Q468=1,INDEX(新属性投放!$L$14:$L$34,卡牌属性!R468),INDEX(新属性投放!$L$42:$L$62,卡牌属性!R468))*INDEX($G$5:$G$42,L468)+IF(Q468=1,INDEX(新属性投放!T$20:T$23,卡牌属性!M468-1),INDEX(新属性投放!T$25:T$28,卡牌属性!M468-1)))*SQRT(INDEX($I$5:$I$42,L468)),2)</f>
        <v>963.1</v>
      </c>
      <c r="Y468" s="31" t="s">
        <v>189</v>
      </c>
      <c r="Z468" s="16">
        <f>ROUND(IF(Q468=1,INDEX(新属性投放!$D$14:$D$34,卡牌属性!R468),INDEX(新属性投放!$D$42:$D$62,卡牌属性!R468))*INDEX($G$5:$G$42,L468)/SQRT(INDEX($I$5:$I$42,L468)),2)</f>
        <v>7.62</v>
      </c>
      <c r="AA468" s="31" t="s">
        <v>190</v>
      </c>
      <c r="AB468" s="16">
        <f>ROUND(IF(Q468=1,INDEX(新属性投放!$E$14:$E$34,卡牌属性!R468),INDEX(新属性投放!$E$42:$E$62,卡牌属性!R468))*INDEX($G$5:$G$42,L468),2)</f>
        <v>3.81</v>
      </c>
      <c r="AC468" s="31" t="s">
        <v>191</v>
      </c>
      <c r="AD468" s="16">
        <f>ROUND(IF(Q468=1,INDEX(新属性投放!$F$14:$F$34,卡牌属性!R468),INDEX(新属性投放!$F$42:$F$62,卡牌属性!R468))*INDEX($G$5:$G$42,L468)*SQRT(INDEX($I$5:$I$42,L468)),2)</f>
        <v>33.799999999999997</v>
      </c>
      <c r="AF468" s="16">
        <f t="shared" si="202"/>
        <v>76</v>
      </c>
      <c r="AG468" s="16">
        <f t="shared" si="203"/>
        <v>38</v>
      </c>
      <c r="AH468" s="16">
        <f t="shared" si="204"/>
        <v>338</v>
      </c>
      <c r="AJ468" s="16">
        <f t="shared" si="208"/>
        <v>156</v>
      </c>
      <c r="AK468" s="16">
        <f t="shared" si="209"/>
        <v>77</v>
      </c>
      <c r="AL468" s="16">
        <f t="shared" si="210"/>
        <v>689</v>
      </c>
    </row>
    <row r="469" spans="11:38" ht="16.5" x14ac:dyDescent="0.2">
      <c r="K469" s="15">
        <v>466</v>
      </c>
      <c r="L469" s="15">
        <f t="shared" si="196"/>
        <v>23</v>
      </c>
      <c r="M469" s="15">
        <f t="shared" si="197"/>
        <v>4</v>
      </c>
      <c r="N469" s="16">
        <f t="shared" si="198"/>
        <v>1102007</v>
      </c>
      <c r="O469" s="16" t="str">
        <f t="shared" si="199"/>
        <v>天使缇娜4突</v>
      </c>
      <c r="P469" s="31" t="s">
        <v>482</v>
      </c>
      <c r="Q469" s="16">
        <f t="shared" si="200"/>
        <v>2</v>
      </c>
      <c r="R469" s="16">
        <f t="shared" si="201"/>
        <v>4</v>
      </c>
      <c r="S469" s="16" t="s">
        <v>51</v>
      </c>
      <c r="T469" s="16">
        <f>ROUND(((IF(Q469=1,INDEX(新属性投放!$J$14:$J$34,卡牌属性!R469),INDEX(新属性投放!$J$42:$J$62,卡牌属性!R469)))*INDEX($G$5:$G$42,L469)+IF(Q469=1,INDEX(新属性投放!R$20:R$23,卡牌属性!M469-1),INDEX(新属性投放!R$25:R$28,卡牌属性!M469-1)))/SQRT(INDEX($I$5:$I$42,L469)),2)</f>
        <v>322.88</v>
      </c>
      <c r="U469" s="31" t="s">
        <v>190</v>
      </c>
      <c r="V469" s="16">
        <f>ROUND((IF(Q469=1,INDEX(新属性投放!$K$14:$K$34,卡牌属性!R469),INDEX(新属性投放!$K$42:$K$62,卡牌属性!R469))+IF(Q469=1,INDEX(新属性投放!S$20:S$23,卡牌属性!M469-1),INDEX(新属性投放!S$25:S$28,卡牌属性!M469-1)))*INDEX($G$5:$G$42,L469),2)</f>
        <v>121.94</v>
      </c>
      <c r="W469" s="31" t="s">
        <v>191</v>
      </c>
      <c r="X469" s="16">
        <f>ROUND((IF(Q469=1,INDEX(新属性投放!$L$14:$L$34,卡牌属性!R469),INDEX(新属性投放!$L$42:$L$62,卡牌属性!R469))*INDEX($G$5:$G$42,L469)+IF(Q469=1,INDEX(新属性投放!T$20:T$23,卡牌属性!M469-1),INDEX(新属性投放!T$25:T$28,卡牌属性!M469-1)))*SQRT(INDEX($I$5:$I$42,L469)),2)</f>
        <v>1418.1</v>
      </c>
      <c r="Y469" s="31" t="s">
        <v>189</v>
      </c>
      <c r="Z469" s="16">
        <f>ROUND(IF(Q469=1,INDEX(新属性投放!$D$14:$D$34,卡牌属性!R469),INDEX(新属性投放!$D$42:$D$62,卡牌属性!R469))*INDEX($G$5:$G$42,L469)/SQRT(INDEX($I$5:$I$42,L469)),2)</f>
        <v>8.76</v>
      </c>
      <c r="AA469" s="31" t="s">
        <v>190</v>
      </c>
      <c r="AB469" s="16">
        <f>ROUND(IF(Q469=1,INDEX(新属性投放!$E$14:$E$34,卡牌属性!R469),INDEX(新属性投放!$E$42:$E$62,卡牌属性!R469))*INDEX($G$5:$G$42,L469),2)</f>
        <v>4.38</v>
      </c>
      <c r="AC469" s="31" t="s">
        <v>191</v>
      </c>
      <c r="AD469" s="16">
        <f>ROUND(IF(Q469=1,INDEX(新属性投放!$F$14:$F$34,卡牌属性!R469),INDEX(新属性投放!$F$42:$F$62,卡牌属性!R469))*INDEX($G$5:$G$42,L469)*SQRT(INDEX($I$5:$I$42,L469)),2)</f>
        <v>39</v>
      </c>
      <c r="AF469" s="16">
        <f t="shared" si="202"/>
        <v>87</v>
      </c>
      <c r="AG469" s="16">
        <f t="shared" si="203"/>
        <v>43</v>
      </c>
      <c r="AH469" s="16">
        <f t="shared" si="204"/>
        <v>390</v>
      </c>
      <c r="AJ469" s="16">
        <f t="shared" si="208"/>
        <v>243</v>
      </c>
      <c r="AK469" s="16">
        <f t="shared" si="209"/>
        <v>120</v>
      </c>
      <c r="AL469" s="16">
        <f t="shared" si="210"/>
        <v>1079</v>
      </c>
    </row>
    <row r="470" spans="11:38" ht="16.5" x14ac:dyDescent="0.2">
      <c r="K470" s="15">
        <v>467</v>
      </c>
      <c r="L470" s="15">
        <f t="shared" si="196"/>
        <v>23</v>
      </c>
      <c r="M470" s="15">
        <f t="shared" si="197"/>
        <v>4</v>
      </c>
      <c r="N470" s="16">
        <f t="shared" si="198"/>
        <v>1102007</v>
      </c>
      <c r="O470" s="16" t="str">
        <f t="shared" si="199"/>
        <v>天使缇娜5突</v>
      </c>
      <c r="P470" s="31" t="s">
        <v>482</v>
      </c>
      <c r="Q470" s="16">
        <f t="shared" si="200"/>
        <v>2</v>
      </c>
      <c r="R470" s="16">
        <f t="shared" si="201"/>
        <v>5</v>
      </c>
      <c r="S470" s="16" t="s">
        <v>51</v>
      </c>
      <c r="T470" s="16">
        <f>ROUND(((IF(Q470=1,INDEX(新属性投放!$J$14:$J$34,卡牌属性!R470),INDEX(新属性投放!$J$42:$J$62,卡牌属性!R470)))*INDEX($G$5:$G$42,L470)+IF(Q470=1,INDEX(新属性投放!R$20:R$23,卡牌属性!M470-1),INDEX(新属性投放!R$25:R$28,卡牌属性!M470-1)))/SQRT(INDEX($I$5:$I$42,L470)),2)</f>
        <v>432.6</v>
      </c>
      <c r="U470" s="31" t="s">
        <v>190</v>
      </c>
      <c r="V470" s="16">
        <f>ROUND((IF(Q470=1,INDEX(新属性投放!$K$14:$K$34,卡牌属性!R470),INDEX(新属性投放!$K$42:$K$62,卡牌属性!R470))+IF(Q470=1,INDEX(新属性投放!S$20:S$23,卡牌属性!M470-1),INDEX(新属性投放!S$25:S$28,卡牌属性!M470-1)))*INDEX($G$5:$G$42,L470),2)</f>
        <v>176.15</v>
      </c>
      <c r="W470" s="31" t="s">
        <v>191</v>
      </c>
      <c r="X470" s="16">
        <f>ROUND((IF(Q470=1,INDEX(新属性投放!$L$14:$L$34,卡牌属性!R470),INDEX(新属性投放!$L$42:$L$62,卡牌属性!R470))*INDEX($G$5:$G$42,L470)+IF(Q470=1,INDEX(新属性投放!T$20:T$23,卡牌属性!M470-1),INDEX(新属性投放!T$25:T$28,卡牌属性!M470-1)))*SQRT(INDEX($I$5:$I$42,L470)),2)</f>
        <v>2007</v>
      </c>
      <c r="Y470" s="31" t="s">
        <v>189</v>
      </c>
      <c r="Z470" s="16">
        <f>ROUND(IF(Q470=1,INDEX(新属性投放!$D$14:$D$34,卡牌属性!R470),INDEX(新属性投放!$D$42:$D$62,卡牌属性!R470))*INDEX($G$5:$G$42,L470)/SQRT(INDEX($I$5:$I$42,L470)),2)</f>
        <v>10.96</v>
      </c>
      <c r="AA470" s="31" t="s">
        <v>190</v>
      </c>
      <c r="AB470" s="16">
        <f>ROUND(IF(Q470=1,INDEX(新属性投放!$E$14:$E$34,卡牌属性!R470),INDEX(新属性投放!$E$42:$E$62,卡牌属性!R470))*INDEX($G$5:$G$42,L470),2)</f>
        <v>5.48</v>
      </c>
      <c r="AC470" s="31" t="s">
        <v>191</v>
      </c>
      <c r="AD470" s="16">
        <f>ROUND(IF(Q470=1,INDEX(新属性投放!$F$14:$F$34,卡牌属性!R470),INDEX(新属性投放!$F$42:$F$62,卡牌属性!R470))*INDEX($G$5:$G$42,L470)*SQRT(INDEX($I$5:$I$42,L470)),2)</f>
        <v>48.1</v>
      </c>
      <c r="AF470" s="16">
        <f t="shared" si="202"/>
        <v>109</v>
      </c>
      <c r="AG470" s="16">
        <f t="shared" si="203"/>
        <v>54</v>
      </c>
      <c r="AH470" s="16">
        <f t="shared" si="204"/>
        <v>481</v>
      </c>
      <c r="AJ470" s="16">
        <f t="shared" si="208"/>
        <v>352</v>
      </c>
      <c r="AK470" s="16">
        <f t="shared" si="209"/>
        <v>174</v>
      </c>
      <c r="AL470" s="16">
        <f t="shared" si="210"/>
        <v>1560</v>
      </c>
    </row>
    <row r="471" spans="11:38" ht="16.5" x14ac:dyDescent="0.2">
      <c r="K471" s="15">
        <v>468</v>
      </c>
      <c r="L471" s="15">
        <f t="shared" si="196"/>
        <v>23</v>
      </c>
      <c r="M471" s="15">
        <f t="shared" si="197"/>
        <v>4</v>
      </c>
      <c r="N471" s="16">
        <f t="shared" si="198"/>
        <v>1102007</v>
      </c>
      <c r="O471" s="16" t="str">
        <f t="shared" si="199"/>
        <v>天使缇娜6突</v>
      </c>
      <c r="P471" s="31" t="s">
        <v>482</v>
      </c>
      <c r="Q471" s="16">
        <f t="shared" si="200"/>
        <v>2</v>
      </c>
      <c r="R471" s="16">
        <f t="shared" si="201"/>
        <v>6</v>
      </c>
      <c r="S471" s="16" t="s">
        <v>51</v>
      </c>
      <c r="T471" s="16">
        <f>ROUND(((IF(Q471=1,INDEX(新属性投放!$J$14:$J$34,卡牌属性!R471),INDEX(新属性投放!$J$42:$J$62,卡牌属性!R471)))*INDEX($G$5:$G$42,L471)+IF(Q471=1,INDEX(新属性投放!R$20:R$23,卡牌属性!M471-1),INDEX(新属性投放!R$25:R$28,卡牌属性!M471-1)))/SQRT(INDEX($I$5:$I$42,L471)),2)</f>
        <v>569.49</v>
      </c>
      <c r="U471" s="31" t="s">
        <v>190</v>
      </c>
      <c r="V471" s="16">
        <f>ROUND((IF(Q471=1,INDEX(新属性投放!$K$14:$K$34,卡牌属性!R471),INDEX(新属性投放!$K$42:$K$62,卡牌属性!R471))+IF(Q471=1,INDEX(新属性投放!S$20:S$23,卡牌属性!M471-1),INDEX(新属性投放!S$25:S$28,卡牌属性!M471-1)))*INDEX($G$5:$G$42,L471),2)</f>
        <v>245.25</v>
      </c>
      <c r="W471" s="31" t="s">
        <v>191</v>
      </c>
      <c r="X471" s="16">
        <f>ROUND((IF(Q471=1,INDEX(新属性投放!$L$14:$L$34,卡牌属性!R471),INDEX(新属性投放!$L$42:$L$62,卡牌属性!R471))*INDEX($G$5:$G$42,L471)+IF(Q471=1,INDEX(新属性投放!T$20:T$23,卡牌属性!M471-1),INDEX(新属性投放!T$25:T$28,卡牌属性!M471-1)))*SQRT(INDEX($I$5:$I$42,L471)),2)</f>
        <v>2733.7</v>
      </c>
      <c r="Y471" s="31" t="s">
        <v>189</v>
      </c>
      <c r="Z471" s="16">
        <f>ROUND(IF(Q471=1,INDEX(新属性投放!$D$14:$D$34,卡牌属性!R471),INDEX(新属性投放!$D$42:$D$62,卡牌属性!R471))*INDEX($G$5:$G$42,L471)/SQRT(INDEX($I$5:$I$42,L471)),2)</f>
        <v>14.21</v>
      </c>
      <c r="AA471" s="31" t="s">
        <v>190</v>
      </c>
      <c r="AB471" s="16">
        <f>ROUND(IF(Q471=1,INDEX(新属性投放!$E$14:$E$34,卡牌属性!R471),INDEX(新属性投放!$E$42:$E$62,卡牌属性!R471))*INDEX($G$5:$G$42,L471),2)</f>
        <v>7.1</v>
      </c>
      <c r="AC471" s="31" t="s">
        <v>191</v>
      </c>
      <c r="AD471" s="16">
        <f>ROUND(IF(Q471=1,INDEX(新属性投放!$F$14:$F$34,卡牌属性!R471),INDEX(新属性投放!$F$42:$F$62,卡牌属性!R471))*INDEX($G$5:$G$42,L471)*SQRT(INDEX($I$5:$I$42,L471)),2)</f>
        <v>63.7</v>
      </c>
      <c r="AF471" s="16">
        <f t="shared" si="202"/>
        <v>142</v>
      </c>
      <c r="AG471" s="16">
        <f t="shared" si="203"/>
        <v>71</v>
      </c>
      <c r="AH471" s="16">
        <f t="shared" si="204"/>
        <v>637</v>
      </c>
      <c r="AJ471" s="16">
        <f t="shared" si="208"/>
        <v>494</v>
      </c>
      <c r="AK471" s="16">
        <f t="shared" si="209"/>
        <v>245</v>
      </c>
      <c r="AL471" s="16">
        <f t="shared" si="210"/>
        <v>2197</v>
      </c>
    </row>
    <row r="472" spans="11:38" ht="16.5" x14ac:dyDescent="0.2">
      <c r="K472" s="15">
        <v>469</v>
      </c>
      <c r="L472" s="15">
        <f t="shared" si="196"/>
        <v>23</v>
      </c>
      <c r="M472" s="15">
        <f t="shared" si="197"/>
        <v>4</v>
      </c>
      <c r="N472" s="16">
        <f t="shared" si="198"/>
        <v>1102007</v>
      </c>
      <c r="O472" s="16" t="str">
        <f t="shared" si="199"/>
        <v>天使缇娜7突</v>
      </c>
      <c r="P472" s="31" t="s">
        <v>482</v>
      </c>
      <c r="Q472" s="16">
        <f t="shared" si="200"/>
        <v>2</v>
      </c>
      <c r="R472" s="16">
        <f t="shared" si="201"/>
        <v>7</v>
      </c>
      <c r="S472" s="16" t="s">
        <v>51</v>
      </c>
      <c r="T472" s="16">
        <f>ROUND(((IF(Q472=1,INDEX(新属性投放!$J$14:$J$34,卡牌属性!R472),INDEX(新属性投放!$J$42:$J$62,卡牌属性!R472)))*INDEX($G$5:$G$42,L472)+IF(Q472=1,INDEX(新属性投放!R$20:R$23,卡牌属性!M472-1),INDEX(新属性投放!R$25:R$28,卡牌属性!M472-1)))/SQRT(INDEX($I$5:$I$42,L472)),2)</f>
        <v>746.68</v>
      </c>
      <c r="U472" s="31" t="s">
        <v>190</v>
      </c>
      <c r="V472" s="16">
        <f>ROUND((IF(Q472=1,INDEX(新属性投放!$K$14:$K$34,卡牌属性!R472),INDEX(新属性投放!$K$42:$K$62,卡牌属性!R472))+IF(Q472=1,INDEX(新属性投放!S$20:S$23,卡牌属性!M472-1),INDEX(新属性投放!S$25:S$28,卡牌属性!M472-1)))*INDEX($G$5:$G$42,L472),2)</f>
        <v>334.49</v>
      </c>
      <c r="W472" s="31" t="s">
        <v>191</v>
      </c>
      <c r="X472" s="16">
        <f>ROUND((IF(Q472=1,INDEX(新属性投放!$L$14:$L$34,卡牌属性!R472),INDEX(新属性投放!$L$42:$L$62,卡牌属性!R472))*INDEX($G$5:$G$42,L472)+IF(Q472=1,INDEX(新属性投放!T$20:T$23,卡牌属性!M472-1),INDEX(新属性投放!T$25:T$28,卡牌属性!M472-1)))*SQRT(INDEX($I$5:$I$42,L472)),2)</f>
        <v>3686.6</v>
      </c>
      <c r="Y472" s="31" t="s">
        <v>189</v>
      </c>
      <c r="Z472" s="16">
        <f>ROUND(IF(Q472=1,INDEX(新属性投放!$D$14:$D$34,卡牌属性!R472),INDEX(新属性投放!$D$42:$D$62,卡牌属性!R472))*INDEX($G$5:$G$42,L472)/SQRT(INDEX($I$5:$I$42,L472)),2)</f>
        <v>17.5</v>
      </c>
      <c r="AA472" s="31" t="s">
        <v>190</v>
      </c>
      <c r="AB472" s="16">
        <f>ROUND(IF(Q472=1,INDEX(新属性投放!$E$14:$E$34,卡牌属性!R472),INDEX(新属性投放!$E$42:$E$62,卡牌属性!R472))*INDEX($G$5:$G$42,L472),2)</f>
        <v>8.75</v>
      </c>
      <c r="AC472" s="31" t="s">
        <v>191</v>
      </c>
      <c r="AD472" s="16">
        <f>ROUND(IF(Q472=1,INDEX(新属性投放!$F$14:$F$34,卡牌属性!R472),INDEX(新属性投放!$F$42:$F$62,卡牌属性!R472))*INDEX($G$5:$G$42,L472)*SQRT(INDEX($I$5:$I$42,L472)),2)</f>
        <v>78</v>
      </c>
      <c r="AF472" s="16">
        <f t="shared" si="202"/>
        <v>175</v>
      </c>
      <c r="AG472" s="16">
        <f t="shared" si="203"/>
        <v>87</v>
      </c>
      <c r="AH472" s="16">
        <f t="shared" si="204"/>
        <v>780</v>
      </c>
      <c r="AJ472" s="16">
        <f t="shared" si="208"/>
        <v>669</v>
      </c>
      <c r="AK472" s="16">
        <f t="shared" si="209"/>
        <v>332</v>
      </c>
      <c r="AL472" s="16">
        <f t="shared" si="210"/>
        <v>2977</v>
      </c>
    </row>
    <row r="473" spans="11:38" ht="16.5" x14ac:dyDescent="0.2">
      <c r="K473" s="15">
        <v>470</v>
      </c>
      <c r="L473" s="15">
        <f t="shared" si="196"/>
        <v>23</v>
      </c>
      <c r="M473" s="15">
        <f t="shared" si="197"/>
        <v>4</v>
      </c>
      <c r="N473" s="16">
        <f t="shared" si="198"/>
        <v>1102007</v>
      </c>
      <c r="O473" s="16" t="str">
        <f t="shared" si="199"/>
        <v>天使缇娜8突</v>
      </c>
      <c r="P473" s="31" t="s">
        <v>482</v>
      </c>
      <c r="Q473" s="16">
        <f t="shared" si="200"/>
        <v>2</v>
      </c>
      <c r="R473" s="16">
        <f t="shared" si="201"/>
        <v>8</v>
      </c>
      <c r="S473" s="16" t="s">
        <v>51</v>
      </c>
      <c r="T473" s="16">
        <f>ROUND(((IF(Q473=1,INDEX(新属性投放!$J$14:$J$34,卡牌属性!R473),INDEX(新属性投放!$J$42:$J$62,卡牌属性!R473)))*INDEX($G$5:$G$42,L473)+IF(Q473=1,INDEX(新属性投放!R$20:R$23,卡牌属性!M473-1),INDEX(新属性投放!R$25:R$28,卡牌属性!M473-1)))/SQRT(INDEX($I$5:$I$42,L473)),2)</f>
        <v>965.86</v>
      </c>
      <c r="U473" s="31" t="s">
        <v>190</v>
      </c>
      <c r="V473" s="16">
        <f>ROUND((IF(Q473=1,INDEX(新属性投放!$K$14:$K$34,卡牌属性!R473),INDEX(新属性投放!$K$42:$K$62,卡牌属性!R473))+IF(Q473=1,INDEX(新属性投放!S$20:S$23,卡牌属性!M473-1),INDEX(新属性投放!S$25:S$28,卡牌属性!M473-1)))*INDEX($G$5:$G$42,L473),2)</f>
        <v>444.08</v>
      </c>
      <c r="W473" s="31" t="s">
        <v>191</v>
      </c>
      <c r="X473" s="16">
        <f>ROUND((IF(Q473=1,INDEX(新属性投放!$L$14:$L$34,卡牌属性!R473),INDEX(新属性投放!$L$42:$L$62,卡牌属性!R473))*INDEX($G$5:$G$42,L473)+IF(Q473=1,INDEX(新属性投放!T$20:T$23,卡牌属性!M473-1),INDEX(新属性投放!T$25:T$28,卡牌属性!M473-1)))*SQRT(INDEX($I$5:$I$42,L473)),2)</f>
        <v>4864.3999999999996</v>
      </c>
      <c r="Y473" s="31" t="s">
        <v>189</v>
      </c>
      <c r="Z473" s="16">
        <f>ROUND(IF(Q473=1,INDEX(新属性投放!$D$14:$D$34,卡牌属性!R473),INDEX(新属性投放!$D$42:$D$62,卡牌属性!R473))*INDEX($G$5:$G$42,L473)/SQRT(INDEX($I$5:$I$42,L473)),2)</f>
        <v>21.88</v>
      </c>
      <c r="AA473" s="31" t="s">
        <v>190</v>
      </c>
      <c r="AB473" s="16">
        <f>ROUND(IF(Q473=1,INDEX(新属性投放!$E$14:$E$34,卡牌属性!R473),INDEX(新属性投放!$E$42:$E$62,卡牌属性!R473))*INDEX($G$5:$G$42,L473),2)</f>
        <v>10.94</v>
      </c>
      <c r="AC473" s="31" t="s">
        <v>191</v>
      </c>
      <c r="AD473" s="16">
        <f>ROUND(IF(Q473=1,INDEX(新属性投放!$F$14:$F$34,卡牌属性!R473),INDEX(新属性投放!$F$42:$F$62,卡牌属性!R473))*INDEX($G$5:$G$42,L473)*SQRT(INDEX($I$5:$I$42,L473)),2)</f>
        <v>97.5</v>
      </c>
      <c r="AF473" s="16">
        <f t="shared" si="202"/>
        <v>218</v>
      </c>
      <c r="AG473" s="16">
        <f t="shared" si="203"/>
        <v>109</v>
      </c>
      <c r="AH473" s="16">
        <f t="shared" si="204"/>
        <v>975</v>
      </c>
      <c r="AJ473" s="16">
        <f t="shared" si="208"/>
        <v>887</v>
      </c>
      <c r="AK473" s="16">
        <f t="shared" si="209"/>
        <v>441</v>
      </c>
      <c r="AL473" s="16">
        <f t="shared" si="210"/>
        <v>3952</v>
      </c>
    </row>
    <row r="474" spans="11:38" ht="16.5" x14ac:dyDescent="0.2">
      <c r="K474" s="15">
        <v>471</v>
      </c>
      <c r="L474" s="15">
        <f t="shared" si="196"/>
        <v>23</v>
      </c>
      <c r="M474" s="15">
        <f t="shared" si="197"/>
        <v>4</v>
      </c>
      <c r="N474" s="16">
        <f t="shared" si="198"/>
        <v>1102007</v>
      </c>
      <c r="O474" s="16" t="str">
        <f t="shared" si="199"/>
        <v>天使缇娜9突</v>
      </c>
      <c r="P474" s="31" t="s">
        <v>482</v>
      </c>
      <c r="Q474" s="16">
        <f t="shared" si="200"/>
        <v>2</v>
      </c>
      <c r="R474" s="16">
        <f t="shared" si="201"/>
        <v>9</v>
      </c>
      <c r="S474" s="16" t="s">
        <v>51</v>
      </c>
      <c r="T474" s="16">
        <f>ROUND(((IF(Q474=1,INDEX(新属性投放!$J$14:$J$34,卡牌属性!R474),INDEX(新属性投放!$J$42:$J$62,卡牌属性!R474)))*INDEX($G$5:$G$42,L474)+IF(Q474=1,INDEX(新属性投放!R$20:R$23,卡牌属性!M474-1),INDEX(新属性投放!R$25:R$28,卡牌属性!M474-1)))/SQRT(INDEX($I$5:$I$42,L474)),2)</f>
        <v>1239.25</v>
      </c>
      <c r="U474" s="31" t="s">
        <v>190</v>
      </c>
      <c r="V474" s="16">
        <f>ROUND((IF(Q474=1,INDEX(新属性投放!$K$14:$K$34,卡牌属性!R474),INDEX(新属性投放!$K$42:$K$62,卡牌属性!R474))+IF(Q474=1,INDEX(新属性投放!S$20:S$23,卡牌属性!M474-1),INDEX(新属性投放!S$25:S$28,卡牌属性!M474-1)))*INDEX($G$5:$G$42,L474),2)</f>
        <v>580.78</v>
      </c>
      <c r="W474" s="31" t="s">
        <v>191</v>
      </c>
      <c r="X474" s="16">
        <f>ROUND((IF(Q474=1,INDEX(新属性投放!$L$14:$L$34,卡牌属性!R474),INDEX(新属性投放!$L$42:$L$62,卡牌属性!R474))*INDEX($G$5:$G$42,L474)+IF(Q474=1,INDEX(新属性投放!T$20:T$23,卡牌属性!M474-1),INDEX(新属性投放!T$25:T$28,卡牌属性!M474-1)))*SQRT(INDEX($I$5:$I$42,L474)),2)</f>
        <v>6330.8</v>
      </c>
      <c r="Y474" s="31" t="s">
        <v>189</v>
      </c>
      <c r="Z474" s="16">
        <f>ROUND(IF(Q474=1,INDEX(新属性投放!$D$14:$D$34,卡牌属性!R474),INDEX(新属性投放!$D$42:$D$62,卡牌属性!R474))*INDEX($G$5:$G$42,L474)/SQRT(INDEX($I$5:$I$42,L474)),2)</f>
        <v>28.46</v>
      </c>
      <c r="AA474" s="31" t="s">
        <v>190</v>
      </c>
      <c r="AB474" s="16">
        <f>ROUND(IF(Q474=1,INDEX(新属性投放!$E$14:$E$34,卡牌属性!R474),INDEX(新属性投放!$E$42:$E$62,卡牌属性!R474))*INDEX($G$5:$G$42,L474),2)</f>
        <v>14.23</v>
      </c>
      <c r="AC474" s="31" t="s">
        <v>191</v>
      </c>
      <c r="AD474" s="16">
        <f>ROUND(IF(Q474=1,INDEX(新属性投放!$F$14:$F$34,卡牌属性!R474),INDEX(新属性投放!$F$42:$F$62,卡牌属性!R474))*INDEX($G$5:$G$42,L474)*SQRT(INDEX($I$5:$I$42,L474)),2)</f>
        <v>127.4</v>
      </c>
      <c r="AF474" s="16">
        <f t="shared" si="202"/>
        <v>284</v>
      </c>
      <c r="AG474" s="16">
        <f t="shared" si="203"/>
        <v>142</v>
      </c>
      <c r="AH474" s="16">
        <f t="shared" si="204"/>
        <v>1274</v>
      </c>
      <c r="AJ474" s="16">
        <f t="shared" si="208"/>
        <v>1171</v>
      </c>
      <c r="AK474" s="16">
        <f t="shared" si="209"/>
        <v>583</v>
      </c>
      <c r="AL474" s="16">
        <f t="shared" si="210"/>
        <v>5226</v>
      </c>
    </row>
    <row r="475" spans="11:38" ht="16.5" x14ac:dyDescent="0.2">
      <c r="K475" s="15">
        <v>472</v>
      </c>
      <c r="L475" s="15">
        <f t="shared" si="196"/>
        <v>23</v>
      </c>
      <c r="M475" s="15">
        <f t="shared" si="197"/>
        <v>4</v>
      </c>
      <c r="N475" s="16">
        <f t="shared" si="198"/>
        <v>1102007</v>
      </c>
      <c r="O475" s="16" t="str">
        <f t="shared" si="199"/>
        <v>天使缇娜10突</v>
      </c>
      <c r="P475" s="31" t="s">
        <v>482</v>
      </c>
      <c r="Q475" s="16">
        <f t="shared" si="200"/>
        <v>2</v>
      </c>
      <c r="R475" s="16">
        <f t="shared" si="201"/>
        <v>10</v>
      </c>
      <c r="S475" s="16" t="s">
        <v>51</v>
      </c>
      <c r="T475" s="16">
        <f>ROUND(((IF(Q475=1,INDEX(新属性投放!$J$14:$J$34,卡牌属性!R475),INDEX(新属性投放!$J$42:$J$62,卡牌属性!R475)))*INDEX($G$5:$G$42,L475)+IF(Q475=1,INDEX(新属性投放!R$20:R$23,卡牌属性!M475-1),INDEX(新属性投放!R$25:R$28,卡牌属性!M475-1)))/SQRT(INDEX($I$5:$I$42,L475)),2)</f>
        <v>1416.64</v>
      </c>
      <c r="U475" s="31" t="s">
        <v>190</v>
      </c>
      <c r="V475" s="16">
        <f>ROUND((IF(Q475=1,INDEX(新属性投放!$K$14:$K$34,卡牌属性!R475),INDEX(新属性投放!$K$42:$K$62,卡牌属性!R475))+IF(Q475=1,INDEX(新属性投放!S$20:S$23,卡牌属性!M475-1),INDEX(新属性投放!S$25:S$28,卡牌属性!M475-1)))*INDEX($G$5:$G$42,L475),2)</f>
        <v>670.12</v>
      </c>
      <c r="W475" s="31" t="s">
        <v>191</v>
      </c>
      <c r="X475" s="16">
        <f>ROUND((IF(Q475=1,INDEX(新属性投放!$L$14:$L$34,卡牌属性!R475),INDEX(新属性投放!$L$42:$L$62,卡牌属性!R475))*INDEX($G$5:$G$42,L475)+IF(Q475=1,INDEX(新属性投放!T$20:T$23,卡牌属性!M475-1),INDEX(新属性投放!T$25:T$28,卡牌属性!M475-1)))*SQRT(INDEX($I$5:$I$42,L475)),2)</f>
        <v>7283.7</v>
      </c>
      <c r="Y475" s="31" t="s">
        <v>189</v>
      </c>
      <c r="Z475" s="16">
        <f>ROUND(IF(Q475=1,INDEX(新属性投放!$D$14:$D$34,卡牌属性!R475),INDEX(新属性投放!$D$42:$D$62,卡牌属性!R475))*INDEX($G$5:$G$42,L475)/SQRT(INDEX($I$5:$I$42,L475)),2)</f>
        <v>32.81</v>
      </c>
      <c r="AA475" s="31" t="s">
        <v>190</v>
      </c>
      <c r="AB475" s="16">
        <f>ROUND(IF(Q475=1,INDEX(新属性投放!$E$14:$E$34,卡牌属性!R475),INDEX(新属性投放!$E$42:$E$62,卡牌属性!R475))*INDEX($G$5:$G$42,L475),2)</f>
        <v>16.41</v>
      </c>
      <c r="AC475" s="31" t="s">
        <v>191</v>
      </c>
      <c r="AD475" s="16">
        <f>ROUND(IF(Q475=1,INDEX(新属性投放!$F$14:$F$34,卡牌属性!R475),INDEX(新属性投放!$F$42:$F$62,卡牌属性!R475))*INDEX($G$5:$G$42,L475)*SQRT(INDEX($I$5:$I$42,L475)),2)</f>
        <v>146.9</v>
      </c>
      <c r="AF475" s="16">
        <f t="shared" si="202"/>
        <v>328</v>
      </c>
      <c r="AG475" s="16">
        <f t="shared" si="203"/>
        <v>164</v>
      </c>
      <c r="AH475" s="16">
        <f t="shared" si="204"/>
        <v>1469</v>
      </c>
      <c r="AJ475" s="16">
        <f t="shared" si="208"/>
        <v>1499</v>
      </c>
      <c r="AK475" s="16">
        <f t="shared" si="209"/>
        <v>747</v>
      </c>
      <c r="AL475" s="16">
        <f t="shared" si="210"/>
        <v>6695</v>
      </c>
    </row>
    <row r="476" spans="11:38" ht="16.5" x14ac:dyDescent="0.2">
      <c r="K476" s="15">
        <v>473</v>
      </c>
      <c r="L476" s="15">
        <f t="shared" si="196"/>
        <v>23</v>
      </c>
      <c r="M476" s="15">
        <f t="shared" si="197"/>
        <v>4</v>
      </c>
      <c r="N476" s="16">
        <f t="shared" si="198"/>
        <v>1102007</v>
      </c>
      <c r="O476" s="16" t="str">
        <f t="shared" si="199"/>
        <v>天使缇娜11突</v>
      </c>
      <c r="P476" s="31" t="s">
        <v>482</v>
      </c>
      <c r="Q476" s="16">
        <f t="shared" si="200"/>
        <v>2</v>
      </c>
      <c r="R476" s="16">
        <f t="shared" si="201"/>
        <v>11</v>
      </c>
      <c r="S476" s="16" t="s">
        <v>51</v>
      </c>
      <c r="T476" s="16">
        <f>ROUND(((IF(Q476=1,INDEX(新属性投放!$J$14:$J$34,卡牌属性!R476),INDEX(新属性投放!$J$42:$J$62,卡牌属性!R476)))*INDEX($G$5:$G$42,L476)+IF(Q476=1,INDEX(新属性投放!R$20:R$23,卡牌属性!M476-1),INDEX(新属性投放!R$25:R$28,卡牌属性!M476-1)))/SQRT(INDEX($I$5:$I$42,L476)),2)</f>
        <v>1622.3</v>
      </c>
      <c r="U476" s="31" t="s">
        <v>190</v>
      </c>
      <c r="V476" s="16">
        <f>ROUND((IF(Q476=1,INDEX(新属性投放!$K$14:$K$34,卡牌属性!R476),INDEX(新属性投放!$K$42:$K$62,卡牌属性!R476))+IF(Q476=1,INDEX(新属性投放!S$20:S$23,卡牌属性!M476-1),INDEX(新属性投放!S$25:S$28,卡牌属性!M476-1)))*INDEX($G$5:$G$42,L476),2)</f>
        <v>772.95</v>
      </c>
      <c r="W476" s="31" t="s">
        <v>191</v>
      </c>
      <c r="X476" s="16">
        <f>ROUND((IF(Q476=1,INDEX(新属性投放!$L$14:$L$34,卡牌属性!R476),INDEX(新属性投放!$L$42:$L$62,卡牌属性!R476))*INDEX($G$5:$G$42,L476)+IF(Q476=1,INDEX(新属性投放!T$20:T$23,卡牌属性!M476-1),INDEX(新属性投放!T$25:T$28,卡牌属性!M476-1)))*SQRT(INDEX($I$5:$I$42,L476)),2)</f>
        <v>8392.6</v>
      </c>
      <c r="Y476" s="31" t="s">
        <v>189</v>
      </c>
      <c r="Z476" s="16">
        <f>ROUND(IF(Q476=1,INDEX(新属性投放!$D$14:$D$34,卡牌属性!R476),INDEX(新属性投放!$D$42:$D$62,卡牌属性!R476))*INDEX($G$5:$G$42,L476)/SQRT(INDEX($I$5:$I$42,L476)),2)</f>
        <v>38.29</v>
      </c>
      <c r="AA476" s="31" t="s">
        <v>190</v>
      </c>
      <c r="AB476" s="16">
        <f>ROUND(IF(Q476=1,INDEX(新属性投放!$E$14:$E$34,卡牌属性!R476),INDEX(新属性投放!$E$42:$E$62,卡牌属性!R476))*INDEX($G$5:$G$42,L476),2)</f>
        <v>19.14</v>
      </c>
      <c r="AC476" s="31" t="s">
        <v>191</v>
      </c>
      <c r="AD476" s="16">
        <f>ROUND(IF(Q476=1,INDEX(新属性投放!$F$14:$F$34,卡牌属性!R476),INDEX(新属性投放!$F$42:$F$62,卡牌属性!R476))*INDEX($G$5:$G$42,L476)*SQRT(INDEX($I$5:$I$42,L476)),2)</f>
        <v>171.6</v>
      </c>
      <c r="AF476" s="16">
        <f t="shared" si="202"/>
        <v>382</v>
      </c>
      <c r="AG476" s="16">
        <f t="shared" si="203"/>
        <v>191</v>
      </c>
      <c r="AH476" s="16">
        <f t="shared" si="204"/>
        <v>1716</v>
      </c>
      <c r="AJ476" s="16">
        <f t="shared" si="208"/>
        <v>1881</v>
      </c>
      <c r="AK476" s="16">
        <f t="shared" si="209"/>
        <v>938</v>
      </c>
      <c r="AL476" s="16">
        <f t="shared" si="210"/>
        <v>8411</v>
      </c>
    </row>
    <row r="477" spans="11:38" ht="16.5" x14ac:dyDescent="0.2">
      <c r="K477" s="15">
        <v>474</v>
      </c>
      <c r="L477" s="15">
        <f t="shared" si="196"/>
        <v>23</v>
      </c>
      <c r="M477" s="15">
        <f t="shared" si="197"/>
        <v>4</v>
      </c>
      <c r="N477" s="16">
        <f t="shared" si="198"/>
        <v>1102007</v>
      </c>
      <c r="O477" s="16" t="str">
        <f t="shared" si="199"/>
        <v>天使缇娜12突</v>
      </c>
      <c r="P477" s="31" t="s">
        <v>482</v>
      </c>
      <c r="Q477" s="16">
        <f t="shared" si="200"/>
        <v>2</v>
      </c>
      <c r="R477" s="16">
        <f t="shared" si="201"/>
        <v>12</v>
      </c>
      <c r="S477" s="16" t="s">
        <v>51</v>
      </c>
      <c r="T477" s="16">
        <f>ROUND(((IF(Q477=1,INDEX(新属性投放!$J$14:$J$34,卡牌属性!R477),INDEX(新属性投放!$J$42:$J$62,卡牌属性!R477)))*INDEX($G$5:$G$42,L477)+IF(Q477=1,INDEX(新属性投放!R$20:R$23,卡牌属性!M477-1),INDEX(新属性投放!R$25:R$28,卡牌属性!M477-1)))/SQRT(INDEX($I$5:$I$42,L477)),2)</f>
        <v>1861.82</v>
      </c>
      <c r="U477" s="31" t="s">
        <v>190</v>
      </c>
      <c r="V477" s="16">
        <f>ROUND((IF(Q477=1,INDEX(新属性投放!$K$14:$K$34,卡牌属性!R477),INDEX(新属性投放!$K$42:$K$62,卡牌属性!R477))+IF(Q477=1,INDEX(新属性投放!S$20:S$23,卡牌属性!M477-1),INDEX(新属性投放!S$25:S$28,卡牌属性!M477-1)))*INDEX($G$5:$G$42,L477),2)</f>
        <v>892.06</v>
      </c>
      <c r="W477" s="31" t="s">
        <v>191</v>
      </c>
      <c r="X477" s="16">
        <f>ROUND((IF(Q477=1,INDEX(新属性投放!$L$14:$L$34,卡牌属性!R477),INDEX(新属性投放!$L$42:$L$62,卡牌属性!R477))*INDEX($G$5:$G$42,L477)+IF(Q477=1,INDEX(新属性投放!T$20:T$23,卡牌属性!M477-1),INDEX(新属性投放!T$25:T$28,卡牌属性!M477-1)))*SQRT(INDEX($I$5:$I$42,L477)),2)</f>
        <v>9683.5</v>
      </c>
      <c r="Y477" s="31" t="s">
        <v>189</v>
      </c>
      <c r="Z477" s="16">
        <f>ROUND(IF(Q477=1,INDEX(新属性投放!$D$14:$D$34,卡牌属性!R477),INDEX(新属性投放!$D$42:$D$62,卡牌属性!R477))*INDEX($G$5:$G$42,L477)/SQRT(INDEX($I$5:$I$42,L477)),2)</f>
        <v>43.8</v>
      </c>
      <c r="AA477" s="31" t="s">
        <v>190</v>
      </c>
      <c r="AB477" s="16">
        <f>ROUND(IF(Q477=1,INDEX(新属性投放!$E$14:$E$34,卡牌属性!R477),INDEX(新属性投放!$E$42:$E$62,卡牌属性!R477))*INDEX($G$5:$G$42,L477),2)</f>
        <v>21.9</v>
      </c>
      <c r="AC477" s="31" t="s">
        <v>191</v>
      </c>
      <c r="AD477" s="16">
        <f>ROUND(IF(Q477=1,INDEX(新属性投放!$F$14:$F$34,卡牌属性!R477),INDEX(新属性投放!$F$42:$F$62,卡牌属性!R477))*INDEX($G$5:$G$42,L477)*SQRT(INDEX($I$5:$I$42,L477)),2)</f>
        <v>196.3</v>
      </c>
      <c r="AF477" s="16">
        <f t="shared" si="202"/>
        <v>438</v>
      </c>
      <c r="AG477" s="16">
        <f t="shared" si="203"/>
        <v>219</v>
      </c>
      <c r="AH477" s="16">
        <f t="shared" si="204"/>
        <v>1963</v>
      </c>
      <c r="AJ477" s="16">
        <f t="shared" si="208"/>
        <v>2319</v>
      </c>
      <c r="AK477" s="16">
        <f t="shared" si="209"/>
        <v>1157</v>
      </c>
      <c r="AL477" s="16">
        <f t="shared" si="210"/>
        <v>10374</v>
      </c>
    </row>
    <row r="478" spans="11:38" ht="16.5" x14ac:dyDescent="0.2">
      <c r="K478" s="15">
        <v>475</v>
      </c>
      <c r="L478" s="15">
        <f t="shared" si="196"/>
        <v>23</v>
      </c>
      <c r="M478" s="15">
        <f t="shared" si="197"/>
        <v>4</v>
      </c>
      <c r="N478" s="16">
        <f t="shared" si="198"/>
        <v>1102007</v>
      </c>
      <c r="O478" s="16" t="str">
        <f t="shared" si="199"/>
        <v>天使缇娜13突</v>
      </c>
      <c r="P478" s="31" t="s">
        <v>482</v>
      </c>
      <c r="Q478" s="16">
        <f t="shared" si="200"/>
        <v>2</v>
      </c>
      <c r="R478" s="16">
        <f t="shared" si="201"/>
        <v>13</v>
      </c>
      <c r="S478" s="16" t="s">
        <v>51</v>
      </c>
      <c r="T478" s="16">
        <f>ROUND(((IF(Q478=1,INDEX(新属性投放!$J$14:$J$34,卡牌属性!R478),INDEX(新属性投放!$J$42:$J$62,卡牌属性!R478)))*INDEX($G$5:$G$42,L478)+IF(Q478=1,INDEX(新属性投放!R$20:R$23,卡牌属性!M478-1),INDEX(新属性投放!R$25:R$28,卡牌属性!M478-1)))/SQRT(INDEX($I$5:$I$42,L478)),2)</f>
        <v>2135.41</v>
      </c>
      <c r="U478" s="31" t="s">
        <v>190</v>
      </c>
      <c r="V478" s="16">
        <f>ROUND((IF(Q478=1,INDEX(新属性投放!$K$14:$K$34,卡牌属性!R478),INDEX(新属性投放!$K$42:$K$62,卡牌属性!R478))+IF(Q478=1,INDEX(新属性投放!S$20:S$23,卡牌属性!M478-1),INDEX(新属性投放!S$25:S$28,卡牌属性!M478-1)))*INDEX($G$5:$G$42,L478),2)</f>
        <v>1028.8499999999999</v>
      </c>
      <c r="W478" s="31" t="s">
        <v>191</v>
      </c>
      <c r="X478" s="16">
        <f>ROUND((IF(Q478=1,INDEX(新属性投放!$L$14:$L$34,卡牌属性!R478),INDEX(新属性投放!$L$42:$L$62,卡牌属性!R478))*INDEX($G$5:$G$42,L478)+IF(Q478=1,INDEX(新属性投放!T$20:T$23,卡牌属性!M478-1),INDEX(新属性投放!T$25:T$28,卡牌属性!M478-1)))*SQRT(INDEX($I$5:$I$42,L478)),2)</f>
        <v>11156.4</v>
      </c>
      <c r="Y478" s="31" t="s">
        <v>189</v>
      </c>
      <c r="Z478" s="16">
        <f>ROUND(IF(Q478=1,INDEX(新属性投放!$D$14:$D$34,卡牌属性!R478),INDEX(新属性投放!$D$42:$D$62,卡牌属性!R478))*INDEX($G$5:$G$42,L478)/SQRT(INDEX($I$5:$I$42,L478)),2)</f>
        <v>50.64</v>
      </c>
      <c r="AA478" s="31" t="s">
        <v>190</v>
      </c>
      <c r="AB478" s="16">
        <f>ROUND(IF(Q478=1,INDEX(新属性投放!$E$14:$E$34,卡牌属性!R478),INDEX(新属性投放!$E$42:$E$62,卡牌属性!R478))*INDEX($G$5:$G$42,L478),2)</f>
        <v>25.32</v>
      </c>
      <c r="AC478" s="31" t="s">
        <v>191</v>
      </c>
      <c r="AD478" s="16">
        <f>ROUND(IF(Q478=1,INDEX(新属性投放!$F$14:$F$34,卡牌属性!R478),INDEX(新属性投放!$F$42:$F$62,卡牌属性!R478))*INDEX($G$5:$G$42,L478)*SQRT(INDEX($I$5:$I$42,L478)),2)</f>
        <v>227.5</v>
      </c>
      <c r="AF478" s="16">
        <f t="shared" si="202"/>
        <v>506</v>
      </c>
      <c r="AG478" s="16">
        <f t="shared" si="203"/>
        <v>253</v>
      </c>
      <c r="AH478" s="16">
        <f t="shared" si="204"/>
        <v>2275</v>
      </c>
      <c r="AJ478" s="16">
        <f t="shared" si="208"/>
        <v>2825</v>
      </c>
      <c r="AK478" s="16">
        <f t="shared" si="209"/>
        <v>1410</v>
      </c>
      <c r="AL478" s="16">
        <f t="shared" si="210"/>
        <v>12649</v>
      </c>
    </row>
    <row r="479" spans="11:38" ht="16.5" x14ac:dyDescent="0.2">
      <c r="K479" s="15">
        <v>476</v>
      </c>
      <c r="L479" s="15">
        <f t="shared" si="196"/>
        <v>23</v>
      </c>
      <c r="M479" s="15">
        <f t="shared" si="197"/>
        <v>4</v>
      </c>
      <c r="N479" s="16">
        <f t="shared" si="198"/>
        <v>1102007</v>
      </c>
      <c r="O479" s="16" t="str">
        <f t="shared" si="199"/>
        <v>天使缇娜14突</v>
      </c>
      <c r="P479" s="31" t="s">
        <v>482</v>
      </c>
      <c r="Q479" s="16">
        <f t="shared" si="200"/>
        <v>2</v>
      </c>
      <c r="R479" s="16">
        <f t="shared" si="201"/>
        <v>14</v>
      </c>
      <c r="S479" s="16" t="s">
        <v>51</v>
      </c>
      <c r="T479" s="16">
        <f>ROUND(((IF(Q479=1,INDEX(新属性投放!$J$14:$J$34,卡牌属性!R479),INDEX(新属性投放!$J$42:$J$62,卡牌属性!R479)))*INDEX($G$5:$G$42,L479)+IF(Q479=1,INDEX(新属性投放!R$20:R$23,卡牌属性!M479-1),INDEX(新属性投放!R$25:R$28,卡牌属性!M479-1)))/SQRT(INDEX($I$5:$I$42,L479)),2)</f>
        <v>2452.2800000000002</v>
      </c>
      <c r="U479" s="31" t="s">
        <v>190</v>
      </c>
      <c r="V479" s="16">
        <f>ROUND((IF(Q479=1,INDEX(新属性投放!$K$14:$K$34,卡牌属性!R479),INDEX(新属性投放!$K$42:$K$62,卡牌属性!R479))+IF(Q479=1,INDEX(新属性投放!S$20:S$23,卡牌属性!M479-1),INDEX(新属性投放!S$25:S$28,卡牌属性!M479-1)))*INDEX($G$5:$G$42,L479),2)</f>
        <v>1186.6400000000001</v>
      </c>
      <c r="W479" s="31" t="s">
        <v>191</v>
      </c>
      <c r="X479" s="16">
        <f>ROUND((IF(Q479=1,INDEX(新属性投放!$L$14:$L$34,卡牌属性!R479),INDEX(新属性投放!$L$42:$L$62,卡牌属性!R479))*INDEX($G$5:$G$42,L479)+IF(Q479=1,INDEX(新属性投放!T$20:T$23,卡牌属性!M479-1),INDEX(新属性投放!T$25:T$28,卡牌属性!M479-1)))*SQRT(INDEX($I$5:$I$42,L479)),2)</f>
        <v>12867.2</v>
      </c>
      <c r="Y479" s="31" t="s">
        <v>189</v>
      </c>
      <c r="Z479" s="16">
        <f>ROUND(IF(Q479=1,INDEX(新属性投放!$D$14:$D$34,卡牌属性!R479),INDEX(新属性投放!$D$42:$D$62,卡牌属性!R479))*INDEX($G$5:$G$42,L479)/SQRT(INDEX($I$5:$I$42,L479)),2)</f>
        <v>58.55</v>
      </c>
      <c r="AA479" s="31" t="s">
        <v>190</v>
      </c>
      <c r="AB479" s="16">
        <f>ROUND(IF(Q479=1,INDEX(新属性投放!$E$14:$E$34,卡牌属性!R479),INDEX(新属性投放!$E$42:$E$62,卡牌属性!R479))*INDEX($G$5:$G$42,L479),2)</f>
        <v>29.28</v>
      </c>
      <c r="AC479" s="31" t="s">
        <v>191</v>
      </c>
      <c r="AD479" s="16">
        <f>ROUND(IF(Q479=1,INDEX(新属性投放!$F$14:$F$34,卡牌属性!R479),INDEX(新属性投放!$F$42:$F$62,卡牌属性!R479))*INDEX($G$5:$G$42,L479)*SQRT(INDEX($I$5:$I$42,L479)),2)</f>
        <v>262.60000000000002</v>
      </c>
      <c r="AF479" s="16">
        <f t="shared" si="202"/>
        <v>585</v>
      </c>
      <c r="AG479" s="16">
        <f t="shared" si="203"/>
        <v>292</v>
      </c>
      <c r="AH479" s="16">
        <f t="shared" si="204"/>
        <v>2626</v>
      </c>
      <c r="AJ479" s="16">
        <f t="shared" si="208"/>
        <v>3410</v>
      </c>
      <c r="AK479" s="16">
        <f t="shared" si="209"/>
        <v>1702</v>
      </c>
      <c r="AL479" s="16">
        <f t="shared" si="210"/>
        <v>15275</v>
      </c>
    </row>
    <row r="480" spans="11:38" ht="16.5" x14ac:dyDescent="0.2">
      <c r="K480" s="15">
        <v>477</v>
      </c>
      <c r="L480" s="15">
        <f t="shared" si="196"/>
        <v>23</v>
      </c>
      <c r="M480" s="15">
        <f t="shared" si="197"/>
        <v>4</v>
      </c>
      <c r="N480" s="16">
        <f t="shared" si="198"/>
        <v>1102007</v>
      </c>
      <c r="O480" s="16" t="str">
        <f t="shared" si="199"/>
        <v>天使缇娜15突</v>
      </c>
      <c r="P480" s="31" t="s">
        <v>482</v>
      </c>
      <c r="Q480" s="16">
        <f t="shared" si="200"/>
        <v>2</v>
      </c>
      <c r="R480" s="16">
        <f t="shared" si="201"/>
        <v>15</v>
      </c>
      <c r="S480" s="16" t="s">
        <v>51</v>
      </c>
      <c r="T480" s="16">
        <f>ROUND(((IF(Q480=1,INDEX(新属性投放!$J$14:$J$34,卡牌属性!R480),INDEX(新属性投放!$J$42:$J$62,卡牌属性!R480)))*INDEX($G$5:$G$42,L480)+IF(Q480=1,INDEX(新属性投放!R$20:R$23,卡牌属性!M480-1),INDEX(新属性投放!R$25:R$28,卡牌属性!M480-1)))/SQRT(INDEX($I$5:$I$42,L480)),2)</f>
        <v>2817.84</v>
      </c>
      <c r="U480" s="31" t="s">
        <v>190</v>
      </c>
      <c r="V480" s="16">
        <f>ROUND((IF(Q480=1,INDEX(新属性投放!$K$14:$K$34,卡牌属性!R480),INDEX(新属性投放!$K$42:$K$62,卡牌属性!R480))+IF(Q480=1,INDEX(新属性投放!S$20:S$23,卡牌属性!M480-1),INDEX(新属性投放!S$25:S$28,卡牌属性!M480-1)))*INDEX($G$5:$G$42,L480),2)</f>
        <v>1369.42</v>
      </c>
      <c r="W480" s="31" t="s">
        <v>191</v>
      </c>
      <c r="X480" s="16">
        <f>ROUND((IF(Q480=1,INDEX(新属性投放!$L$14:$L$34,卡牌属性!R480),INDEX(新属性投放!$L$42:$L$62,卡牌属性!R480))*INDEX($G$5:$G$42,L480)+IF(Q480=1,INDEX(新属性投放!T$20:T$23,卡牌属性!M480-1),INDEX(新属性投放!T$25:T$28,卡牌属性!M480-1)))*SQRT(INDEX($I$5:$I$42,L480)),2)</f>
        <v>14835.4</v>
      </c>
      <c r="Y480" s="31" t="s">
        <v>189</v>
      </c>
      <c r="Z480" s="16">
        <f>ROUND(IF(Q480=1,INDEX(新属性投放!$D$14:$D$34,卡牌属性!R480),INDEX(新属性投放!$D$42:$D$62,卡牌属性!R480))*INDEX($G$5:$G$42,L480)/SQRT(INDEX($I$5:$I$42,L480)),2)</f>
        <v>67.69</v>
      </c>
      <c r="AA480" s="31" t="s">
        <v>190</v>
      </c>
      <c r="AB480" s="16">
        <f>ROUND(IF(Q480=1,INDEX(新属性投放!$E$14:$E$34,卡牌属性!R480),INDEX(新属性投放!$E$42:$E$62,卡牌属性!R480))*INDEX($G$5:$G$42,L480),2)</f>
        <v>33.85</v>
      </c>
      <c r="AC480" s="31" t="s">
        <v>191</v>
      </c>
      <c r="AD480" s="16">
        <f>ROUND(IF(Q480=1,INDEX(新属性投放!$F$14:$F$34,卡牌属性!R480),INDEX(新属性投放!$F$42:$F$62,卡牌属性!R480))*INDEX($G$5:$G$42,L480)*SQRT(INDEX($I$5:$I$42,L480)),2)</f>
        <v>304.2</v>
      </c>
      <c r="AF480" s="16">
        <f t="shared" si="202"/>
        <v>676</v>
      </c>
      <c r="AG480" s="16">
        <f t="shared" si="203"/>
        <v>338</v>
      </c>
      <c r="AH480" s="16">
        <f t="shared" si="204"/>
        <v>3042</v>
      </c>
      <c r="AJ480" s="16">
        <f t="shared" si="208"/>
        <v>4086</v>
      </c>
      <c r="AK480" s="16">
        <f t="shared" si="209"/>
        <v>2040</v>
      </c>
      <c r="AL480" s="16">
        <f t="shared" si="210"/>
        <v>18317</v>
      </c>
    </row>
    <row r="481" spans="11:38" ht="16.5" x14ac:dyDescent="0.2">
      <c r="K481" s="15">
        <v>478</v>
      </c>
      <c r="L481" s="15">
        <f t="shared" si="196"/>
        <v>23</v>
      </c>
      <c r="M481" s="15">
        <f t="shared" si="197"/>
        <v>4</v>
      </c>
      <c r="N481" s="16">
        <f t="shared" si="198"/>
        <v>1102007</v>
      </c>
      <c r="O481" s="16" t="str">
        <f t="shared" si="199"/>
        <v>天使缇娜16突</v>
      </c>
      <c r="P481" s="31" t="s">
        <v>482</v>
      </c>
      <c r="Q481" s="16">
        <f t="shared" si="200"/>
        <v>2</v>
      </c>
      <c r="R481" s="16">
        <f t="shared" si="201"/>
        <v>16</v>
      </c>
      <c r="S481" s="16" t="s">
        <v>51</v>
      </c>
      <c r="T481" s="16">
        <f>ROUND(((IF(Q481=1,INDEX(新属性投放!$J$14:$J$34,卡牌属性!R481),INDEX(新属性投放!$J$42:$J$62,卡牌属性!R481)))*INDEX($G$5:$G$42,L481)+IF(Q481=1,INDEX(新属性投放!R$20:R$23,卡牌属性!M481-1),INDEX(新属性投放!R$25:R$28,卡牌属性!M481-1)))/SQRT(INDEX($I$5:$I$42,L481)),2)</f>
        <v>3240.8</v>
      </c>
      <c r="U481" s="31" t="s">
        <v>190</v>
      </c>
      <c r="V481" s="16">
        <f>ROUND((IF(Q481=1,INDEX(新属性投放!$K$14:$K$34,卡牌属性!R481),INDEX(新属性投放!$K$42:$K$62,卡牌属性!R481))+IF(Q481=1,INDEX(新属性投放!S$20:S$23,卡牌属性!M481-1),INDEX(新属性投放!S$25:S$28,卡牌属性!M481-1)))*INDEX($G$5:$G$42,L481),2)</f>
        <v>1581.55</v>
      </c>
      <c r="W481" s="31" t="s">
        <v>191</v>
      </c>
      <c r="X481" s="16">
        <f>ROUND((IF(Q481=1,INDEX(新属性投放!$L$14:$L$34,卡牌属性!R481),INDEX(新属性投放!$L$42:$L$62,卡牌属性!R481))*INDEX($G$5:$G$42,L481)+IF(Q481=1,INDEX(新属性投放!T$20:T$23,卡牌属性!M481-1),INDEX(新属性投放!T$25:T$28,卡牌属性!M481-1)))*SQRT(INDEX($I$5:$I$42,L481)),2)</f>
        <v>17116.900000000001</v>
      </c>
      <c r="Y481" s="31" t="s">
        <v>189</v>
      </c>
      <c r="Z481" s="16">
        <f>ROUND(IF(Q481=1,INDEX(新属性投放!$D$14:$D$34,卡牌属性!R481),INDEX(新属性投放!$D$42:$D$62,卡牌属性!R481))*INDEX($G$5:$G$42,L481)/SQRT(INDEX($I$5:$I$42,L481)),2)</f>
        <v>78.260000000000005</v>
      </c>
      <c r="AA481" s="31" t="s">
        <v>190</v>
      </c>
      <c r="AB481" s="16">
        <f>ROUND(IF(Q481=1,INDEX(新属性投放!$E$14:$E$34,卡牌属性!R481),INDEX(新属性投放!$E$42:$E$62,卡牌属性!R481))*INDEX($G$5:$G$42,L481),2)</f>
        <v>39.130000000000003</v>
      </c>
      <c r="AC481" s="31" t="s">
        <v>191</v>
      </c>
      <c r="AD481" s="16">
        <f>ROUND(IF(Q481=1,INDEX(新属性投放!$F$14:$F$34,卡牌属性!R481),INDEX(新属性投放!$F$42:$F$62,卡牌属性!R481))*INDEX($G$5:$G$42,L481)*SQRT(INDEX($I$5:$I$42,L481)),2)</f>
        <v>351</v>
      </c>
      <c r="AF481" s="16">
        <f t="shared" si="202"/>
        <v>782</v>
      </c>
      <c r="AG481" s="16">
        <f t="shared" si="203"/>
        <v>391</v>
      </c>
      <c r="AH481" s="16">
        <f t="shared" si="204"/>
        <v>3510</v>
      </c>
      <c r="AJ481" s="16">
        <f t="shared" si="208"/>
        <v>4868</v>
      </c>
      <c r="AK481" s="16">
        <f t="shared" si="209"/>
        <v>2431</v>
      </c>
      <c r="AL481" s="16">
        <f t="shared" si="210"/>
        <v>21827</v>
      </c>
    </row>
    <row r="482" spans="11:38" ht="16.5" x14ac:dyDescent="0.2">
      <c r="K482" s="15">
        <v>479</v>
      </c>
      <c r="L482" s="15">
        <f t="shared" si="196"/>
        <v>23</v>
      </c>
      <c r="M482" s="15">
        <f t="shared" si="197"/>
        <v>4</v>
      </c>
      <c r="N482" s="16">
        <f t="shared" si="198"/>
        <v>1102007</v>
      </c>
      <c r="O482" s="16" t="str">
        <f t="shared" si="199"/>
        <v>天使缇娜17突</v>
      </c>
      <c r="P482" s="31" t="s">
        <v>482</v>
      </c>
      <c r="Q482" s="16">
        <f t="shared" si="200"/>
        <v>2</v>
      </c>
      <c r="R482" s="16">
        <f t="shared" si="201"/>
        <v>17</v>
      </c>
      <c r="S482" s="16" t="s">
        <v>51</v>
      </c>
      <c r="T482" s="16">
        <f>ROUND(((IF(Q482=1,INDEX(新属性投放!$J$14:$J$34,卡牌属性!R482),INDEX(新属性投放!$J$42:$J$62,卡牌属性!R482)))*INDEX($G$5:$G$42,L482)+IF(Q482=1,INDEX(新属性投放!R$20:R$23,卡牌属性!M482-1),INDEX(新属性投放!R$25:R$28,卡牌属性!M482-1)))/SQRT(INDEX($I$5:$I$42,L482)),2)</f>
        <v>3729.6</v>
      </c>
      <c r="U482" s="31" t="s">
        <v>190</v>
      </c>
      <c r="V482" s="16">
        <f>ROUND((IF(Q482=1,INDEX(新属性投放!$K$14:$K$34,卡牌属性!R482),INDEX(新属性投放!$K$42:$K$62,卡牌属性!R482))+IF(Q482=1,INDEX(新属性投放!S$20:S$23,卡牌属性!M482-1),INDEX(新属性投放!S$25:S$28,卡牌属性!M482-1)))*INDEX($G$5:$G$42,L482),2)</f>
        <v>1826.6</v>
      </c>
      <c r="W482" s="31" t="s">
        <v>191</v>
      </c>
      <c r="X482" s="16">
        <f>ROUND((IF(Q482=1,INDEX(新属性投放!$L$14:$L$34,卡牌属性!R482),INDEX(新属性投放!$L$42:$L$62,卡牌属性!R482))*INDEX($G$5:$G$42,L482)+IF(Q482=1,INDEX(新属性投放!T$20:T$23,卡牌属性!M482-1),INDEX(新属性投放!T$25:T$28,卡牌属性!M482-1)))*SQRT(INDEX($I$5:$I$42,L482)),2)</f>
        <v>19749.400000000001</v>
      </c>
      <c r="Y482" s="31" t="s">
        <v>189</v>
      </c>
      <c r="Z482" s="16">
        <f>ROUND(IF(Q482=1,INDEX(新属性投放!$D$14:$D$34,卡牌属性!R482),INDEX(新属性投放!$D$42:$D$62,卡牌属性!R482))*INDEX($G$5:$G$42,L482)/SQRT(INDEX($I$5:$I$42,L482)),2)</f>
        <v>90.48</v>
      </c>
      <c r="AA482" s="31" t="s">
        <v>190</v>
      </c>
      <c r="AB482" s="16">
        <f>ROUND(IF(Q482=1,INDEX(新属性投放!$E$14:$E$34,卡牌属性!R482),INDEX(新属性投放!$E$42:$E$62,卡牌属性!R482))*INDEX($G$5:$G$42,L482),2)</f>
        <v>45.24</v>
      </c>
      <c r="AC482" s="31" t="s">
        <v>191</v>
      </c>
      <c r="AD482" s="16">
        <f>ROUND(IF(Q482=1,INDEX(新属性投放!$F$14:$F$34,卡牌属性!R482),INDEX(新属性投放!$F$42:$F$62,卡牌属性!R482))*INDEX($G$5:$G$42,L482)*SQRT(INDEX($I$5:$I$42,L482)),2)</f>
        <v>406.9</v>
      </c>
      <c r="AF482" s="16">
        <f t="shared" si="202"/>
        <v>904</v>
      </c>
      <c r="AG482" s="16">
        <f t="shared" si="203"/>
        <v>452</v>
      </c>
      <c r="AH482" s="16">
        <f t="shared" si="204"/>
        <v>4069</v>
      </c>
      <c r="AJ482" s="16">
        <f t="shared" si="208"/>
        <v>5772</v>
      </c>
      <c r="AK482" s="16">
        <f t="shared" si="209"/>
        <v>2883</v>
      </c>
      <c r="AL482" s="16">
        <f t="shared" si="210"/>
        <v>25896</v>
      </c>
    </row>
    <row r="483" spans="11:38" ht="16.5" x14ac:dyDescent="0.2">
      <c r="K483" s="15">
        <v>480</v>
      </c>
      <c r="L483" s="15">
        <f t="shared" si="196"/>
        <v>23</v>
      </c>
      <c r="M483" s="15">
        <f t="shared" si="197"/>
        <v>4</v>
      </c>
      <c r="N483" s="16">
        <f t="shared" si="198"/>
        <v>1102007</v>
      </c>
      <c r="O483" s="16" t="str">
        <f t="shared" si="199"/>
        <v>天使缇娜18突</v>
      </c>
      <c r="P483" s="31" t="s">
        <v>482</v>
      </c>
      <c r="Q483" s="16">
        <f t="shared" si="200"/>
        <v>2</v>
      </c>
      <c r="R483" s="16">
        <f t="shared" si="201"/>
        <v>18</v>
      </c>
      <c r="S483" s="16" t="s">
        <v>51</v>
      </c>
      <c r="T483" s="16">
        <f>ROUND(((IF(Q483=1,INDEX(新属性投放!$J$14:$J$34,卡牌属性!R483),INDEX(新属性投放!$J$42:$J$62,卡牌属性!R483)))*INDEX($G$5:$G$42,L483)+IF(Q483=1,INDEX(新属性投放!R$20:R$23,卡牌属性!M483-1),INDEX(新属性投放!R$25:R$28,卡牌属性!M483-1)))/SQRT(INDEX($I$5:$I$42,L483)),2)</f>
        <v>4295.1000000000004</v>
      </c>
      <c r="U483" s="31" t="s">
        <v>190</v>
      </c>
      <c r="V483" s="16">
        <f>ROUND((IF(Q483=1,INDEX(新属性投放!$K$14:$K$34,卡牌属性!R483),INDEX(新属性投放!$K$42:$K$62,卡牌属性!R483))+IF(Q483=1,INDEX(新属性投放!S$20:S$23,卡牌属性!M483-1),INDEX(新属性投放!S$25:S$28,卡牌属性!M483-1)))*INDEX($G$5:$G$42,L483),2)</f>
        <v>2110</v>
      </c>
      <c r="W483" s="31" t="s">
        <v>191</v>
      </c>
      <c r="X483" s="16">
        <f>ROUND((IF(Q483=1,INDEX(新属性投放!$L$14:$L$34,卡牌属性!R483),INDEX(新属性投放!$L$42:$L$62,卡牌属性!R483))*INDEX($G$5:$G$42,L483)+IF(Q483=1,INDEX(新属性投放!T$20:T$23,卡牌属性!M483-1),INDEX(新属性投放!T$25:T$28,卡牌属性!M483-1)))*SQRT(INDEX($I$5:$I$42,L483)),2)</f>
        <v>22801.8</v>
      </c>
      <c r="Y483" s="31" t="s">
        <v>189</v>
      </c>
      <c r="Z483" s="16">
        <f>ROUND(IF(Q483=1,INDEX(新属性投放!$D$14:$D$34,卡牌属性!R483),INDEX(新属性投放!$D$42:$D$62,卡牌属性!R483))*INDEX($G$5:$G$42,L483)/SQRT(INDEX($I$5:$I$42,L483)),2)</f>
        <v>104.62</v>
      </c>
      <c r="AA483" s="31" t="s">
        <v>190</v>
      </c>
      <c r="AB483" s="16">
        <f>ROUND(IF(Q483=1,INDEX(新属性投放!$E$14:$E$34,卡牌属性!R483),INDEX(新属性投放!$E$42:$E$62,卡牌属性!R483))*INDEX($G$5:$G$42,L483),2)</f>
        <v>52.31</v>
      </c>
      <c r="AC483" s="31" t="s">
        <v>191</v>
      </c>
      <c r="AD483" s="16">
        <f>ROUND(IF(Q483=1,INDEX(新属性投放!$F$14:$F$34,卡牌属性!R483),INDEX(新属性投放!$F$42:$F$62,卡牌属性!R483))*INDEX($G$5:$G$42,L483)*SQRT(INDEX($I$5:$I$42,L483)),2)</f>
        <v>470.6</v>
      </c>
      <c r="AF483" s="16">
        <f t="shared" si="202"/>
        <v>1046</v>
      </c>
      <c r="AG483" s="16">
        <f t="shared" si="203"/>
        <v>523</v>
      </c>
      <c r="AH483" s="16">
        <f t="shared" si="204"/>
        <v>4706</v>
      </c>
      <c r="AJ483" s="16">
        <f t="shared" si="208"/>
        <v>6818</v>
      </c>
      <c r="AK483" s="16">
        <f t="shared" si="209"/>
        <v>3406</v>
      </c>
      <c r="AL483" s="16">
        <f t="shared" si="210"/>
        <v>30602</v>
      </c>
    </row>
    <row r="484" spans="11:38" ht="16.5" x14ac:dyDescent="0.2">
      <c r="K484" s="15">
        <v>481</v>
      </c>
      <c r="L484" s="15">
        <f t="shared" si="196"/>
        <v>23</v>
      </c>
      <c r="M484" s="15">
        <f t="shared" si="197"/>
        <v>4</v>
      </c>
      <c r="N484" s="16">
        <f t="shared" si="198"/>
        <v>1102007</v>
      </c>
      <c r="O484" s="16" t="str">
        <f t="shared" si="199"/>
        <v>天使缇娜19突</v>
      </c>
      <c r="P484" s="31" t="s">
        <v>482</v>
      </c>
      <c r="Q484" s="16">
        <f t="shared" si="200"/>
        <v>2</v>
      </c>
      <c r="R484" s="16">
        <f t="shared" si="201"/>
        <v>19</v>
      </c>
      <c r="S484" s="16" t="s">
        <v>51</v>
      </c>
      <c r="T484" s="16">
        <f>ROUND(((IF(Q484=1,INDEX(新属性投放!$J$14:$J$34,卡牌属性!R484),INDEX(新属性投放!$J$42:$J$62,卡牌属性!R484)))*INDEX($G$5:$G$42,L484)+IF(Q484=1,INDEX(新属性投放!R$20:R$23,卡牌属性!M484-1),INDEX(新属性投放!R$25:R$28,卡牌属性!M484-1)))/SQRT(INDEX($I$5:$I$42,L484)),2)</f>
        <v>4949.5200000000004</v>
      </c>
      <c r="U484" s="31" t="s">
        <v>190</v>
      </c>
      <c r="V484" s="16">
        <f>ROUND((IF(Q484=1,INDEX(新属性投放!$K$14:$K$34,卡牌属性!R484),INDEX(新属性投放!$K$42:$K$62,卡牌属性!R484))+IF(Q484=1,INDEX(新属性投放!S$20:S$23,卡牌属性!M484-1),INDEX(新属性投放!S$25:S$28,卡牌属性!M484-1)))*INDEX($G$5:$G$42,L484),2)</f>
        <v>2436.56</v>
      </c>
      <c r="W484" s="31" t="s">
        <v>191</v>
      </c>
      <c r="X484" s="16">
        <f>ROUND((IF(Q484=1,INDEX(新属性投放!$L$14:$L$34,卡牌属性!R484),INDEX(新属性投放!$L$42:$L$62,卡牌属性!R484))*INDEX($G$5:$G$42,L484)+IF(Q484=1,INDEX(新属性投放!T$20:T$23,卡牌属性!M484-1),INDEX(新属性投放!T$25:T$28,卡牌属性!M484-1)))*SQRT(INDEX($I$5:$I$42,L484)),2)</f>
        <v>26336.5</v>
      </c>
      <c r="Y484" s="31" t="s">
        <v>189</v>
      </c>
      <c r="Z484" s="16">
        <f>ROUND(IF(Q484=1,INDEX(新属性投放!$D$14:$D$34,卡牌属性!R484),INDEX(新属性投放!$D$42:$D$62,卡牌属性!R484))*INDEX($G$5:$G$42,L484)/SQRT(INDEX($I$5:$I$42,L484)),2)</f>
        <v>120.98</v>
      </c>
      <c r="AA484" s="31" t="s">
        <v>190</v>
      </c>
      <c r="AB484" s="16">
        <f>ROUND(IF(Q484=1,INDEX(新属性投放!$E$14:$E$34,卡牌属性!R484),INDEX(新属性投放!$E$42:$E$62,卡牌属性!R484))*INDEX($G$5:$G$42,L484),2)</f>
        <v>60.49</v>
      </c>
      <c r="AC484" s="31" t="s">
        <v>191</v>
      </c>
      <c r="AD484" s="16">
        <f>ROUND(IF(Q484=1,INDEX(新属性投放!$F$14:$F$34,卡牌属性!R484),INDEX(新属性投放!$F$42:$F$62,卡牌属性!R484))*INDEX($G$5:$G$42,L484)*SQRT(INDEX($I$5:$I$42,L484)),2)</f>
        <v>543.4</v>
      </c>
      <c r="AF484" s="16">
        <f t="shared" si="202"/>
        <v>1209</v>
      </c>
      <c r="AG484" s="16">
        <f t="shared" si="203"/>
        <v>604</v>
      </c>
      <c r="AH484" s="16">
        <f t="shared" si="204"/>
        <v>5434</v>
      </c>
      <c r="AJ484" s="16">
        <f t="shared" si="208"/>
        <v>8027</v>
      </c>
      <c r="AK484" s="16">
        <f t="shared" si="209"/>
        <v>4010</v>
      </c>
      <c r="AL484" s="16">
        <f t="shared" si="210"/>
        <v>36036</v>
      </c>
    </row>
    <row r="485" spans="11:38" ht="16.5" x14ac:dyDescent="0.2">
      <c r="K485" s="15">
        <v>482</v>
      </c>
      <c r="L485" s="15">
        <f t="shared" si="196"/>
        <v>23</v>
      </c>
      <c r="M485" s="15">
        <f t="shared" si="197"/>
        <v>4</v>
      </c>
      <c r="N485" s="16">
        <f t="shared" si="198"/>
        <v>1102007</v>
      </c>
      <c r="O485" s="16" t="str">
        <f t="shared" si="199"/>
        <v>天使缇娜20突</v>
      </c>
      <c r="P485" s="31" t="s">
        <v>482</v>
      </c>
      <c r="Q485" s="16">
        <f t="shared" si="200"/>
        <v>2</v>
      </c>
      <c r="R485" s="16">
        <f t="shared" si="201"/>
        <v>20</v>
      </c>
      <c r="S485" s="16" t="s">
        <v>51</v>
      </c>
      <c r="T485" s="16">
        <f>ROUND(((IF(Q485=1,INDEX(新属性投放!$J$14:$J$34,卡牌属性!R485),INDEX(新属性投放!$J$42:$J$62,卡牌属性!R485)))*INDEX($G$5:$G$42,L485)+IF(Q485=1,INDEX(新属性投放!R$20:R$23,卡牌属性!M485-1),INDEX(新属性投放!R$25:R$28,卡牌属性!M485-1)))/SQRT(INDEX($I$5:$I$42,L485)),2)</f>
        <v>5705.21</v>
      </c>
      <c r="U485" s="31" t="s">
        <v>190</v>
      </c>
      <c r="V485" s="16">
        <f>ROUND((IF(Q485=1,INDEX(新属性投放!$K$14:$K$34,卡牌属性!R485),INDEX(新属性投放!$K$42:$K$62,卡牌属性!R485))+IF(Q485=1,INDEX(新属性投放!S$20:S$23,卡牌属性!M485-1),INDEX(新属性投放!S$25:S$28,卡牌属性!M485-1)))*INDEX($G$5:$G$42,L485),2)</f>
        <v>2814.4</v>
      </c>
      <c r="W485" s="31" t="s">
        <v>191</v>
      </c>
      <c r="X485" s="16">
        <f>ROUND((IF(Q485=1,INDEX(新属性投放!$L$14:$L$34,卡牌属性!R485),INDEX(新属性投放!$L$42:$L$62,卡牌属性!R485))*INDEX($G$5:$G$42,L485)+IF(Q485=1,INDEX(新属性投放!T$20:T$23,卡牌属性!M485-1),INDEX(新属性投放!T$25:T$28,卡牌属性!M485-1)))*SQRT(INDEX($I$5:$I$42,L485)),2)</f>
        <v>30410.7</v>
      </c>
      <c r="Y485" s="31" t="s">
        <v>189</v>
      </c>
      <c r="Z485" s="16">
        <f>ROUND(IF(Q485=1,INDEX(新属性投放!$D$14:$D$34,卡牌属性!R485),INDEX(新属性投放!$D$42:$D$62,卡牌属性!R485))*INDEX($G$5:$G$42,L485)/SQRT(INDEX($I$5:$I$42,L485)),2)</f>
        <v>139.88</v>
      </c>
      <c r="AA485" s="31" t="s">
        <v>190</v>
      </c>
      <c r="AB485" s="16">
        <f>ROUND(IF(Q485=1,INDEX(新属性投放!$E$14:$E$34,卡牌属性!R485),INDEX(新属性投放!$E$42:$E$62,卡牌属性!R485))*INDEX($G$5:$G$42,L485),2)</f>
        <v>69.94</v>
      </c>
      <c r="AC485" s="31" t="s">
        <v>191</v>
      </c>
      <c r="AD485" s="16">
        <f>ROUND(IF(Q485=1,INDEX(新属性投放!$F$14:$F$34,卡牌属性!R485),INDEX(新属性投放!$F$42:$F$62,卡牌属性!R485))*INDEX($G$5:$G$42,L485)*SQRT(INDEX($I$5:$I$42,L485)),2)</f>
        <v>629.20000000000005</v>
      </c>
      <c r="AF485" s="16">
        <f t="shared" si="202"/>
        <v>1398</v>
      </c>
      <c r="AG485" s="16">
        <f t="shared" si="203"/>
        <v>699</v>
      </c>
      <c r="AH485" s="16">
        <f t="shared" si="204"/>
        <v>6292</v>
      </c>
      <c r="AJ485" s="16">
        <f t="shared" si="208"/>
        <v>9425</v>
      </c>
      <c r="AK485" s="16">
        <f t="shared" si="209"/>
        <v>4709</v>
      </c>
      <c r="AL485" s="16">
        <f t="shared" si="210"/>
        <v>42328</v>
      </c>
    </row>
    <row r="486" spans="11:38" ht="16.5" x14ac:dyDescent="0.2">
      <c r="K486" s="15">
        <v>483</v>
      </c>
      <c r="L486" s="15">
        <f t="shared" si="196"/>
        <v>23</v>
      </c>
      <c r="M486" s="15">
        <f t="shared" si="197"/>
        <v>4</v>
      </c>
      <c r="N486" s="16">
        <f t="shared" si="198"/>
        <v>1102007</v>
      </c>
      <c r="O486" s="16" t="str">
        <f t="shared" si="199"/>
        <v>天使缇娜21突</v>
      </c>
      <c r="P486" s="31" t="s">
        <v>482</v>
      </c>
      <c r="Q486" s="16">
        <f t="shared" si="200"/>
        <v>2</v>
      </c>
      <c r="R486" s="16">
        <f t="shared" si="201"/>
        <v>21</v>
      </c>
      <c r="S486" s="16" t="s">
        <v>51</v>
      </c>
      <c r="T486" s="16">
        <f>ROUND(((IF(Q486=1,INDEX(新属性投放!$J$14:$J$34,卡牌属性!R486),INDEX(新属性投放!$J$42:$J$62,卡牌属性!R486)))*INDEX($G$5:$G$42,L486)+IF(Q486=1,INDEX(新属性投放!R$20:R$23,卡牌属性!M486-1),INDEX(新属性投放!R$25:R$28,卡牌属性!M486-1)))/SQRT(INDEX($I$5:$I$42,L486)),2)</f>
        <v>6580.11</v>
      </c>
      <c r="U486" s="31" t="s">
        <v>190</v>
      </c>
      <c r="V486" s="16">
        <f>ROUND((IF(Q486=1,INDEX(新属性投放!$K$14:$K$34,卡牌属性!R486),INDEX(新属性投放!$K$42:$K$62,卡牌属性!R486))+IF(Q486=1,INDEX(新属性投放!S$20:S$23,卡牌属性!M486-1),INDEX(新属性投放!S$25:S$28,卡牌属性!M486-1)))*INDEX($G$5:$G$42,L486),2)</f>
        <v>3251.2</v>
      </c>
      <c r="W486" s="31" t="s">
        <v>191</v>
      </c>
      <c r="X486" s="16">
        <f>ROUND((IF(Q486=1,INDEX(新属性投放!$L$14:$L$34,卡牌属性!R486),INDEX(新属性投放!$L$42:$L$62,卡牌属性!R486))*INDEX($G$5:$G$42,L486)+IF(Q486=1,INDEX(新属性投放!T$20:T$23,卡牌属性!M486-1),INDEX(新属性投放!T$25:T$28,卡牌属性!M486-1)))*SQRT(INDEX($I$5:$I$42,L486)),2)</f>
        <v>35136.199999999997</v>
      </c>
      <c r="Y486" s="31" t="s">
        <v>189</v>
      </c>
      <c r="Z486" s="16">
        <f>ROUND(IF(Q486=1,INDEX(新属性投放!$D$14:$D$34,卡牌属性!R486),INDEX(新属性投放!$D$42:$D$62,卡牌属性!R486))*INDEX($G$5:$G$42,L486)/SQRT(INDEX($I$5:$I$42,L486)),2)</f>
        <v>161.75</v>
      </c>
      <c r="AA486" s="31" t="s">
        <v>190</v>
      </c>
      <c r="AB486" s="16">
        <f>ROUND(IF(Q486=1,INDEX(新属性投放!$E$14:$E$34,卡牌属性!R486),INDEX(新属性投放!$E$42:$E$62,卡牌属性!R486))*INDEX($G$5:$G$42,L486),2)</f>
        <v>80.87</v>
      </c>
      <c r="AC486" s="31" t="s">
        <v>191</v>
      </c>
      <c r="AD486" s="16">
        <f>ROUND(IF(Q486=1,INDEX(新属性投放!$F$14:$F$34,卡牌属性!R486),INDEX(新属性投放!$F$42:$F$62,卡牌属性!R486))*INDEX($G$5:$G$42,L486)*SQRT(INDEX($I$5:$I$42,L486)),2)</f>
        <v>726.7</v>
      </c>
      <c r="AF486" s="16">
        <f t="shared" si="202"/>
        <v>1617</v>
      </c>
      <c r="AG486" s="16">
        <f t="shared" si="203"/>
        <v>808</v>
      </c>
      <c r="AH486" s="16">
        <f t="shared" si="204"/>
        <v>7267</v>
      </c>
      <c r="AJ486" s="16">
        <f t="shared" si="208"/>
        <v>11042</v>
      </c>
      <c r="AK486" s="16">
        <f t="shared" si="209"/>
        <v>5517</v>
      </c>
      <c r="AL486" s="16">
        <f t="shared" si="210"/>
        <v>49595</v>
      </c>
    </row>
    <row r="487" spans="11:38" ht="16.5" x14ac:dyDescent="0.2">
      <c r="K487" s="15">
        <v>484</v>
      </c>
      <c r="L487" s="15">
        <f t="shared" si="196"/>
        <v>24</v>
      </c>
      <c r="M487" s="15">
        <f t="shared" si="197"/>
        <v>4</v>
      </c>
      <c r="N487" s="16">
        <f t="shared" si="198"/>
        <v>1102008</v>
      </c>
      <c r="O487" s="16" t="str">
        <f t="shared" si="199"/>
        <v>夏侯渊1突</v>
      </c>
      <c r="P487" s="31" t="s">
        <v>482</v>
      </c>
      <c r="Q487" s="16">
        <f t="shared" si="200"/>
        <v>2</v>
      </c>
      <c r="R487" s="16">
        <f t="shared" si="201"/>
        <v>1</v>
      </c>
      <c r="S487" s="16" t="s">
        <v>51</v>
      </c>
      <c r="T487" s="16">
        <f>ROUND(((IF(Q487=1,INDEX(新属性投放!$J$14:$J$34,卡牌属性!R487),INDEX(新属性投放!$J$42:$J$62,卡牌属性!R487)))*INDEX($G$5:$G$42,L487)+IF(Q487=1,INDEX(新属性投放!R$20:R$23,卡牌属性!M487-1),INDEX(新属性投放!R$25:R$28,卡牌属性!M487-1)))/SQRT(INDEX($I$5:$I$42,L487)),2)</f>
        <v>131</v>
      </c>
      <c r="U487" s="31" t="s">
        <v>190</v>
      </c>
      <c r="V487" s="16">
        <f>ROUND((IF(Q487=1,INDEX(新属性投放!$K$14:$K$34,卡牌属性!R487),INDEX(新属性投放!$K$42:$K$62,卡牌属性!R487))+IF(Q487=1,INDEX(新属性投放!S$20:S$23,卡牌属性!M487-1),INDEX(新属性投放!S$25:S$28,卡牌属性!M487-1)))*INDEX($G$5:$G$42,L487),2)</f>
        <v>26</v>
      </c>
      <c r="W487" s="31" t="s">
        <v>191</v>
      </c>
      <c r="X487" s="16">
        <f>ROUND((IF(Q487=1,INDEX(新属性投放!$L$14:$L$34,卡牌属性!R487),INDEX(新属性投放!$L$42:$L$62,卡牌属性!R487))*INDEX($G$5:$G$42,L487)+IF(Q487=1,INDEX(新属性投放!T$20:T$23,卡牌属性!M487-1),INDEX(新属性投放!T$25:T$28,卡牌属性!M487-1)))*SQRT(INDEX($I$5:$I$42,L487)),2)</f>
        <v>395</v>
      </c>
      <c r="Y487" s="31" t="s">
        <v>189</v>
      </c>
      <c r="Z487" s="16">
        <f>ROUND(IF(Q487=1,INDEX(新属性投放!$D$14:$D$34,卡牌属性!R487),INDEX(新属性投放!$D$42:$D$62,卡牌属性!R487))*INDEX($G$5:$G$42,L487)/SQRT(INDEX($I$5:$I$42,L487)),2)</f>
        <v>3.9</v>
      </c>
      <c r="AA487" s="31" t="s">
        <v>190</v>
      </c>
      <c r="AB487" s="16">
        <f>ROUND(IF(Q487=1,INDEX(新属性投放!$E$14:$E$34,卡牌属性!R487),INDEX(新属性投放!$E$42:$E$62,卡牌属性!R487))*INDEX($G$5:$G$42,L487),2)</f>
        <v>1.95</v>
      </c>
      <c r="AC487" s="31" t="s">
        <v>191</v>
      </c>
      <c r="AD487" s="16">
        <f>ROUND(IF(Q487=1,INDEX(新属性投放!$F$14:$F$34,卡牌属性!R487),INDEX(新属性投放!$F$42:$F$62,卡牌属性!R487))*INDEX($G$5:$G$42,L487)*SQRT(INDEX($I$5:$I$42,L487)),2)</f>
        <v>16.899999999999999</v>
      </c>
      <c r="AF487" s="16">
        <f t="shared" si="202"/>
        <v>39</v>
      </c>
      <c r="AG487" s="16">
        <f t="shared" si="203"/>
        <v>19</v>
      </c>
      <c r="AH487" s="16">
        <f t="shared" si="204"/>
        <v>169</v>
      </c>
      <c r="AJ487" s="16">
        <f t="shared" ref="AJ487" si="211">AF487</f>
        <v>39</v>
      </c>
      <c r="AK487" s="16">
        <f t="shared" ref="AK487" si="212">AG487</f>
        <v>19</v>
      </c>
      <c r="AL487" s="16">
        <f t="shared" ref="AL487" si="213">AH487</f>
        <v>169</v>
      </c>
    </row>
    <row r="488" spans="11:38" ht="16.5" x14ac:dyDescent="0.2">
      <c r="K488" s="15">
        <v>485</v>
      </c>
      <c r="L488" s="15">
        <f t="shared" si="196"/>
        <v>24</v>
      </c>
      <c r="M488" s="15">
        <f t="shared" si="197"/>
        <v>4</v>
      </c>
      <c r="N488" s="16">
        <f t="shared" si="198"/>
        <v>1102008</v>
      </c>
      <c r="O488" s="16" t="str">
        <f t="shared" si="199"/>
        <v>夏侯渊2突</v>
      </c>
      <c r="P488" s="31" t="s">
        <v>482</v>
      </c>
      <c r="Q488" s="16">
        <f t="shared" si="200"/>
        <v>2</v>
      </c>
      <c r="R488" s="16">
        <f t="shared" si="201"/>
        <v>2</v>
      </c>
      <c r="S488" s="16" t="s">
        <v>51</v>
      </c>
      <c r="T488" s="16">
        <f>ROUND(((IF(Q488=1,INDEX(新属性投放!$J$14:$J$34,卡牌属性!R488),INDEX(新属性投放!$J$42:$J$62,卡牌属性!R488)))*INDEX($G$5:$G$42,L488)+IF(Q488=1,INDEX(新属性投放!R$20:R$23,卡牌属性!M488-1),INDEX(新属性投放!R$25:R$28,卡牌属性!M488-1)))/SQRT(INDEX($I$5:$I$42,L488)),2)</f>
        <v>179.1</v>
      </c>
      <c r="U488" s="31" t="s">
        <v>190</v>
      </c>
      <c r="V488" s="16">
        <f>ROUND((IF(Q488=1,INDEX(新属性投放!$K$14:$K$34,卡牌属性!R488),INDEX(新属性投放!$K$42:$K$62,卡牌属性!R488))+IF(Q488=1,INDEX(新属性投放!S$20:S$23,卡牌属性!M488-1),INDEX(新属性投放!S$25:S$28,卡牌属性!M488-1)))*INDEX($G$5:$G$42,L488),2)</f>
        <v>50.05</v>
      </c>
      <c r="W488" s="31" t="s">
        <v>191</v>
      </c>
      <c r="X488" s="16">
        <f>ROUND((IF(Q488=1,INDEX(新属性投放!$L$14:$L$34,卡牌属性!R488),INDEX(新属性投放!$L$42:$L$62,卡牌属性!R488))*INDEX($G$5:$G$42,L488)+IF(Q488=1,INDEX(新属性投放!T$20:T$23,卡牌属性!M488-1),INDEX(新属性投放!T$25:T$28,卡牌属性!M488-1)))*SQRT(INDEX($I$5:$I$42,L488)),2)</f>
        <v>664.1</v>
      </c>
      <c r="Y488" s="31" t="s">
        <v>189</v>
      </c>
      <c r="Z488" s="16">
        <f>ROUND(IF(Q488=1,INDEX(新属性投放!$D$14:$D$34,卡牌属性!R488),INDEX(新属性投放!$D$42:$D$62,卡牌属性!R488))*INDEX($G$5:$G$42,L488)/SQRT(INDEX($I$5:$I$42,L488)),2)</f>
        <v>4.16</v>
      </c>
      <c r="AA488" s="31" t="s">
        <v>190</v>
      </c>
      <c r="AB488" s="16">
        <f>ROUND(IF(Q488=1,INDEX(新属性投放!$E$14:$E$34,卡牌属性!R488),INDEX(新属性投放!$E$42:$E$62,卡牌属性!R488))*INDEX($G$5:$G$42,L488),2)</f>
        <v>2.08</v>
      </c>
      <c r="AC488" s="31" t="s">
        <v>191</v>
      </c>
      <c r="AD488" s="16">
        <f>ROUND(IF(Q488=1,INDEX(新属性投放!$F$14:$F$34,卡牌属性!R488),INDEX(新属性投放!$F$42:$F$62,卡牌属性!R488))*INDEX($G$5:$G$42,L488)*SQRT(INDEX($I$5:$I$42,L488)),2)</f>
        <v>18.2</v>
      </c>
      <c r="AF488" s="16">
        <f t="shared" si="202"/>
        <v>41</v>
      </c>
      <c r="AG488" s="16">
        <f t="shared" si="203"/>
        <v>20</v>
      </c>
      <c r="AH488" s="16">
        <f t="shared" si="204"/>
        <v>182</v>
      </c>
      <c r="AJ488" s="16">
        <f t="shared" ref="AJ488:AJ507" si="214">AJ487+AF488</f>
        <v>80</v>
      </c>
      <c r="AK488" s="16">
        <f t="shared" ref="AK488:AK507" si="215">AK487+AG488</f>
        <v>39</v>
      </c>
      <c r="AL488" s="16">
        <f t="shared" ref="AL488:AL507" si="216">AL487+AH488</f>
        <v>351</v>
      </c>
    </row>
    <row r="489" spans="11:38" ht="16.5" x14ac:dyDescent="0.2">
      <c r="K489" s="15">
        <v>486</v>
      </c>
      <c r="L489" s="15">
        <f t="shared" si="196"/>
        <v>24</v>
      </c>
      <c r="M489" s="15">
        <f t="shared" si="197"/>
        <v>4</v>
      </c>
      <c r="N489" s="16">
        <f t="shared" si="198"/>
        <v>1102008</v>
      </c>
      <c r="O489" s="16" t="str">
        <f t="shared" si="199"/>
        <v>夏侯渊3突</v>
      </c>
      <c r="P489" s="31" t="s">
        <v>482</v>
      </c>
      <c r="Q489" s="16">
        <f t="shared" si="200"/>
        <v>2</v>
      </c>
      <c r="R489" s="16">
        <f t="shared" si="201"/>
        <v>3</v>
      </c>
      <c r="S489" s="16" t="s">
        <v>51</v>
      </c>
      <c r="T489" s="16">
        <f>ROUND(((IF(Q489=1,INDEX(新属性投放!$J$14:$J$34,卡牌属性!R489),INDEX(新属性投放!$J$42:$J$62,卡牌属性!R489)))*INDEX($G$5:$G$42,L489)+IF(Q489=1,INDEX(新属性投放!R$20:R$23,卡牌属性!M489-1),INDEX(新属性投放!R$25:R$28,卡牌属性!M489-1)))/SQRT(INDEX($I$5:$I$42,L489)),2)</f>
        <v>233.7</v>
      </c>
      <c r="U489" s="31" t="s">
        <v>190</v>
      </c>
      <c r="V489" s="16">
        <f>ROUND((IF(Q489=1,INDEX(新属性投放!$K$14:$K$34,卡牌属性!R489),INDEX(新属性投放!$K$42:$K$62,卡牌属性!R489))+IF(Q489=1,INDEX(新属性投放!S$20:S$23,卡牌属性!M489-1),INDEX(新属性投放!S$25:S$28,卡牌属性!M489-1)))*INDEX($G$5:$G$42,L489),2)</f>
        <v>77.349999999999994</v>
      </c>
      <c r="W489" s="31" t="s">
        <v>191</v>
      </c>
      <c r="X489" s="16">
        <f>ROUND((IF(Q489=1,INDEX(新属性投放!$L$14:$L$34,卡牌属性!R489),INDEX(新属性投放!$L$42:$L$62,卡牌属性!R489))*INDEX($G$5:$G$42,L489)+IF(Q489=1,INDEX(新属性投放!T$20:T$23,卡牌属性!M489-1),INDEX(新属性投放!T$25:T$28,卡牌属性!M489-1)))*SQRT(INDEX($I$5:$I$42,L489)),2)</f>
        <v>963.1</v>
      </c>
      <c r="Y489" s="31" t="s">
        <v>189</v>
      </c>
      <c r="Z489" s="16">
        <f>ROUND(IF(Q489=1,INDEX(新属性投放!$D$14:$D$34,卡牌属性!R489),INDEX(新属性投放!$D$42:$D$62,卡牌属性!R489))*INDEX($G$5:$G$42,L489)/SQRT(INDEX($I$5:$I$42,L489)),2)</f>
        <v>7.62</v>
      </c>
      <c r="AA489" s="31" t="s">
        <v>190</v>
      </c>
      <c r="AB489" s="16">
        <f>ROUND(IF(Q489=1,INDEX(新属性投放!$E$14:$E$34,卡牌属性!R489),INDEX(新属性投放!$E$42:$E$62,卡牌属性!R489))*INDEX($G$5:$G$42,L489),2)</f>
        <v>3.81</v>
      </c>
      <c r="AC489" s="31" t="s">
        <v>191</v>
      </c>
      <c r="AD489" s="16">
        <f>ROUND(IF(Q489=1,INDEX(新属性投放!$F$14:$F$34,卡牌属性!R489),INDEX(新属性投放!$F$42:$F$62,卡牌属性!R489))*INDEX($G$5:$G$42,L489)*SQRT(INDEX($I$5:$I$42,L489)),2)</f>
        <v>33.799999999999997</v>
      </c>
      <c r="AF489" s="16">
        <f t="shared" si="202"/>
        <v>76</v>
      </c>
      <c r="AG489" s="16">
        <f t="shared" si="203"/>
        <v>38</v>
      </c>
      <c r="AH489" s="16">
        <f t="shared" si="204"/>
        <v>338</v>
      </c>
      <c r="AJ489" s="16">
        <f t="shared" si="214"/>
        <v>156</v>
      </c>
      <c r="AK489" s="16">
        <f t="shared" si="215"/>
        <v>77</v>
      </c>
      <c r="AL489" s="16">
        <f t="shared" si="216"/>
        <v>689</v>
      </c>
    </row>
    <row r="490" spans="11:38" ht="16.5" x14ac:dyDescent="0.2">
      <c r="K490" s="15">
        <v>487</v>
      </c>
      <c r="L490" s="15">
        <f t="shared" si="196"/>
        <v>24</v>
      </c>
      <c r="M490" s="15">
        <f t="shared" si="197"/>
        <v>4</v>
      </c>
      <c r="N490" s="16">
        <f t="shared" si="198"/>
        <v>1102008</v>
      </c>
      <c r="O490" s="16" t="str">
        <f t="shared" si="199"/>
        <v>夏侯渊4突</v>
      </c>
      <c r="P490" s="31" t="s">
        <v>482</v>
      </c>
      <c r="Q490" s="16">
        <f t="shared" si="200"/>
        <v>2</v>
      </c>
      <c r="R490" s="16">
        <f t="shared" si="201"/>
        <v>4</v>
      </c>
      <c r="S490" s="16" t="s">
        <v>51</v>
      </c>
      <c r="T490" s="16">
        <f>ROUND(((IF(Q490=1,INDEX(新属性投放!$J$14:$J$34,卡牌属性!R490),INDEX(新属性投放!$J$42:$J$62,卡牌属性!R490)))*INDEX($G$5:$G$42,L490)+IF(Q490=1,INDEX(新属性投放!R$20:R$23,卡牌属性!M490-1),INDEX(新属性投放!R$25:R$28,卡牌属性!M490-1)))/SQRT(INDEX($I$5:$I$42,L490)),2)</f>
        <v>322.88</v>
      </c>
      <c r="U490" s="31" t="s">
        <v>190</v>
      </c>
      <c r="V490" s="16">
        <f>ROUND((IF(Q490=1,INDEX(新属性投放!$K$14:$K$34,卡牌属性!R490),INDEX(新属性投放!$K$42:$K$62,卡牌属性!R490))+IF(Q490=1,INDEX(新属性投放!S$20:S$23,卡牌属性!M490-1),INDEX(新属性投放!S$25:S$28,卡牌属性!M490-1)))*INDEX($G$5:$G$42,L490),2)</f>
        <v>121.94</v>
      </c>
      <c r="W490" s="31" t="s">
        <v>191</v>
      </c>
      <c r="X490" s="16">
        <f>ROUND((IF(Q490=1,INDEX(新属性投放!$L$14:$L$34,卡牌属性!R490),INDEX(新属性投放!$L$42:$L$62,卡牌属性!R490))*INDEX($G$5:$G$42,L490)+IF(Q490=1,INDEX(新属性投放!T$20:T$23,卡牌属性!M490-1),INDEX(新属性投放!T$25:T$28,卡牌属性!M490-1)))*SQRT(INDEX($I$5:$I$42,L490)),2)</f>
        <v>1418.1</v>
      </c>
      <c r="Y490" s="31" t="s">
        <v>189</v>
      </c>
      <c r="Z490" s="16">
        <f>ROUND(IF(Q490=1,INDEX(新属性投放!$D$14:$D$34,卡牌属性!R490),INDEX(新属性投放!$D$42:$D$62,卡牌属性!R490))*INDEX($G$5:$G$42,L490)/SQRT(INDEX($I$5:$I$42,L490)),2)</f>
        <v>8.76</v>
      </c>
      <c r="AA490" s="31" t="s">
        <v>190</v>
      </c>
      <c r="AB490" s="16">
        <f>ROUND(IF(Q490=1,INDEX(新属性投放!$E$14:$E$34,卡牌属性!R490),INDEX(新属性投放!$E$42:$E$62,卡牌属性!R490))*INDEX($G$5:$G$42,L490),2)</f>
        <v>4.38</v>
      </c>
      <c r="AC490" s="31" t="s">
        <v>191</v>
      </c>
      <c r="AD490" s="16">
        <f>ROUND(IF(Q490=1,INDEX(新属性投放!$F$14:$F$34,卡牌属性!R490),INDEX(新属性投放!$F$42:$F$62,卡牌属性!R490))*INDEX($G$5:$G$42,L490)*SQRT(INDEX($I$5:$I$42,L490)),2)</f>
        <v>39</v>
      </c>
      <c r="AF490" s="16">
        <f t="shared" si="202"/>
        <v>87</v>
      </c>
      <c r="AG490" s="16">
        <f t="shared" si="203"/>
        <v>43</v>
      </c>
      <c r="AH490" s="16">
        <f t="shared" si="204"/>
        <v>390</v>
      </c>
      <c r="AJ490" s="16">
        <f t="shared" si="214"/>
        <v>243</v>
      </c>
      <c r="AK490" s="16">
        <f t="shared" si="215"/>
        <v>120</v>
      </c>
      <c r="AL490" s="16">
        <f t="shared" si="216"/>
        <v>1079</v>
      </c>
    </row>
    <row r="491" spans="11:38" ht="16.5" x14ac:dyDescent="0.2">
      <c r="K491" s="15">
        <v>488</v>
      </c>
      <c r="L491" s="15">
        <f t="shared" si="196"/>
        <v>24</v>
      </c>
      <c r="M491" s="15">
        <f t="shared" si="197"/>
        <v>4</v>
      </c>
      <c r="N491" s="16">
        <f t="shared" si="198"/>
        <v>1102008</v>
      </c>
      <c r="O491" s="16" t="str">
        <f t="shared" si="199"/>
        <v>夏侯渊5突</v>
      </c>
      <c r="P491" s="31" t="s">
        <v>482</v>
      </c>
      <c r="Q491" s="16">
        <f t="shared" si="200"/>
        <v>2</v>
      </c>
      <c r="R491" s="16">
        <f t="shared" si="201"/>
        <v>5</v>
      </c>
      <c r="S491" s="16" t="s">
        <v>51</v>
      </c>
      <c r="T491" s="16">
        <f>ROUND(((IF(Q491=1,INDEX(新属性投放!$J$14:$J$34,卡牌属性!R491),INDEX(新属性投放!$J$42:$J$62,卡牌属性!R491)))*INDEX($G$5:$G$42,L491)+IF(Q491=1,INDEX(新属性投放!R$20:R$23,卡牌属性!M491-1),INDEX(新属性投放!R$25:R$28,卡牌属性!M491-1)))/SQRT(INDEX($I$5:$I$42,L491)),2)</f>
        <v>432.6</v>
      </c>
      <c r="U491" s="31" t="s">
        <v>190</v>
      </c>
      <c r="V491" s="16">
        <f>ROUND((IF(Q491=1,INDEX(新属性投放!$K$14:$K$34,卡牌属性!R491),INDEX(新属性投放!$K$42:$K$62,卡牌属性!R491))+IF(Q491=1,INDEX(新属性投放!S$20:S$23,卡牌属性!M491-1),INDEX(新属性投放!S$25:S$28,卡牌属性!M491-1)))*INDEX($G$5:$G$42,L491),2)</f>
        <v>176.15</v>
      </c>
      <c r="W491" s="31" t="s">
        <v>191</v>
      </c>
      <c r="X491" s="16">
        <f>ROUND((IF(Q491=1,INDEX(新属性投放!$L$14:$L$34,卡牌属性!R491),INDEX(新属性投放!$L$42:$L$62,卡牌属性!R491))*INDEX($G$5:$G$42,L491)+IF(Q491=1,INDEX(新属性投放!T$20:T$23,卡牌属性!M491-1),INDEX(新属性投放!T$25:T$28,卡牌属性!M491-1)))*SQRT(INDEX($I$5:$I$42,L491)),2)</f>
        <v>2007</v>
      </c>
      <c r="Y491" s="31" t="s">
        <v>189</v>
      </c>
      <c r="Z491" s="16">
        <f>ROUND(IF(Q491=1,INDEX(新属性投放!$D$14:$D$34,卡牌属性!R491),INDEX(新属性投放!$D$42:$D$62,卡牌属性!R491))*INDEX($G$5:$G$42,L491)/SQRT(INDEX($I$5:$I$42,L491)),2)</f>
        <v>10.96</v>
      </c>
      <c r="AA491" s="31" t="s">
        <v>190</v>
      </c>
      <c r="AB491" s="16">
        <f>ROUND(IF(Q491=1,INDEX(新属性投放!$E$14:$E$34,卡牌属性!R491),INDEX(新属性投放!$E$42:$E$62,卡牌属性!R491))*INDEX($G$5:$G$42,L491),2)</f>
        <v>5.48</v>
      </c>
      <c r="AC491" s="31" t="s">
        <v>191</v>
      </c>
      <c r="AD491" s="16">
        <f>ROUND(IF(Q491=1,INDEX(新属性投放!$F$14:$F$34,卡牌属性!R491),INDEX(新属性投放!$F$42:$F$62,卡牌属性!R491))*INDEX($G$5:$G$42,L491)*SQRT(INDEX($I$5:$I$42,L491)),2)</f>
        <v>48.1</v>
      </c>
      <c r="AF491" s="16">
        <f t="shared" si="202"/>
        <v>109</v>
      </c>
      <c r="AG491" s="16">
        <f t="shared" si="203"/>
        <v>54</v>
      </c>
      <c r="AH491" s="16">
        <f t="shared" si="204"/>
        <v>481</v>
      </c>
      <c r="AJ491" s="16">
        <f t="shared" si="214"/>
        <v>352</v>
      </c>
      <c r="AK491" s="16">
        <f t="shared" si="215"/>
        <v>174</v>
      </c>
      <c r="AL491" s="16">
        <f t="shared" si="216"/>
        <v>1560</v>
      </c>
    </row>
    <row r="492" spans="11:38" ht="16.5" x14ac:dyDescent="0.2">
      <c r="K492" s="15">
        <v>489</v>
      </c>
      <c r="L492" s="15">
        <f t="shared" si="196"/>
        <v>24</v>
      </c>
      <c r="M492" s="15">
        <f t="shared" si="197"/>
        <v>4</v>
      </c>
      <c r="N492" s="16">
        <f t="shared" si="198"/>
        <v>1102008</v>
      </c>
      <c r="O492" s="16" t="str">
        <f t="shared" si="199"/>
        <v>夏侯渊6突</v>
      </c>
      <c r="P492" s="31" t="s">
        <v>482</v>
      </c>
      <c r="Q492" s="16">
        <f t="shared" si="200"/>
        <v>2</v>
      </c>
      <c r="R492" s="16">
        <f t="shared" si="201"/>
        <v>6</v>
      </c>
      <c r="S492" s="16" t="s">
        <v>51</v>
      </c>
      <c r="T492" s="16">
        <f>ROUND(((IF(Q492=1,INDEX(新属性投放!$J$14:$J$34,卡牌属性!R492),INDEX(新属性投放!$J$42:$J$62,卡牌属性!R492)))*INDEX($G$5:$G$42,L492)+IF(Q492=1,INDEX(新属性投放!R$20:R$23,卡牌属性!M492-1),INDEX(新属性投放!R$25:R$28,卡牌属性!M492-1)))/SQRT(INDEX($I$5:$I$42,L492)),2)</f>
        <v>569.49</v>
      </c>
      <c r="U492" s="31" t="s">
        <v>190</v>
      </c>
      <c r="V492" s="16">
        <f>ROUND((IF(Q492=1,INDEX(新属性投放!$K$14:$K$34,卡牌属性!R492),INDEX(新属性投放!$K$42:$K$62,卡牌属性!R492))+IF(Q492=1,INDEX(新属性投放!S$20:S$23,卡牌属性!M492-1),INDEX(新属性投放!S$25:S$28,卡牌属性!M492-1)))*INDEX($G$5:$G$42,L492),2)</f>
        <v>245.25</v>
      </c>
      <c r="W492" s="31" t="s">
        <v>191</v>
      </c>
      <c r="X492" s="16">
        <f>ROUND((IF(Q492=1,INDEX(新属性投放!$L$14:$L$34,卡牌属性!R492),INDEX(新属性投放!$L$42:$L$62,卡牌属性!R492))*INDEX($G$5:$G$42,L492)+IF(Q492=1,INDEX(新属性投放!T$20:T$23,卡牌属性!M492-1),INDEX(新属性投放!T$25:T$28,卡牌属性!M492-1)))*SQRT(INDEX($I$5:$I$42,L492)),2)</f>
        <v>2733.7</v>
      </c>
      <c r="Y492" s="31" t="s">
        <v>189</v>
      </c>
      <c r="Z492" s="16">
        <f>ROUND(IF(Q492=1,INDEX(新属性投放!$D$14:$D$34,卡牌属性!R492),INDEX(新属性投放!$D$42:$D$62,卡牌属性!R492))*INDEX($G$5:$G$42,L492)/SQRT(INDEX($I$5:$I$42,L492)),2)</f>
        <v>14.21</v>
      </c>
      <c r="AA492" s="31" t="s">
        <v>190</v>
      </c>
      <c r="AB492" s="16">
        <f>ROUND(IF(Q492=1,INDEX(新属性投放!$E$14:$E$34,卡牌属性!R492),INDEX(新属性投放!$E$42:$E$62,卡牌属性!R492))*INDEX($G$5:$G$42,L492),2)</f>
        <v>7.1</v>
      </c>
      <c r="AC492" s="31" t="s">
        <v>191</v>
      </c>
      <c r="AD492" s="16">
        <f>ROUND(IF(Q492=1,INDEX(新属性投放!$F$14:$F$34,卡牌属性!R492),INDEX(新属性投放!$F$42:$F$62,卡牌属性!R492))*INDEX($G$5:$G$42,L492)*SQRT(INDEX($I$5:$I$42,L492)),2)</f>
        <v>63.7</v>
      </c>
      <c r="AF492" s="16">
        <f t="shared" si="202"/>
        <v>142</v>
      </c>
      <c r="AG492" s="16">
        <f t="shared" si="203"/>
        <v>71</v>
      </c>
      <c r="AH492" s="16">
        <f t="shared" si="204"/>
        <v>637</v>
      </c>
      <c r="AJ492" s="16">
        <f t="shared" si="214"/>
        <v>494</v>
      </c>
      <c r="AK492" s="16">
        <f t="shared" si="215"/>
        <v>245</v>
      </c>
      <c r="AL492" s="16">
        <f t="shared" si="216"/>
        <v>2197</v>
      </c>
    </row>
    <row r="493" spans="11:38" ht="16.5" x14ac:dyDescent="0.2">
      <c r="K493" s="15">
        <v>490</v>
      </c>
      <c r="L493" s="15">
        <f t="shared" si="196"/>
        <v>24</v>
      </c>
      <c r="M493" s="15">
        <f t="shared" si="197"/>
        <v>4</v>
      </c>
      <c r="N493" s="16">
        <f t="shared" si="198"/>
        <v>1102008</v>
      </c>
      <c r="O493" s="16" t="str">
        <f t="shared" si="199"/>
        <v>夏侯渊7突</v>
      </c>
      <c r="P493" s="31" t="s">
        <v>482</v>
      </c>
      <c r="Q493" s="16">
        <f t="shared" si="200"/>
        <v>2</v>
      </c>
      <c r="R493" s="16">
        <f t="shared" si="201"/>
        <v>7</v>
      </c>
      <c r="S493" s="16" t="s">
        <v>51</v>
      </c>
      <c r="T493" s="16">
        <f>ROUND(((IF(Q493=1,INDEX(新属性投放!$J$14:$J$34,卡牌属性!R493),INDEX(新属性投放!$J$42:$J$62,卡牌属性!R493)))*INDEX($G$5:$G$42,L493)+IF(Q493=1,INDEX(新属性投放!R$20:R$23,卡牌属性!M493-1),INDEX(新属性投放!R$25:R$28,卡牌属性!M493-1)))/SQRT(INDEX($I$5:$I$42,L493)),2)</f>
        <v>746.68</v>
      </c>
      <c r="U493" s="31" t="s">
        <v>190</v>
      </c>
      <c r="V493" s="16">
        <f>ROUND((IF(Q493=1,INDEX(新属性投放!$K$14:$K$34,卡牌属性!R493),INDEX(新属性投放!$K$42:$K$62,卡牌属性!R493))+IF(Q493=1,INDEX(新属性投放!S$20:S$23,卡牌属性!M493-1),INDEX(新属性投放!S$25:S$28,卡牌属性!M493-1)))*INDEX($G$5:$G$42,L493),2)</f>
        <v>334.49</v>
      </c>
      <c r="W493" s="31" t="s">
        <v>191</v>
      </c>
      <c r="X493" s="16">
        <f>ROUND((IF(Q493=1,INDEX(新属性投放!$L$14:$L$34,卡牌属性!R493),INDEX(新属性投放!$L$42:$L$62,卡牌属性!R493))*INDEX($G$5:$G$42,L493)+IF(Q493=1,INDEX(新属性投放!T$20:T$23,卡牌属性!M493-1),INDEX(新属性投放!T$25:T$28,卡牌属性!M493-1)))*SQRT(INDEX($I$5:$I$42,L493)),2)</f>
        <v>3686.6</v>
      </c>
      <c r="Y493" s="31" t="s">
        <v>189</v>
      </c>
      <c r="Z493" s="16">
        <f>ROUND(IF(Q493=1,INDEX(新属性投放!$D$14:$D$34,卡牌属性!R493),INDEX(新属性投放!$D$42:$D$62,卡牌属性!R493))*INDEX($G$5:$G$42,L493)/SQRT(INDEX($I$5:$I$42,L493)),2)</f>
        <v>17.5</v>
      </c>
      <c r="AA493" s="31" t="s">
        <v>190</v>
      </c>
      <c r="AB493" s="16">
        <f>ROUND(IF(Q493=1,INDEX(新属性投放!$E$14:$E$34,卡牌属性!R493),INDEX(新属性投放!$E$42:$E$62,卡牌属性!R493))*INDEX($G$5:$G$42,L493),2)</f>
        <v>8.75</v>
      </c>
      <c r="AC493" s="31" t="s">
        <v>191</v>
      </c>
      <c r="AD493" s="16">
        <f>ROUND(IF(Q493=1,INDEX(新属性投放!$F$14:$F$34,卡牌属性!R493),INDEX(新属性投放!$F$42:$F$62,卡牌属性!R493))*INDEX($G$5:$G$42,L493)*SQRT(INDEX($I$5:$I$42,L493)),2)</f>
        <v>78</v>
      </c>
      <c r="AF493" s="16">
        <f t="shared" si="202"/>
        <v>175</v>
      </c>
      <c r="AG493" s="16">
        <f t="shared" si="203"/>
        <v>87</v>
      </c>
      <c r="AH493" s="16">
        <f t="shared" si="204"/>
        <v>780</v>
      </c>
      <c r="AJ493" s="16">
        <f t="shared" si="214"/>
        <v>669</v>
      </c>
      <c r="AK493" s="16">
        <f t="shared" si="215"/>
        <v>332</v>
      </c>
      <c r="AL493" s="16">
        <f t="shared" si="216"/>
        <v>2977</v>
      </c>
    </row>
    <row r="494" spans="11:38" ht="16.5" x14ac:dyDescent="0.2">
      <c r="K494" s="15">
        <v>491</v>
      </c>
      <c r="L494" s="15">
        <f t="shared" si="196"/>
        <v>24</v>
      </c>
      <c r="M494" s="15">
        <f t="shared" si="197"/>
        <v>4</v>
      </c>
      <c r="N494" s="16">
        <f t="shared" si="198"/>
        <v>1102008</v>
      </c>
      <c r="O494" s="16" t="str">
        <f t="shared" si="199"/>
        <v>夏侯渊8突</v>
      </c>
      <c r="P494" s="31" t="s">
        <v>482</v>
      </c>
      <c r="Q494" s="16">
        <f t="shared" si="200"/>
        <v>2</v>
      </c>
      <c r="R494" s="16">
        <f t="shared" si="201"/>
        <v>8</v>
      </c>
      <c r="S494" s="16" t="s">
        <v>51</v>
      </c>
      <c r="T494" s="16">
        <f>ROUND(((IF(Q494=1,INDEX(新属性投放!$J$14:$J$34,卡牌属性!R494),INDEX(新属性投放!$J$42:$J$62,卡牌属性!R494)))*INDEX($G$5:$G$42,L494)+IF(Q494=1,INDEX(新属性投放!R$20:R$23,卡牌属性!M494-1),INDEX(新属性投放!R$25:R$28,卡牌属性!M494-1)))/SQRT(INDEX($I$5:$I$42,L494)),2)</f>
        <v>965.86</v>
      </c>
      <c r="U494" s="31" t="s">
        <v>190</v>
      </c>
      <c r="V494" s="16">
        <f>ROUND((IF(Q494=1,INDEX(新属性投放!$K$14:$K$34,卡牌属性!R494),INDEX(新属性投放!$K$42:$K$62,卡牌属性!R494))+IF(Q494=1,INDEX(新属性投放!S$20:S$23,卡牌属性!M494-1),INDEX(新属性投放!S$25:S$28,卡牌属性!M494-1)))*INDEX($G$5:$G$42,L494),2)</f>
        <v>444.08</v>
      </c>
      <c r="W494" s="31" t="s">
        <v>191</v>
      </c>
      <c r="X494" s="16">
        <f>ROUND((IF(Q494=1,INDEX(新属性投放!$L$14:$L$34,卡牌属性!R494),INDEX(新属性投放!$L$42:$L$62,卡牌属性!R494))*INDEX($G$5:$G$42,L494)+IF(Q494=1,INDEX(新属性投放!T$20:T$23,卡牌属性!M494-1),INDEX(新属性投放!T$25:T$28,卡牌属性!M494-1)))*SQRT(INDEX($I$5:$I$42,L494)),2)</f>
        <v>4864.3999999999996</v>
      </c>
      <c r="Y494" s="31" t="s">
        <v>189</v>
      </c>
      <c r="Z494" s="16">
        <f>ROUND(IF(Q494=1,INDEX(新属性投放!$D$14:$D$34,卡牌属性!R494),INDEX(新属性投放!$D$42:$D$62,卡牌属性!R494))*INDEX($G$5:$G$42,L494)/SQRT(INDEX($I$5:$I$42,L494)),2)</f>
        <v>21.88</v>
      </c>
      <c r="AA494" s="31" t="s">
        <v>190</v>
      </c>
      <c r="AB494" s="16">
        <f>ROUND(IF(Q494=1,INDEX(新属性投放!$E$14:$E$34,卡牌属性!R494),INDEX(新属性投放!$E$42:$E$62,卡牌属性!R494))*INDEX($G$5:$G$42,L494),2)</f>
        <v>10.94</v>
      </c>
      <c r="AC494" s="31" t="s">
        <v>191</v>
      </c>
      <c r="AD494" s="16">
        <f>ROUND(IF(Q494=1,INDEX(新属性投放!$F$14:$F$34,卡牌属性!R494),INDEX(新属性投放!$F$42:$F$62,卡牌属性!R494))*INDEX($G$5:$G$42,L494)*SQRT(INDEX($I$5:$I$42,L494)),2)</f>
        <v>97.5</v>
      </c>
      <c r="AF494" s="16">
        <f t="shared" si="202"/>
        <v>218</v>
      </c>
      <c r="AG494" s="16">
        <f t="shared" si="203"/>
        <v>109</v>
      </c>
      <c r="AH494" s="16">
        <f t="shared" si="204"/>
        <v>975</v>
      </c>
      <c r="AJ494" s="16">
        <f t="shared" si="214"/>
        <v>887</v>
      </c>
      <c r="AK494" s="16">
        <f t="shared" si="215"/>
        <v>441</v>
      </c>
      <c r="AL494" s="16">
        <f t="shared" si="216"/>
        <v>3952</v>
      </c>
    </row>
    <row r="495" spans="11:38" ht="16.5" x14ac:dyDescent="0.2">
      <c r="K495" s="15">
        <v>492</v>
      </c>
      <c r="L495" s="15">
        <f t="shared" si="196"/>
        <v>24</v>
      </c>
      <c r="M495" s="15">
        <f t="shared" si="197"/>
        <v>4</v>
      </c>
      <c r="N495" s="16">
        <f t="shared" si="198"/>
        <v>1102008</v>
      </c>
      <c r="O495" s="16" t="str">
        <f t="shared" si="199"/>
        <v>夏侯渊9突</v>
      </c>
      <c r="P495" s="31" t="s">
        <v>482</v>
      </c>
      <c r="Q495" s="16">
        <f t="shared" si="200"/>
        <v>2</v>
      </c>
      <c r="R495" s="16">
        <f t="shared" si="201"/>
        <v>9</v>
      </c>
      <c r="S495" s="16" t="s">
        <v>51</v>
      </c>
      <c r="T495" s="16">
        <f>ROUND(((IF(Q495=1,INDEX(新属性投放!$J$14:$J$34,卡牌属性!R495),INDEX(新属性投放!$J$42:$J$62,卡牌属性!R495)))*INDEX($G$5:$G$42,L495)+IF(Q495=1,INDEX(新属性投放!R$20:R$23,卡牌属性!M495-1),INDEX(新属性投放!R$25:R$28,卡牌属性!M495-1)))/SQRT(INDEX($I$5:$I$42,L495)),2)</f>
        <v>1239.25</v>
      </c>
      <c r="U495" s="31" t="s">
        <v>190</v>
      </c>
      <c r="V495" s="16">
        <f>ROUND((IF(Q495=1,INDEX(新属性投放!$K$14:$K$34,卡牌属性!R495),INDEX(新属性投放!$K$42:$K$62,卡牌属性!R495))+IF(Q495=1,INDEX(新属性投放!S$20:S$23,卡牌属性!M495-1),INDEX(新属性投放!S$25:S$28,卡牌属性!M495-1)))*INDEX($G$5:$G$42,L495),2)</f>
        <v>580.78</v>
      </c>
      <c r="W495" s="31" t="s">
        <v>191</v>
      </c>
      <c r="X495" s="16">
        <f>ROUND((IF(Q495=1,INDEX(新属性投放!$L$14:$L$34,卡牌属性!R495),INDEX(新属性投放!$L$42:$L$62,卡牌属性!R495))*INDEX($G$5:$G$42,L495)+IF(Q495=1,INDEX(新属性投放!T$20:T$23,卡牌属性!M495-1),INDEX(新属性投放!T$25:T$28,卡牌属性!M495-1)))*SQRT(INDEX($I$5:$I$42,L495)),2)</f>
        <v>6330.8</v>
      </c>
      <c r="Y495" s="31" t="s">
        <v>189</v>
      </c>
      <c r="Z495" s="16">
        <f>ROUND(IF(Q495=1,INDEX(新属性投放!$D$14:$D$34,卡牌属性!R495),INDEX(新属性投放!$D$42:$D$62,卡牌属性!R495))*INDEX($G$5:$G$42,L495)/SQRT(INDEX($I$5:$I$42,L495)),2)</f>
        <v>28.46</v>
      </c>
      <c r="AA495" s="31" t="s">
        <v>190</v>
      </c>
      <c r="AB495" s="16">
        <f>ROUND(IF(Q495=1,INDEX(新属性投放!$E$14:$E$34,卡牌属性!R495),INDEX(新属性投放!$E$42:$E$62,卡牌属性!R495))*INDEX($G$5:$G$42,L495),2)</f>
        <v>14.23</v>
      </c>
      <c r="AC495" s="31" t="s">
        <v>191</v>
      </c>
      <c r="AD495" s="16">
        <f>ROUND(IF(Q495=1,INDEX(新属性投放!$F$14:$F$34,卡牌属性!R495),INDEX(新属性投放!$F$42:$F$62,卡牌属性!R495))*INDEX($G$5:$G$42,L495)*SQRT(INDEX($I$5:$I$42,L495)),2)</f>
        <v>127.4</v>
      </c>
      <c r="AF495" s="16">
        <f t="shared" si="202"/>
        <v>284</v>
      </c>
      <c r="AG495" s="16">
        <f t="shared" si="203"/>
        <v>142</v>
      </c>
      <c r="AH495" s="16">
        <f t="shared" si="204"/>
        <v>1274</v>
      </c>
      <c r="AJ495" s="16">
        <f t="shared" si="214"/>
        <v>1171</v>
      </c>
      <c r="AK495" s="16">
        <f t="shared" si="215"/>
        <v>583</v>
      </c>
      <c r="AL495" s="16">
        <f t="shared" si="216"/>
        <v>5226</v>
      </c>
    </row>
    <row r="496" spans="11:38" ht="16.5" x14ac:dyDescent="0.2">
      <c r="K496" s="15">
        <v>493</v>
      </c>
      <c r="L496" s="15">
        <f t="shared" si="196"/>
        <v>24</v>
      </c>
      <c r="M496" s="15">
        <f t="shared" si="197"/>
        <v>4</v>
      </c>
      <c r="N496" s="16">
        <f t="shared" si="198"/>
        <v>1102008</v>
      </c>
      <c r="O496" s="16" t="str">
        <f t="shared" si="199"/>
        <v>夏侯渊10突</v>
      </c>
      <c r="P496" s="31" t="s">
        <v>482</v>
      </c>
      <c r="Q496" s="16">
        <f t="shared" si="200"/>
        <v>2</v>
      </c>
      <c r="R496" s="16">
        <f t="shared" si="201"/>
        <v>10</v>
      </c>
      <c r="S496" s="16" t="s">
        <v>51</v>
      </c>
      <c r="T496" s="16">
        <f>ROUND(((IF(Q496=1,INDEX(新属性投放!$J$14:$J$34,卡牌属性!R496),INDEX(新属性投放!$J$42:$J$62,卡牌属性!R496)))*INDEX($G$5:$G$42,L496)+IF(Q496=1,INDEX(新属性投放!R$20:R$23,卡牌属性!M496-1),INDEX(新属性投放!R$25:R$28,卡牌属性!M496-1)))/SQRT(INDEX($I$5:$I$42,L496)),2)</f>
        <v>1416.64</v>
      </c>
      <c r="U496" s="31" t="s">
        <v>190</v>
      </c>
      <c r="V496" s="16">
        <f>ROUND((IF(Q496=1,INDEX(新属性投放!$K$14:$K$34,卡牌属性!R496),INDEX(新属性投放!$K$42:$K$62,卡牌属性!R496))+IF(Q496=1,INDEX(新属性投放!S$20:S$23,卡牌属性!M496-1),INDEX(新属性投放!S$25:S$28,卡牌属性!M496-1)))*INDEX($G$5:$G$42,L496),2)</f>
        <v>670.12</v>
      </c>
      <c r="W496" s="31" t="s">
        <v>191</v>
      </c>
      <c r="X496" s="16">
        <f>ROUND((IF(Q496=1,INDEX(新属性投放!$L$14:$L$34,卡牌属性!R496),INDEX(新属性投放!$L$42:$L$62,卡牌属性!R496))*INDEX($G$5:$G$42,L496)+IF(Q496=1,INDEX(新属性投放!T$20:T$23,卡牌属性!M496-1),INDEX(新属性投放!T$25:T$28,卡牌属性!M496-1)))*SQRT(INDEX($I$5:$I$42,L496)),2)</f>
        <v>7283.7</v>
      </c>
      <c r="Y496" s="31" t="s">
        <v>189</v>
      </c>
      <c r="Z496" s="16">
        <f>ROUND(IF(Q496=1,INDEX(新属性投放!$D$14:$D$34,卡牌属性!R496),INDEX(新属性投放!$D$42:$D$62,卡牌属性!R496))*INDEX($G$5:$G$42,L496)/SQRT(INDEX($I$5:$I$42,L496)),2)</f>
        <v>32.81</v>
      </c>
      <c r="AA496" s="31" t="s">
        <v>190</v>
      </c>
      <c r="AB496" s="16">
        <f>ROUND(IF(Q496=1,INDEX(新属性投放!$E$14:$E$34,卡牌属性!R496),INDEX(新属性投放!$E$42:$E$62,卡牌属性!R496))*INDEX($G$5:$G$42,L496),2)</f>
        <v>16.41</v>
      </c>
      <c r="AC496" s="31" t="s">
        <v>191</v>
      </c>
      <c r="AD496" s="16">
        <f>ROUND(IF(Q496=1,INDEX(新属性投放!$F$14:$F$34,卡牌属性!R496),INDEX(新属性投放!$F$42:$F$62,卡牌属性!R496))*INDEX($G$5:$G$42,L496)*SQRT(INDEX($I$5:$I$42,L496)),2)</f>
        <v>146.9</v>
      </c>
      <c r="AF496" s="16">
        <f t="shared" si="202"/>
        <v>328</v>
      </c>
      <c r="AG496" s="16">
        <f t="shared" si="203"/>
        <v>164</v>
      </c>
      <c r="AH496" s="16">
        <f t="shared" si="204"/>
        <v>1469</v>
      </c>
      <c r="AJ496" s="16">
        <f t="shared" si="214"/>
        <v>1499</v>
      </c>
      <c r="AK496" s="16">
        <f t="shared" si="215"/>
        <v>747</v>
      </c>
      <c r="AL496" s="16">
        <f t="shared" si="216"/>
        <v>6695</v>
      </c>
    </row>
    <row r="497" spans="11:38" ht="16.5" x14ac:dyDescent="0.2">
      <c r="K497" s="15">
        <v>494</v>
      </c>
      <c r="L497" s="15">
        <f t="shared" si="196"/>
        <v>24</v>
      </c>
      <c r="M497" s="15">
        <f t="shared" si="197"/>
        <v>4</v>
      </c>
      <c r="N497" s="16">
        <f t="shared" si="198"/>
        <v>1102008</v>
      </c>
      <c r="O497" s="16" t="str">
        <f t="shared" si="199"/>
        <v>夏侯渊11突</v>
      </c>
      <c r="P497" s="31" t="s">
        <v>482</v>
      </c>
      <c r="Q497" s="16">
        <f t="shared" si="200"/>
        <v>2</v>
      </c>
      <c r="R497" s="16">
        <f t="shared" si="201"/>
        <v>11</v>
      </c>
      <c r="S497" s="16" t="s">
        <v>51</v>
      </c>
      <c r="T497" s="16">
        <f>ROUND(((IF(Q497=1,INDEX(新属性投放!$J$14:$J$34,卡牌属性!R497),INDEX(新属性投放!$J$42:$J$62,卡牌属性!R497)))*INDEX($G$5:$G$42,L497)+IF(Q497=1,INDEX(新属性投放!R$20:R$23,卡牌属性!M497-1),INDEX(新属性投放!R$25:R$28,卡牌属性!M497-1)))/SQRT(INDEX($I$5:$I$42,L497)),2)</f>
        <v>1622.3</v>
      </c>
      <c r="U497" s="31" t="s">
        <v>190</v>
      </c>
      <c r="V497" s="16">
        <f>ROUND((IF(Q497=1,INDEX(新属性投放!$K$14:$K$34,卡牌属性!R497),INDEX(新属性投放!$K$42:$K$62,卡牌属性!R497))+IF(Q497=1,INDEX(新属性投放!S$20:S$23,卡牌属性!M497-1),INDEX(新属性投放!S$25:S$28,卡牌属性!M497-1)))*INDEX($G$5:$G$42,L497),2)</f>
        <v>772.95</v>
      </c>
      <c r="W497" s="31" t="s">
        <v>191</v>
      </c>
      <c r="X497" s="16">
        <f>ROUND((IF(Q497=1,INDEX(新属性投放!$L$14:$L$34,卡牌属性!R497),INDEX(新属性投放!$L$42:$L$62,卡牌属性!R497))*INDEX($G$5:$G$42,L497)+IF(Q497=1,INDEX(新属性投放!T$20:T$23,卡牌属性!M497-1),INDEX(新属性投放!T$25:T$28,卡牌属性!M497-1)))*SQRT(INDEX($I$5:$I$42,L497)),2)</f>
        <v>8392.6</v>
      </c>
      <c r="Y497" s="31" t="s">
        <v>189</v>
      </c>
      <c r="Z497" s="16">
        <f>ROUND(IF(Q497=1,INDEX(新属性投放!$D$14:$D$34,卡牌属性!R497),INDEX(新属性投放!$D$42:$D$62,卡牌属性!R497))*INDEX($G$5:$G$42,L497)/SQRT(INDEX($I$5:$I$42,L497)),2)</f>
        <v>38.29</v>
      </c>
      <c r="AA497" s="31" t="s">
        <v>190</v>
      </c>
      <c r="AB497" s="16">
        <f>ROUND(IF(Q497=1,INDEX(新属性投放!$E$14:$E$34,卡牌属性!R497),INDEX(新属性投放!$E$42:$E$62,卡牌属性!R497))*INDEX($G$5:$G$42,L497),2)</f>
        <v>19.14</v>
      </c>
      <c r="AC497" s="31" t="s">
        <v>191</v>
      </c>
      <c r="AD497" s="16">
        <f>ROUND(IF(Q497=1,INDEX(新属性投放!$F$14:$F$34,卡牌属性!R497),INDEX(新属性投放!$F$42:$F$62,卡牌属性!R497))*INDEX($G$5:$G$42,L497)*SQRT(INDEX($I$5:$I$42,L497)),2)</f>
        <v>171.6</v>
      </c>
      <c r="AF497" s="16">
        <f t="shared" si="202"/>
        <v>382</v>
      </c>
      <c r="AG497" s="16">
        <f t="shared" si="203"/>
        <v>191</v>
      </c>
      <c r="AH497" s="16">
        <f t="shared" si="204"/>
        <v>1716</v>
      </c>
      <c r="AJ497" s="16">
        <f t="shared" si="214"/>
        <v>1881</v>
      </c>
      <c r="AK497" s="16">
        <f t="shared" si="215"/>
        <v>938</v>
      </c>
      <c r="AL497" s="16">
        <f t="shared" si="216"/>
        <v>8411</v>
      </c>
    </row>
    <row r="498" spans="11:38" ht="16.5" x14ac:dyDescent="0.2">
      <c r="K498" s="15">
        <v>495</v>
      </c>
      <c r="L498" s="15">
        <f t="shared" si="196"/>
        <v>24</v>
      </c>
      <c r="M498" s="15">
        <f t="shared" si="197"/>
        <v>4</v>
      </c>
      <c r="N498" s="16">
        <f t="shared" si="198"/>
        <v>1102008</v>
      </c>
      <c r="O498" s="16" t="str">
        <f t="shared" si="199"/>
        <v>夏侯渊12突</v>
      </c>
      <c r="P498" s="31" t="s">
        <v>482</v>
      </c>
      <c r="Q498" s="16">
        <f t="shared" si="200"/>
        <v>2</v>
      </c>
      <c r="R498" s="16">
        <f t="shared" si="201"/>
        <v>12</v>
      </c>
      <c r="S498" s="16" t="s">
        <v>51</v>
      </c>
      <c r="T498" s="16">
        <f>ROUND(((IF(Q498=1,INDEX(新属性投放!$J$14:$J$34,卡牌属性!R498),INDEX(新属性投放!$J$42:$J$62,卡牌属性!R498)))*INDEX($G$5:$G$42,L498)+IF(Q498=1,INDEX(新属性投放!R$20:R$23,卡牌属性!M498-1),INDEX(新属性投放!R$25:R$28,卡牌属性!M498-1)))/SQRT(INDEX($I$5:$I$42,L498)),2)</f>
        <v>1861.82</v>
      </c>
      <c r="U498" s="31" t="s">
        <v>190</v>
      </c>
      <c r="V498" s="16">
        <f>ROUND((IF(Q498=1,INDEX(新属性投放!$K$14:$K$34,卡牌属性!R498),INDEX(新属性投放!$K$42:$K$62,卡牌属性!R498))+IF(Q498=1,INDEX(新属性投放!S$20:S$23,卡牌属性!M498-1),INDEX(新属性投放!S$25:S$28,卡牌属性!M498-1)))*INDEX($G$5:$G$42,L498),2)</f>
        <v>892.06</v>
      </c>
      <c r="W498" s="31" t="s">
        <v>191</v>
      </c>
      <c r="X498" s="16">
        <f>ROUND((IF(Q498=1,INDEX(新属性投放!$L$14:$L$34,卡牌属性!R498),INDEX(新属性投放!$L$42:$L$62,卡牌属性!R498))*INDEX($G$5:$G$42,L498)+IF(Q498=1,INDEX(新属性投放!T$20:T$23,卡牌属性!M498-1),INDEX(新属性投放!T$25:T$28,卡牌属性!M498-1)))*SQRT(INDEX($I$5:$I$42,L498)),2)</f>
        <v>9683.5</v>
      </c>
      <c r="Y498" s="31" t="s">
        <v>189</v>
      </c>
      <c r="Z498" s="16">
        <f>ROUND(IF(Q498=1,INDEX(新属性投放!$D$14:$D$34,卡牌属性!R498),INDEX(新属性投放!$D$42:$D$62,卡牌属性!R498))*INDEX($G$5:$G$42,L498)/SQRT(INDEX($I$5:$I$42,L498)),2)</f>
        <v>43.8</v>
      </c>
      <c r="AA498" s="31" t="s">
        <v>190</v>
      </c>
      <c r="AB498" s="16">
        <f>ROUND(IF(Q498=1,INDEX(新属性投放!$E$14:$E$34,卡牌属性!R498),INDEX(新属性投放!$E$42:$E$62,卡牌属性!R498))*INDEX($G$5:$G$42,L498),2)</f>
        <v>21.9</v>
      </c>
      <c r="AC498" s="31" t="s">
        <v>191</v>
      </c>
      <c r="AD498" s="16">
        <f>ROUND(IF(Q498=1,INDEX(新属性投放!$F$14:$F$34,卡牌属性!R498),INDEX(新属性投放!$F$42:$F$62,卡牌属性!R498))*INDEX($G$5:$G$42,L498)*SQRT(INDEX($I$5:$I$42,L498)),2)</f>
        <v>196.3</v>
      </c>
      <c r="AF498" s="16">
        <f t="shared" si="202"/>
        <v>438</v>
      </c>
      <c r="AG498" s="16">
        <f t="shared" si="203"/>
        <v>219</v>
      </c>
      <c r="AH498" s="16">
        <f t="shared" si="204"/>
        <v>1963</v>
      </c>
      <c r="AJ498" s="16">
        <f t="shared" si="214"/>
        <v>2319</v>
      </c>
      <c r="AK498" s="16">
        <f t="shared" si="215"/>
        <v>1157</v>
      </c>
      <c r="AL498" s="16">
        <f t="shared" si="216"/>
        <v>10374</v>
      </c>
    </row>
    <row r="499" spans="11:38" ht="16.5" x14ac:dyDescent="0.2">
      <c r="K499" s="15">
        <v>496</v>
      </c>
      <c r="L499" s="15">
        <f t="shared" si="196"/>
        <v>24</v>
      </c>
      <c r="M499" s="15">
        <f t="shared" si="197"/>
        <v>4</v>
      </c>
      <c r="N499" s="16">
        <f t="shared" si="198"/>
        <v>1102008</v>
      </c>
      <c r="O499" s="16" t="str">
        <f t="shared" si="199"/>
        <v>夏侯渊13突</v>
      </c>
      <c r="P499" s="31" t="s">
        <v>482</v>
      </c>
      <c r="Q499" s="16">
        <f t="shared" si="200"/>
        <v>2</v>
      </c>
      <c r="R499" s="16">
        <f t="shared" si="201"/>
        <v>13</v>
      </c>
      <c r="S499" s="16" t="s">
        <v>51</v>
      </c>
      <c r="T499" s="16">
        <f>ROUND(((IF(Q499=1,INDEX(新属性投放!$J$14:$J$34,卡牌属性!R499),INDEX(新属性投放!$J$42:$J$62,卡牌属性!R499)))*INDEX($G$5:$G$42,L499)+IF(Q499=1,INDEX(新属性投放!R$20:R$23,卡牌属性!M499-1),INDEX(新属性投放!R$25:R$28,卡牌属性!M499-1)))/SQRT(INDEX($I$5:$I$42,L499)),2)</f>
        <v>2135.41</v>
      </c>
      <c r="U499" s="31" t="s">
        <v>190</v>
      </c>
      <c r="V499" s="16">
        <f>ROUND((IF(Q499=1,INDEX(新属性投放!$K$14:$K$34,卡牌属性!R499),INDEX(新属性投放!$K$42:$K$62,卡牌属性!R499))+IF(Q499=1,INDEX(新属性投放!S$20:S$23,卡牌属性!M499-1),INDEX(新属性投放!S$25:S$28,卡牌属性!M499-1)))*INDEX($G$5:$G$42,L499),2)</f>
        <v>1028.8499999999999</v>
      </c>
      <c r="W499" s="31" t="s">
        <v>191</v>
      </c>
      <c r="X499" s="16">
        <f>ROUND((IF(Q499=1,INDEX(新属性投放!$L$14:$L$34,卡牌属性!R499),INDEX(新属性投放!$L$42:$L$62,卡牌属性!R499))*INDEX($G$5:$G$42,L499)+IF(Q499=1,INDEX(新属性投放!T$20:T$23,卡牌属性!M499-1),INDEX(新属性投放!T$25:T$28,卡牌属性!M499-1)))*SQRT(INDEX($I$5:$I$42,L499)),2)</f>
        <v>11156.4</v>
      </c>
      <c r="Y499" s="31" t="s">
        <v>189</v>
      </c>
      <c r="Z499" s="16">
        <f>ROUND(IF(Q499=1,INDEX(新属性投放!$D$14:$D$34,卡牌属性!R499),INDEX(新属性投放!$D$42:$D$62,卡牌属性!R499))*INDEX($G$5:$G$42,L499)/SQRT(INDEX($I$5:$I$42,L499)),2)</f>
        <v>50.64</v>
      </c>
      <c r="AA499" s="31" t="s">
        <v>190</v>
      </c>
      <c r="AB499" s="16">
        <f>ROUND(IF(Q499=1,INDEX(新属性投放!$E$14:$E$34,卡牌属性!R499),INDEX(新属性投放!$E$42:$E$62,卡牌属性!R499))*INDEX($G$5:$G$42,L499),2)</f>
        <v>25.32</v>
      </c>
      <c r="AC499" s="31" t="s">
        <v>191</v>
      </c>
      <c r="AD499" s="16">
        <f>ROUND(IF(Q499=1,INDEX(新属性投放!$F$14:$F$34,卡牌属性!R499),INDEX(新属性投放!$F$42:$F$62,卡牌属性!R499))*INDEX($G$5:$G$42,L499)*SQRT(INDEX($I$5:$I$42,L499)),2)</f>
        <v>227.5</v>
      </c>
      <c r="AF499" s="16">
        <f t="shared" si="202"/>
        <v>506</v>
      </c>
      <c r="AG499" s="16">
        <f t="shared" si="203"/>
        <v>253</v>
      </c>
      <c r="AH499" s="16">
        <f t="shared" si="204"/>
        <v>2275</v>
      </c>
      <c r="AJ499" s="16">
        <f t="shared" si="214"/>
        <v>2825</v>
      </c>
      <c r="AK499" s="16">
        <f t="shared" si="215"/>
        <v>1410</v>
      </c>
      <c r="AL499" s="16">
        <f t="shared" si="216"/>
        <v>12649</v>
      </c>
    </row>
    <row r="500" spans="11:38" ht="16.5" x14ac:dyDescent="0.2">
      <c r="K500" s="15">
        <v>497</v>
      </c>
      <c r="L500" s="15">
        <f t="shared" si="196"/>
        <v>24</v>
      </c>
      <c r="M500" s="15">
        <f t="shared" si="197"/>
        <v>4</v>
      </c>
      <c r="N500" s="16">
        <f t="shared" si="198"/>
        <v>1102008</v>
      </c>
      <c r="O500" s="16" t="str">
        <f t="shared" si="199"/>
        <v>夏侯渊14突</v>
      </c>
      <c r="P500" s="31" t="s">
        <v>482</v>
      </c>
      <c r="Q500" s="16">
        <f t="shared" si="200"/>
        <v>2</v>
      </c>
      <c r="R500" s="16">
        <f t="shared" si="201"/>
        <v>14</v>
      </c>
      <c r="S500" s="16" t="s">
        <v>51</v>
      </c>
      <c r="T500" s="16">
        <f>ROUND(((IF(Q500=1,INDEX(新属性投放!$J$14:$J$34,卡牌属性!R500),INDEX(新属性投放!$J$42:$J$62,卡牌属性!R500)))*INDEX($G$5:$G$42,L500)+IF(Q500=1,INDEX(新属性投放!R$20:R$23,卡牌属性!M500-1),INDEX(新属性投放!R$25:R$28,卡牌属性!M500-1)))/SQRT(INDEX($I$5:$I$42,L500)),2)</f>
        <v>2452.2800000000002</v>
      </c>
      <c r="U500" s="31" t="s">
        <v>190</v>
      </c>
      <c r="V500" s="16">
        <f>ROUND((IF(Q500=1,INDEX(新属性投放!$K$14:$K$34,卡牌属性!R500),INDEX(新属性投放!$K$42:$K$62,卡牌属性!R500))+IF(Q500=1,INDEX(新属性投放!S$20:S$23,卡牌属性!M500-1),INDEX(新属性投放!S$25:S$28,卡牌属性!M500-1)))*INDEX($G$5:$G$42,L500),2)</f>
        <v>1186.6400000000001</v>
      </c>
      <c r="W500" s="31" t="s">
        <v>191</v>
      </c>
      <c r="X500" s="16">
        <f>ROUND((IF(Q500=1,INDEX(新属性投放!$L$14:$L$34,卡牌属性!R500),INDEX(新属性投放!$L$42:$L$62,卡牌属性!R500))*INDEX($G$5:$G$42,L500)+IF(Q500=1,INDEX(新属性投放!T$20:T$23,卡牌属性!M500-1),INDEX(新属性投放!T$25:T$28,卡牌属性!M500-1)))*SQRT(INDEX($I$5:$I$42,L500)),2)</f>
        <v>12867.2</v>
      </c>
      <c r="Y500" s="31" t="s">
        <v>189</v>
      </c>
      <c r="Z500" s="16">
        <f>ROUND(IF(Q500=1,INDEX(新属性投放!$D$14:$D$34,卡牌属性!R500),INDEX(新属性投放!$D$42:$D$62,卡牌属性!R500))*INDEX($G$5:$G$42,L500)/SQRT(INDEX($I$5:$I$42,L500)),2)</f>
        <v>58.55</v>
      </c>
      <c r="AA500" s="31" t="s">
        <v>190</v>
      </c>
      <c r="AB500" s="16">
        <f>ROUND(IF(Q500=1,INDEX(新属性投放!$E$14:$E$34,卡牌属性!R500),INDEX(新属性投放!$E$42:$E$62,卡牌属性!R500))*INDEX($G$5:$G$42,L500),2)</f>
        <v>29.28</v>
      </c>
      <c r="AC500" s="31" t="s">
        <v>191</v>
      </c>
      <c r="AD500" s="16">
        <f>ROUND(IF(Q500=1,INDEX(新属性投放!$F$14:$F$34,卡牌属性!R500),INDEX(新属性投放!$F$42:$F$62,卡牌属性!R500))*INDEX($G$5:$G$42,L500)*SQRT(INDEX($I$5:$I$42,L500)),2)</f>
        <v>262.60000000000002</v>
      </c>
      <c r="AF500" s="16">
        <f t="shared" si="202"/>
        <v>585</v>
      </c>
      <c r="AG500" s="16">
        <f t="shared" si="203"/>
        <v>292</v>
      </c>
      <c r="AH500" s="16">
        <f t="shared" si="204"/>
        <v>2626</v>
      </c>
      <c r="AJ500" s="16">
        <f t="shared" si="214"/>
        <v>3410</v>
      </c>
      <c r="AK500" s="16">
        <f t="shared" si="215"/>
        <v>1702</v>
      </c>
      <c r="AL500" s="16">
        <f t="shared" si="216"/>
        <v>15275</v>
      </c>
    </row>
    <row r="501" spans="11:38" ht="16.5" x14ac:dyDescent="0.2">
      <c r="K501" s="15">
        <v>498</v>
      </c>
      <c r="L501" s="15">
        <f t="shared" si="196"/>
        <v>24</v>
      </c>
      <c r="M501" s="15">
        <f t="shared" si="197"/>
        <v>4</v>
      </c>
      <c r="N501" s="16">
        <f t="shared" si="198"/>
        <v>1102008</v>
      </c>
      <c r="O501" s="16" t="str">
        <f t="shared" si="199"/>
        <v>夏侯渊15突</v>
      </c>
      <c r="P501" s="31" t="s">
        <v>482</v>
      </c>
      <c r="Q501" s="16">
        <f t="shared" si="200"/>
        <v>2</v>
      </c>
      <c r="R501" s="16">
        <f t="shared" si="201"/>
        <v>15</v>
      </c>
      <c r="S501" s="16" t="s">
        <v>51</v>
      </c>
      <c r="T501" s="16">
        <f>ROUND(((IF(Q501=1,INDEX(新属性投放!$J$14:$J$34,卡牌属性!R501),INDEX(新属性投放!$J$42:$J$62,卡牌属性!R501)))*INDEX($G$5:$G$42,L501)+IF(Q501=1,INDEX(新属性投放!R$20:R$23,卡牌属性!M501-1),INDEX(新属性投放!R$25:R$28,卡牌属性!M501-1)))/SQRT(INDEX($I$5:$I$42,L501)),2)</f>
        <v>2817.84</v>
      </c>
      <c r="U501" s="31" t="s">
        <v>190</v>
      </c>
      <c r="V501" s="16">
        <f>ROUND((IF(Q501=1,INDEX(新属性投放!$K$14:$K$34,卡牌属性!R501),INDEX(新属性投放!$K$42:$K$62,卡牌属性!R501))+IF(Q501=1,INDEX(新属性投放!S$20:S$23,卡牌属性!M501-1),INDEX(新属性投放!S$25:S$28,卡牌属性!M501-1)))*INDEX($G$5:$G$42,L501),2)</f>
        <v>1369.42</v>
      </c>
      <c r="W501" s="31" t="s">
        <v>191</v>
      </c>
      <c r="X501" s="16">
        <f>ROUND((IF(Q501=1,INDEX(新属性投放!$L$14:$L$34,卡牌属性!R501),INDEX(新属性投放!$L$42:$L$62,卡牌属性!R501))*INDEX($G$5:$G$42,L501)+IF(Q501=1,INDEX(新属性投放!T$20:T$23,卡牌属性!M501-1),INDEX(新属性投放!T$25:T$28,卡牌属性!M501-1)))*SQRT(INDEX($I$5:$I$42,L501)),2)</f>
        <v>14835.4</v>
      </c>
      <c r="Y501" s="31" t="s">
        <v>189</v>
      </c>
      <c r="Z501" s="16">
        <f>ROUND(IF(Q501=1,INDEX(新属性投放!$D$14:$D$34,卡牌属性!R501),INDEX(新属性投放!$D$42:$D$62,卡牌属性!R501))*INDEX($G$5:$G$42,L501)/SQRT(INDEX($I$5:$I$42,L501)),2)</f>
        <v>67.69</v>
      </c>
      <c r="AA501" s="31" t="s">
        <v>190</v>
      </c>
      <c r="AB501" s="16">
        <f>ROUND(IF(Q501=1,INDEX(新属性投放!$E$14:$E$34,卡牌属性!R501),INDEX(新属性投放!$E$42:$E$62,卡牌属性!R501))*INDEX($G$5:$G$42,L501),2)</f>
        <v>33.85</v>
      </c>
      <c r="AC501" s="31" t="s">
        <v>191</v>
      </c>
      <c r="AD501" s="16">
        <f>ROUND(IF(Q501=1,INDEX(新属性投放!$F$14:$F$34,卡牌属性!R501),INDEX(新属性投放!$F$42:$F$62,卡牌属性!R501))*INDEX($G$5:$G$42,L501)*SQRT(INDEX($I$5:$I$42,L501)),2)</f>
        <v>304.2</v>
      </c>
      <c r="AF501" s="16">
        <f t="shared" si="202"/>
        <v>676</v>
      </c>
      <c r="AG501" s="16">
        <f t="shared" si="203"/>
        <v>338</v>
      </c>
      <c r="AH501" s="16">
        <f t="shared" si="204"/>
        <v>3042</v>
      </c>
      <c r="AJ501" s="16">
        <f t="shared" si="214"/>
        <v>4086</v>
      </c>
      <c r="AK501" s="16">
        <f t="shared" si="215"/>
        <v>2040</v>
      </c>
      <c r="AL501" s="16">
        <f t="shared" si="216"/>
        <v>18317</v>
      </c>
    </row>
    <row r="502" spans="11:38" ht="16.5" x14ac:dyDescent="0.2">
      <c r="K502" s="15">
        <v>499</v>
      </c>
      <c r="L502" s="15">
        <f t="shared" si="196"/>
        <v>24</v>
      </c>
      <c r="M502" s="15">
        <f t="shared" si="197"/>
        <v>4</v>
      </c>
      <c r="N502" s="16">
        <f t="shared" si="198"/>
        <v>1102008</v>
      </c>
      <c r="O502" s="16" t="str">
        <f t="shared" si="199"/>
        <v>夏侯渊16突</v>
      </c>
      <c r="P502" s="31" t="s">
        <v>482</v>
      </c>
      <c r="Q502" s="16">
        <f t="shared" si="200"/>
        <v>2</v>
      </c>
      <c r="R502" s="16">
        <f t="shared" si="201"/>
        <v>16</v>
      </c>
      <c r="S502" s="16" t="s">
        <v>51</v>
      </c>
      <c r="T502" s="16">
        <f>ROUND(((IF(Q502=1,INDEX(新属性投放!$J$14:$J$34,卡牌属性!R502),INDEX(新属性投放!$J$42:$J$62,卡牌属性!R502)))*INDEX($G$5:$G$42,L502)+IF(Q502=1,INDEX(新属性投放!R$20:R$23,卡牌属性!M502-1),INDEX(新属性投放!R$25:R$28,卡牌属性!M502-1)))/SQRT(INDEX($I$5:$I$42,L502)),2)</f>
        <v>3240.8</v>
      </c>
      <c r="U502" s="31" t="s">
        <v>190</v>
      </c>
      <c r="V502" s="16">
        <f>ROUND((IF(Q502=1,INDEX(新属性投放!$K$14:$K$34,卡牌属性!R502),INDEX(新属性投放!$K$42:$K$62,卡牌属性!R502))+IF(Q502=1,INDEX(新属性投放!S$20:S$23,卡牌属性!M502-1),INDEX(新属性投放!S$25:S$28,卡牌属性!M502-1)))*INDEX($G$5:$G$42,L502),2)</f>
        <v>1581.55</v>
      </c>
      <c r="W502" s="31" t="s">
        <v>191</v>
      </c>
      <c r="X502" s="16">
        <f>ROUND((IF(Q502=1,INDEX(新属性投放!$L$14:$L$34,卡牌属性!R502),INDEX(新属性投放!$L$42:$L$62,卡牌属性!R502))*INDEX($G$5:$G$42,L502)+IF(Q502=1,INDEX(新属性投放!T$20:T$23,卡牌属性!M502-1),INDEX(新属性投放!T$25:T$28,卡牌属性!M502-1)))*SQRT(INDEX($I$5:$I$42,L502)),2)</f>
        <v>17116.900000000001</v>
      </c>
      <c r="Y502" s="31" t="s">
        <v>189</v>
      </c>
      <c r="Z502" s="16">
        <f>ROUND(IF(Q502=1,INDEX(新属性投放!$D$14:$D$34,卡牌属性!R502),INDEX(新属性投放!$D$42:$D$62,卡牌属性!R502))*INDEX($G$5:$G$42,L502)/SQRT(INDEX($I$5:$I$42,L502)),2)</f>
        <v>78.260000000000005</v>
      </c>
      <c r="AA502" s="31" t="s">
        <v>190</v>
      </c>
      <c r="AB502" s="16">
        <f>ROUND(IF(Q502=1,INDEX(新属性投放!$E$14:$E$34,卡牌属性!R502),INDEX(新属性投放!$E$42:$E$62,卡牌属性!R502))*INDEX($G$5:$G$42,L502),2)</f>
        <v>39.130000000000003</v>
      </c>
      <c r="AC502" s="31" t="s">
        <v>191</v>
      </c>
      <c r="AD502" s="16">
        <f>ROUND(IF(Q502=1,INDEX(新属性投放!$F$14:$F$34,卡牌属性!R502),INDEX(新属性投放!$F$42:$F$62,卡牌属性!R502))*INDEX($G$5:$G$42,L502)*SQRT(INDEX($I$5:$I$42,L502)),2)</f>
        <v>351</v>
      </c>
      <c r="AF502" s="16">
        <f t="shared" si="202"/>
        <v>782</v>
      </c>
      <c r="AG502" s="16">
        <f t="shared" si="203"/>
        <v>391</v>
      </c>
      <c r="AH502" s="16">
        <f t="shared" si="204"/>
        <v>3510</v>
      </c>
      <c r="AJ502" s="16">
        <f t="shared" si="214"/>
        <v>4868</v>
      </c>
      <c r="AK502" s="16">
        <f t="shared" si="215"/>
        <v>2431</v>
      </c>
      <c r="AL502" s="16">
        <f t="shared" si="216"/>
        <v>21827</v>
      </c>
    </row>
    <row r="503" spans="11:38" ht="16.5" x14ac:dyDescent="0.2">
      <c r="K503" s="15">
        <v>500</v>
      </c>
      <c r="L503" s="15">
        <f t="shared" si="196"/>
        <v>24</v>
      </c>
      <c r="M503" s="15">
        <f t="shared" si="197"/>
        <v>4</v>
      </c>
      <c r="N503" s="16">
        <f t="shared" si="198"/>
        <v>1102008</v>
      </c>
      <c r="O503" s="16" t="str">
        <f t="shared" si="199"/>
        <v>夏侯渊17突</v>
      </c>
      <c r="P503" s="31" t="s">
        <v>482</v>
      </c>
      <c r="Q503" s="16">
        <f t="shared" si="200"/>
        <v>2</v>
      </c>
      <c r="R503" s="16">
        <f t="shared" si="201"/>
        <v>17</v>
      </c>
      <c r="S503" s="16" t="s">
        <v>51</v>
      </c>
      <c r="T503" s="16">
        <f>ROUND(((IF(Q503=1,INDEX(新属性投放!$J$14:$J$34,卡牌属性!R503),INDEX(新属性投放!$J$42:$J$62,卡牌属性!R503)))*INDEX($G$5:$G$42,L503)+IF(Q503=1,INDEX(新属性投放!R$20:R$23,卡牌属性!M503-1),INDEX(新属性投放!R$25:R$28,卡牌属性!M503-1)))/SQRT(INDEX($I$5:$I$42,L503)),2)</f>
        <v>3729.6</v>
      </c>
      <c r="U503" s="31" t="s">
        <v>190</v>
      </c>
      <c r="V503" s="16">
        <f>ROUND((IF(Q503=1,INDEX(新属性投放!$K$14:$K$34,卡牌属性!R503),INDEX(新属性投放!$K$42:$K$62,卡牌属性!R503))+IF(Q503=1,INDEX(新属性投放!S$20:S$23,卡牌属性!M503-1),INDEX(新属性投放!S$25:S$28,卡牌属性!M503-1)))*INDEX($G$5:$G$42,L503),2)</f>
        <v>1826.6</v>
      </c>
      <c r="W503" s="31" t="s">
        <v>191</v>
      </c>
      <c r="X503" s="16">
        <f>ROUND((IF(Q503=1,INDEX(新属性投放!$L$14:$L$34,卡牌属性!R503),INDEX(新属性投放!$L$42:$L$62,卡牌属性!R503))*INDEX($G$5:$G$42,L503)+IF(Q503=1,INDEX(新属性投放!T$20:T$23,卡牌属性!M503-1),INDEX(新属性投放!T$25:T$28,卡牌属性!M503-1)))*SQRT(INDEX($I$5:$I$42,L503)),2)</f>
        <v>19749.400000000001</v>
      </c>
      <c r="Y503" s="31" t="s">
        <v>189</v>
      </c>
      <c r="Z503" s="16">
        <f>ROUND(IF(Q503=1,INDEX(新属性投放!$D$14:$D$34,卡牌属性!R503),INDEX(新属性投放!$D$42:$D$62,卡牌属性!R503))*INDEX($G$5:$G$42,L503)/SQRT(INDEX($I$5:$I$42,L503)),2)</f>
        <v>90.48</v>
      </c>
      <c r="AA503" s="31" t="s">
        <v>190</v>
      </c>
      <c r="AB503" s="16">
        <f>ROUND(IF(Q503=1,INDEX(新属性投放!$E$14:$E$34,卡牌属性!R503),INDEX(新属性投放!$E$42:$E$62,卡牌属性!R503))*INDEX($G$5:$G$42,L503),2)</f>
        <v>45.24</v>
      </c>
      <c r="AC503" s="31" t="s">
        <v>191</v>
      </c>
      <c r="AD503" s="16">
        <f>ROUND(IF(Q503=1,INDEX(新属性投放!$F$14:$F$34,卡牌属性!R503),INDEX(新属性投放!$F$42:$F$62,卡牌属性!R503))*INDEX($G$5:$G$42,L503)*SQRT(INDEX($I$5:$I$42,L503)),2)</f>
        <v>406.9</v>
      </c>
      <c r="AF503" s="16">
        <f t="shared" si="202"/>
        <v>904</v>
      </c>
      <c r="AG503" s="16">
        <f t="shared" si="203"/>
        <v>452</v>
      </c>
      <c r="AH503" s="16">
        <f t="shared" si="204"/>
        <v>4069</v>
      </c>
      <c r="AJ503" s="16">
        <f t="shared" si="214"/>
        <v>5772</v>
      </c>
      <c r="AK503" s="16">
        <f t="shared" si="215"/>
        <v>2883</v>
      </c>
      <c r="AL503" s="16">
        <f t="shared" si="216"/>
        <v>25896</v>
      </c>
    </row>
    <row r="504" spans="11:38" ht="16.5" x14ac:dyDescent="0.2">
      <c r="K504" s="15">
        <v>501</v>
      </c>
      <c r="L504" s="15">
        <f t="shared" si="196"/>
        <v>24</v>
      </c>
      <c r="M504" s="15">
        <f t="shared" si="197"/>
        <v>4</v>
      </c>
      <c r="N504" s="16">
        <f t="shared" si="198"/>
        <v>1102008</v>
      </c>
      <c r="O504" s="16" t="str">
        <f t="shared" si="199"/>
        <v>夏侯渊18突</v>
      </c>
      <c r="P504" s="31" t="s">
        <v>482</v>
      </c>
      <c r="Q504" s="16">
        <f t="shared" si="200"/>
        <v>2</v>
      </c>
      <c r="R504" s="16">
        <f t="shared" si="201"/>
        <v>18</v>
      </c>
      <c r="S504" s="16" t="s">
        <v>51</v>
      </c>
      <c r="T504" s="16">
        <f>ROUND(((IF(Q504=1,INDEX(新属性投放!$J$14:$J$34,卡牌属性!R504),INDEX(新属性投放!$J$42:$J$62,卡牌属性!R504)))*INDEX($G$5:$G$42,L504)+IF(Q504=1,INDEX(新属性投放!R$20:R$23,卡牌属性!M504-1),INDEX(新属性投放!R$25:R$28,卡牌属性!M504-1)))/SQRT(INDEX($I$5:$I$42,L504)),2)</f>
        <v>4295.1000000000004</v>
      </c>
      <c r="U504" s="31" t="s">
        <v>190</v>
      </c>
      <c r="V504" s="16">
        <f>ROUND((IF(Q504=1,INDEX(新属性投放!$K$14:$K$34,卡牌属性!R504),INDEX(新属性投放!$K$42:$K$62,卡牌属性!R504))+IF(Q504=1,INDEX(新属性投放!S$20:S$23,卡牌属性!M504-1),INDEX(新属性投放!S$25:S$28,卡牌属性!M504-1)))*INDEX($G$5:$G$42,L504),2)</f>
        <v>2110</v>
      </c>
      <c r="W504" s="31" t="s">
        <v>191</v>
      </c>
      <c r="X504" s="16">
        <f>ROUND((IF(Q504=1,INDEX(新属性投放!$L$14:$L$34,卡牌属性!R504),INDEX(新属性投放!$L$42:$L$62,卡牌属性!R504))*INDEX($G$5:$G$42,L504)+IF(Q504=1,INDEX(新属性投放!T$20:T$23,卡牌属性!M504-1),INDEX(新属性投放!T$25:T$28,卡牌属性!M504-1)))*SQRT(INDEX($I$5:$I$42,L504)),2)</f>
        <v>22801.8</v>
      </c>
      <c r="Y504" s="31" t="s">
        <v>189</v>
      </c>
      <c r="Z504" s="16">
        <f>ROUND(IF(Q504=1,INDEX(新属性投放!$D$14:$D$34,卡牌属性!R504),INDEX(新属性投放!$D$42:$D$62,卡牌属性!R504))*INDEX($G$5:$G$42,L504)/SQRT(INDEX($I$5:$I$42,L504)),2)</f>
        <v>104.62</v>
      </c>
      <c r="AA504" s="31" t="s">
        <v>190</v>
      </c>
      <c r="AB504" s="16">
        <f>ROUND(IF(Q504=1,INDEX(新属性投放!$E$14:$E$34,卡牌属性!R504),INDEX(新属性投放!$E$42:$E$62,卡牌属性!R504))*INDEX($G$5:$G$42,L504),2)</f>
        <v>52.31</v>
      </c>
      <c r="AC504" s="31" t="s">
        <v>191</v>
      </c>
      <c r="AD504" s="16">
        <f>ROUND(IF(Q504=1,INDEX(新属性投放!$F$14:$F$34,卡牌属性!R504),INDEX(新属性投放!$F$42:$F$62,卡牌属性!R504))*INDEX($G$5:$G$42,L504)*SQRT(INDEX($I$5:$I$42,L504)),2)</f>
        <v>470.6</v>
      </c>
      <c r="AF504" s="16">
        <f t="shared" si="202"/>
        <v>1046</v>
      </c>
      <c r="AG504" s="16">
        <f t="shared" si="203"/>
        <v>523</v>
      </c>
      <c r="AH504" s="16">
        <f t="shared" si="204"/>
        <v>4706</v>
      </c>
      <c r="AJ504" s="16">
        <f t="shared" si="214"/>
        <v>6818</v>
      </c>
      <c r="AK504" s="16">
        <f t="shared" si="215"/>
        <v>3406</v>
      </c>
      <c r="AL504" s="16">
        <f t="shared" si="216"/>
        <v>30602</v>
      </c>
    </row>
    <row r="505" spans="11:38" ht="16.5" x14ac:dyDescent="0.2">
      <c r="K505" s="15">
        <v>502</v>
      </c>
      <c r="L505" s="15">
        <f t="shared" si="196"/>
        <v>24</v>
      </c>
      <c r="M505" s="15">
        <f t="shared" si="197"/>
        <v>4</v>
      </c>
      <c r="N505" s="16">
        <f t="shared" si="198"/>
        <v>1102008</v>
      </c>
      <c r="O505" s="16" t="str">
        <f t="shared" si="199"/>
        <v>夏侯渊19突</v>
      </c>
      <c r="P505" s="31" t="s">
        <v>482</v>
      </c>
      <c r="Q505" s="16">
        <f t="shared" si="200"/>
        <v>2</v>
      </c>
      <c r="R505" s="16">
        <f t="shared" si="201"/>
        <v>19</v>
      </c>
      <c r="S505" s="16" t="s">
        <v>51</v>
      </c>
      <c r="T505" s="16">
        <f>ROUND(((IF(Q505=1,INDEX(新属性投放!$J$14:$J$34,卡牌属性!R505),INDEX(新属性投放!$J$42:$J$62,卡牌属性!R505)))*INDEX($G$5:$G$42,L505)+IF(Q505=1,INDEX(新属性投放!R$20:R$23,卡牌属性!M505-1),INDEX(新属性投放!R$25:R$28,卡牌属性!M505-1)))/SQRT(INDEX($I$5:$I$42,L505)),2)</f>
        <v>4949.5200000000004</v>
      </c>
      <c r="U505" s="31" t="s">
        <v>190</v>
      </c>
      <c r="V505" s="16">
        <f>ROUND((IF(Q505=1,INDEX(新属性投放!$K$14:$K$34,卡牌属性!R505),INDEX(新属性投放!$K$42:$K$62,卡牌属性!R505))+IF(Q505=1,INDEX(新属性投放!S$20:S$23,卡牌属性!M505-1),INDEX(新属性投放!S$25:S$28,卡牌属性!M505-1)))*INDEX($G$5:$G$42,L505),2)</f>
        <v>2436.56</v>
      </c>
      <c r="W505" s="31" t="s">
        <v>191</v>
      </c>
      <c r="X505" s="16">
        <f>ROUND((IF(Q505=1,INDEX(新属性投放!$L$14:$L$34,卡牌属性!R505),INDEX(新属性投放!$L$42:$L$62,卡牌属性!R505))*INDEX($G$5:$G$42,L505)+IF(Q505=1,INDEX(新属性投放!T$20:T$23,卡牌属性!M505-1),INDEX(新属性投放!T$25:T$28,卡牌属性!M505-1)))*SQRT(INDEX($I$5:$I$42,L505)),2)</f>
        <v>26336.5</v>
      </c>
      <c r="Y505" s="31" t="s">
        <v>189</v>
      </c>
      <c r="Z505" s="16">
        <f>ROUND(IF(Q505=1,INDEX(新属性投放!$D$14:$D$34,卡牌属性!R505),INDEX(新属性投放!$D$42:$D$62,卡牌属性!R505))*INDEX($G$5:$G$42,L505)/SQRT(INDEX($I$5:$I$42,L505)),2)</f>
        <v>120.98</v>
      </c>
      <c r="AA505" s="31" t="s">
        <v>190</v>
      </c>
      <c r="AB505" s="16">
        <f>ROUND(IF(Q505=1,INDEX(新属性投放!$E$14:$E$34,卡牌属性!R505),INDEX(新属性投放!$E$42:$E$62,卡牌属性!R505))*INDEX($G$5:$G$42,L505),2)</f>
        <v>60.49</v>
      </c>
      <c r="AC505" s="31" t="s">
        <v>191</v>
      </c>
      <c r="AD505" s="16">
        <f>ROUND(IF(Q505=1,INDEX(新属性投放!$F$14:$F$34,卡牌属性!R505),INDEX(新属性投放!$F$42:$F$62,卡牌属性!R505))*INDEX($G$5:$G$42,L505)*SQRT(INDEX($I$5:$I$42,L505)),2)</f>
        <v>543.4</v>
      </c>
      <c r="AF505" s="16">
        <f t="shared" si="202"/>
        <v>1209</v>
      </c>
      <c r="AG505" s="16">
        <f t="shared" si="203"/>
        <v>604</v>
      </c>
      <c r="AH505" s="16">
        <f t="shared" si="204"/>
        <v>5434</v>
      </c>
      <c r="AJ505" s="16">
        <f t="shared" si="214"/>
        <v>8027</v>
      </c>
      <c r="AK505" s="16">
        <f t="shared" si="215"/>
        <v>4010</v>
      </c>
      <c r="AL505" s="16">
        <f t="shared" si="216"/>
        <v>36036</v>
      </c>
    </row>
    <row r="506" spans="11:38" ht="16.5" x14ac:dyDescent="0.2">
      <c r="K506" s="15">
        <v>503</v>
      </c>
      <c r="L506" s="15">
        <f t="shared" si="196"/>
        <v>24</v>
      </c>
      <c r="M506" s="15">
        <f t="shared" si="197"/>
        <v>4</v>
      </c>
      <c r="N506" s="16">
        <f t="shared" si="198"/>
        <v>1102008</v>
      </c>
      <c r="O506" s="16" t="str">
        <f t="shared" si="199"/>
        <v>夏侯渊20突</v>
      </c>
      <c r="P506" s="31" t="s">
        <v>482</v>
      </c>
      <c r="Q506" s="16">
        <f t="shared" si="200"/>
        <v>2</v>
      </c>
      <c r="R506" s="16">
        <f t="shared" si="201"/>
        <v>20</v>
      </c>
      <c r="S506" s="16" t="s">
        <v>51</v>
      </c>
      <c r="T506" s="16">
        <f>ROUND(((IF(Q506=1,INDEX(新属性投放!$J$14:$J$34,卡牌属性!R506),INDEX(新属性投放!$J$42:$J$62,卡牌属性!R506)))*INDEX($G$5:$G$42,L506)+IF(Q506=1,INDEX(新属性投放!R$20:R$23,卡牌属性!M506-1),INDEX(新属性投放!R$25:R$28,卡牌属性!M506-1)))/SQRT(INDEX($I$5:$I$42,L506)),2)</f>
        <v>5705.21</v>
      </c>
      <c r="U506" s="31" t="s">
        <v>190</v>
      </c>
      <c r="V506" s="16">
        <f>ROUND((IF(Q506=1,INDEX(新属性投放!$K$14:$K$34,卡牌属性!R506),INDEX(新属性投放!$K$42:$K$62,卡牌属性!R506))+IF(Q506=1,INDEX(新属性投放!S$20:S$23,卡牌属性!M506-1),INDEX(新属性投放!S$25:S$28,卡牌属性!M506-1)))*INDEX($G$5:$G$42,L506),2)</f>
        <v>2814.4</v>
      </c>
      <c r="W506" s="31" t="s">
        <v>191</v>
      </c>
      <c r="X506" s="16">
        <f>ROUND((IF(Q506=1,INDEX(新属性投放!$L$14:$L$34,卡牌属性!R506),INDEX(新属性投放!$L$42:$L$62,卡牌属性!R506))*INDEX($G$5:$G$42,L506)+IF(Q506=1,INDEX(新属性投放!T$20:T$23,卡牌属性!M506-1),INDEX(新属性投放!T$25:T$28,卡牌属性!M506-1)))*SQRT(INDEX($I$5:$I$42,L506)),2)</f>
        <v>30410.7</v>
      </c>
      <c r="Y506" s="31" t="s">
        <v>189</v>
      </c>
      <c r="Z506" s="16">
        <f>ROUND(IF(Q506=1,INDEX(新属性投放!$D$14:$D$34,卡牌属性!R506),INDEX(新属性投放!$D$42:$D$62,卡牌属性!R506))*INDEX($G$5:$G$42,L506)/SQRT(INDEX($I$5:$I$42,L506)),2)</f>
        <v>139.88</v>
      </c>
      <c r="AA506" s="31" t="s">
        <v>190</v>
      </c>
      <c r="AB506" s="16">
        <f>ROUND(IF(Q506=1,INDEX(新属性投放!$E$14:$E$34,卡牌属性!R506),INDEX(新属性投放!$E$42:$E$62,卡牌属性!R506))*INDEX($G$5:$G$42,L506),2)</f>
        <v>69.94</v>
      </c>
      <c r="AC506" s="31" t="s">
        <v>191</v>
      </c>
      <c r="AD506" s="16">
        <f>ROUND(IF(Q506=1,INDEX(新属性投放!$F$14:$F$34,卡牌属性!R506),INDEX(新属性投放!$F$42:$F$62,卡牌属性!R506))*INDEX($G$5:$G$42,L506)*SQRT(INDEX($I$5:$I$42,L506)),2)</f>
        <v>629.20000000000005</v>
      </c>
      <c r="AF506" s="16">
        <f t="shared" si="202"/>
        <v>1398</v>
      </c>
      <c r="AG506" s="16">
        <f t="shared" si="203"/>
        <v>699</v>
      </c>
      <c r="AH506" s="16">
        <f t="shared" si="204"/>
        <v>6292</v>
      </c>
      <c r="AJ506" s="16">
        <f t="shared" si="214"/>
        <v>9425</v>
      </c>
      <c r="AK506" s="16">
        <f t="shared" si="215"/>
        <v>4709</v>
      </c>
      <c r="AL506" s="16">
        <f t="shared" si="216"/>
        <v>42328</v>
      </c>
    </row>
    <row r="507" spans="11:38" ht="16.5" x14ac:dyDescent="0.2">
      <c r="K507" s="15">
        <v>504</v>
      </c>
      <c r="L507" s="15">
        <f t="shared" si="196"/>
        <v>24</v>
      </c>
      <c r="M507" s="15">
        <f t="shared" si="197"/>
        <v>4</v>
      </c>
      <c r="N507" s="16">
        <f t="shared" si="198"/>
        <v>1102008</v>
      </c>
      <c r="O507" s="16" t="str">
        <f t="shared" si="199"/>
        <v>夏侯渊21突</v>
      </c>
      <c r="P507" s="31" t="s">
        <v>482</v>
      </c>
      <c r="Q507" s="16">
        <f t="shared" si="200"/>
        <v>2</v>
      </c>
      <c r="R507" s="16">
        <f t="shared" si="201"/>
        <v>21</v>
      </c>
      <c r="S507" s="16" t="s">
        <v>51</v>
      </c>
      <c r="T507" s="16">
        <f>ROUND(((IF(Q507=1,INDEX(新属性投放!$J$14:$J$34,卡牌属性!R507),INDEX(新属性投放!$J$42:$J$62,卡牌属性!R507)))*INDEX($G$5:$G$42,L507)+IF(Q507=1,INDEX(新属性投放!R$20:R$23,卡牌属性!M507-1),INDEX(新属性投放!R$25:R$28,卡牌属性!M507-1)))/SQRT(INDEX($I$5:$I$42,L507)),2)</f>
        <v>6580.11</v>
      </c>
      <c r="U507" s="31" t="s">
        <v>190</v>
      </c>
      <c r="V507" s="16">
        <f>ROUND((IF(Q507=1,INDEX(新属性投放!$K$14:$K$34,卡牌属性!R507),INDEX(新属性投放!$K$42:$K$62,卡牌属性!R507))+IF(Q507=1,INDEX(新属性投放!S$20:S$23,卡牌属性!M507-1),INDEX(新属性投放!S$25:S$28,卡牌属性!M507-1)))*INDEX($G$5:$G$42,L507),2)</f>
        <v>3251.2</v>
      </c>
      <c r="W507" s="31" t="s">
        <v>191</v>
      </c>
      <c r="X507" s="16">
        <f>ROUND((IF(Q507=1,INDEX(新属性投放!$L$14:$L$34,卡牌属性!R507),INDEX(新属性投放!$L$42:$L$62,卡牌属性!R507))*INDEX($G$5:$G$42,L507)+IF(Q507=1,INDEX(新属性投放!T$20:T$23,卡牌属性!M507-1),INDEX(新属性投放!T$25:T$28,卡牌属性!M507-1)))*SQRT(INDEX($I$5:$I$42,L507)),2)</f>
        <v>35136.199999999997</v>
      </c>
      <c r="Y507" s="31" t="s">
        <v>189</v>
      </c>
      <c r="Z507" s="16">
        <f>ROUND(IF(Q507=1,INDEX(新属性投放!$D$14:$D$34,卡牌属性!R507),INDEX(新属性投放!$D$42:$D$62,卡牌属性!R507))*INDEX($G$5:$G$42,L507)/SQRT(INDEX($I$5:$I$42,L507)),2)</f>
        <v>161.75</v>
      </c>
      <c r="AA507" s="31" t="s">
        <v>190</v>
      </c>
      <c r="AB507" s="16">
        <f>ROUND(IF(Q507=1,INDEX(新属性投放!$E$14:$E$34,卡牌属性!R507),INDEX(新属性投放!$E$42:$E$62,卡牌属性!R507))*INDEX($G$5:$G$42,L507),2)</f>
        <v>80.87</v>
      </c>
      <c r="AC507" s="31" t="s">
        <v>191</v>
      </c>
      <c r="AD507" s="16">
        <f>ROUND(IF(Q507=1,INDEX(新属性投放!$F$14:$F$34,卡牌属性!R507),INDEX(新属性投放!$F$42:$F$62,卡牌属性!R507))*INDEX($G$5:$G$42,L507)*SQRT(INDEX($I$5:$I$42,L507)),2)</f>
        <v>726.7</v>
      </c>
      <c r="AF507" s="16">
        <f t="shared" si="202"/>
        <v>1617</v>
      </c>
      <c r="AG507" s="16">
        <f t="shared" si="203"/>
        <v>808</v>
      </c>
      <c r="AH507" s="16">
        <f t="shared" si="204"/>
        <v>7267</v>
      </c>
      <c r="AJ507" s="16">
        <f t="shared" si="214"/>
        <v>11042</v>
      </c>
      <c r="AK507" s="16">
        <f t="shared" si="215"/>
        <v>5517</v>
      </c>
      <c r="AL507" s="16">
        <f t="shared" si="216"/>
        <v>49595</v>
      </c>
    </row>
    <row r="508" spans="11:38" ht="16.5" x14ac:dyDescent="0.2">
      <c r="K508" s="15">
        <v>505</v>
      </c>
      <c r="L508" s="15">
        <f t="shared" si="196"/>
        <v>25</v>
      </c>
      <c r="M508" s="15">
        <f t="shared" si="197"/>
        <v>4</v>
      </c>
      <c r="N508" s="16">
        <f t="shared" si="198"/>
        <v>1102009</v>
      </c>
      <c r="O508" s="16" t="str">
        <f t="shared" si="199"/>
        <v>徐晃1突</v>
      </c>
      <c r="P508" s="31" t="s">
        <v>482</v>
      </c>
      <c r="Q508" s="16">
        <f t="shared" si="200"/>
        <v>2</v>
      </c>
      <c r="R508" s="16">
        <f t="shared" si="201"/>
        <v>1</v>
      </c>
      <c r="S508" s="16" t="s">
        <v>51</v>
      </c>
      <c r="T508" s="16">
        <f>ROUND(((IF(Q508=1,INDEX(新属性投放!$J$14:$J$34,卡牌属性!R508),INDEX(新属性投放!$J$42:$J$62,卡牌属性!R508)))*INDEX($G$5:$G$42,L508)+IF(Q508=1,INDEX(新属性投放!R$20:R$23,卡牌属性!M508-1),INDEX(新属性投放!R$25:R$28,卡牌属性!M508-1)))/SQRT(INDEX($I$5:$I$42,L508)),2)</f>
        <v>131</v>
      </c>
      <c r="U508" s="31" t="s">
        <v>190</v>
      </c>
      <c r="V508" s="16">
        <f>ROUND((IF(Q508=1,INDEX(新属性投放!$K$14:$K$34,卡牌属性!R508),INDEX(新属性投放!$K$42:$K$62,卡牌属性!R508))+IF(Q508=1,INDEX(新属性投放!S$20:S$23,卡牌属性!M508-1),INDEX(新属性投放!S$25:S$28,卡牌属性!M508-1)))*INDEX($G$5:$G$42,L508),2)</f>
        <v>26</v>
      </c>
      <c r="W508" s="31" t="s">
        <v>191</v>
      </c>
      <c r="X508" s="16">
        <f>ROUND((IF(Q508=1,INDEX(新属性投放!$L$14:$L$34,卡牌属性!R508),INDEX(新属性投放!$L$42:$L$62,卡牌属性!R508))*INDEX($G$5:$G$42,L508)+IF(Q508=1,INDEX(新属性投放!T$20:T$23,卡牌属性!M508-1),INDEX(新属性投放!T$25:T$28,卡牌属性!M508-1)))*SQRT(INDEX($I$5:$I$42,L508)),2)</f>
        <v>395</v>
      </c>
      <c r="Y508" s="31" t="s">
        <v>189</v>
      </c>
      <c r="Z508" s="16">
        <f>ROUND(IF(Q508=1,INDEX(新属性投放!$D$14:$D$34,卡牌属性!R508),INDEX(新属性投放!$D$42:$D$62,卡牌属性!R508))*INDEX($G$5:$G$42,L508)/SQRT(INDEX($I$5:$I$42,L508)),2)</f>
        <v>3.9</v>
      </c>
      <c r="AA508" s="31" t="s">
        <v>190</v>
      </c>
      <c r="AB508" s="16">
        <f>ROUND(IF(Q508=1,INDEX(新属性投放!$E$14:$E$34,卡牌属性!R508),INDEX(新属性投放!$E$42:$E$62,卡牌属性!R508))*INDEX($G$5:$G$42,L508),2)</f>
        <v>1.95</v>
      </c>
      <c r="AC508" s="31" t="s">
        <v>191</v>
      </c>
      <c r="AD508" s="16">
        <f>ROUND(IF(Q508=1,INDEX(新属性投放!$F$14:$F$34,卡牌属性!R508),INDEX(新属性投放!$F$42:$F$62,卡牌属性!R508))*INDEX($G$5:$G$42,L508)*SQRT(INDEX($I$5:$I$42,L508)),2)</f>
        <v>16.899999999999999</v>
      </c>
      <c r="AF508" s="16">
        <f t="shared" si="202"/>
        <v>39</v>
      </c>
      <c r="AG508" s="16">
        <f t="shared" si="203"/>
        <v>19</v>
      </c>
      <c r="AH508" s="16">
        <f t="shared" si="204"/>
        <v>169</v>
      </c>
      <c r="AJ508" s="16">
        <f t="shared" ref="AJ508" si="217">AF508</f>
        <v>39</v>
      </c>
      <c r="AK508" s="16">
        <f t="shared" ref="AK508" si="218">AG508</f>
        <v>19</v>
      </c>
      <c r="AL508" s="16">
        <f t="shared" ref="AL508" si="219">AH508</f>
        <v>169</v>
      </c>
    </row>
    <row r="509" spans="11:38" ht="16.5" x14ac:dyDescent="0.2">
      <c r="K509" s="15">
        <v>506</v>
      </c>
      <c r="L509" s="15">
        <f t="shared" si="196"/>
        <v>25</v>
      </c>
      <c r="M509" s="15">
        <f t="shared" si="197"/>
        <v>4</v>
      </c>
      <c r="N509" s="16">
        <f t="shared" si="198"/>
        <v>1102009</v>
      </c>
      <c r="O509" s="16" t="str">
        <f t="shared" si="199"/>
        <v>徐晃2突</v>
      </c>
      <c r="P509" s="31" t="s">
        <v>482</v>
      </c>
      <c r="Q509" s="16">
        <f t="shared" si="200"/>
        <v>2</v>
      </c>
      <c r="R509" s="16">
        <f t="shared" si="201"/>
        <v>2</v>
      </c>
      <c r="S509" s="16" t="s">
        <v>51</v>
      </c>
      <c r="T509" s="16">
        <f>ROUND(((IF(Q509=1,INDEX(新属性投放!$J$14:$J$34,卡牌属性!R509),INDEX(新属性投放!$J$42:$J$62,卡牌属性!R509)))*INDEX($G$5:$G$42,L509)+IF(Q509=1,INDEX(新属性投放!R$20:R$23,卡牌属性!M509-1),INDEX(新属性投放!R$25:R$28,卡牌属性!M509-1)))/SQRT(INDEX($I$5:$I$42,L509)),2)</f>
        <v>179.1</v>
      </c>
      <c r="U509" s="31" t="s">
        <v>190</v>
      </c>
      <c r="V509" s="16">
        <f>ROUND((IF(Q509=1,INDEX(新属性投放!$K$14:$K$34,卡牌属性!R509),INDEX(新属性投放!$K$42:$K$62,卡牌属性!R509))+IF(Q509=1,INDEX(新属性投放!S$20:S$23,卡牌属性!M509-1),INDEX(新属性投放!S$25:S$28,卡牌属性!M509-1)))*INDEX($G$5:$G$42,L509),2)</f>
        <v>50.05</v>
      </c>
      <c r="W509" s="31" t="s">
        <v>191</v>
      </c>
      <c r="X509" s="16">
        <f>ROUND((IF(Q509=1,INDEX(新属性投放!$L$14:$L$34,卡牌属性!R509),INDEX(新属性投放!$L$42:$L$62,卡牌属性!R509))*INDEX($G$5:$G$42,L509)+IF(Q509=1,INDEX(新属性投放!T$20:T$23,卡牌属性!M509-1),INDEX(新属性投放!T$25:T$28,卡牌属性!M509-1)))*SQRT(INDEX($I$5:$I$42,L509)),2)</f>
        <v>664.1</v>
      </c>
      <c r="Y509" s="31" t="s">
        <v>189</v>
      </c>
      <c r="Z509" s="16">
        <f>ROUND(IF(Q509=1,INDEX(新属性投放!$D$14:$D$34,卡牌属性!R509),INDEX(新属性投放!$D$42:$D$62,卡牌属性!R509))*INDEX($G$5:$G$42,L509)/SQRT(INDEX($I$5:$I$42,L509)),2)</f>
        <v>4.16</v>
      </c>
      <c r="AA509" s="31" t="s">
        <v>190</v>
      </c>
      <c r="AB509" s="16">
        <f>ROUND(IF(Q509=1,INDEX(新属性投放!$E$14:$E$34,卡牌属性!R509),INDEX(新属性投放!$E$42:$E$62,卡牌属性!R509))*INDEX($G$5:$G$42,L509),2)</f>
        <v>2.08</v>
      </c>
      <c r="AC509" s="31" t="s">
        <v>191</v>
      </c>
      <c r="AD509" s="16">
        <f>ROUND(IF(Q509=1,INDEX(新属性投放!$F$14:$F$34,卡牌属性!R509),INDEX(新属性投放!$F$42:$F$62,卡牌属性!R509))*INDEX($G$5:$G$42,L509)*SQRT(INDEX($I$5:$I$42,L509)),2)</f>
        <v>18.2</v>
      </c>
      <c r="AF509" s="16">
        <f t="shared" si="202"/>
        <v>41</v>
      </c>
      <c r="AG509" s="16">
        <f t="shared" si="203"/>
        <v>20</v>
      </c>
      <c r="AH509" s="16">
        <f t="shared" si="204"/>
        <v>182</v>
      </c>
      <c r="AJ509" s="16">
        <f t="shared" ref="AJ509:AJ528" si="220">AJ508+AF509</f>
        <v>80</v>
      </c>
      <c r="AK509" s="16">
        <f t="shared" ref="AK509:AK528" si="221">AK508+AG509</f>
        <v>39</v>
      </c>
      <c r="AL509" s="16">
        <f t="shared" ref="AL509:AL528" si="222">AL508+AH509</f>
        <v>351</v>
      </c>
    </row>
    <row r="510" spans="11:38" ht="16.5" x14ac:dyDescent="0.2">
      <c r="K510" s="15">
        <v>507</v>
      </c>
      <c r="L510" s="15">
        <f t="shared" si="196"/>
        <v>25</v>
      </c>
      <c r="M510" s="15">
        <f t="shared" si="197"/>
        <v>4</v>
      </c>
      <c r="N510" s="16">
        <f t="shared" si="198"/>
        <v>1102009</v>
      </c>
      <c r="O510" s="16" t="str">
        <f t="shared" si="199"/>
        <v>徐晃3突</v>
      </c>
      <c r="P510" s="31" t="s">
        <v>482</v>
      </c>
      <c r="Q510" s="16">
        <f t="shared" si="200"/>
        <v>2</v>
      </c>
      <c r="R510" s="16">
        <f t="shared" si="201"/>
        <v>3</v>
      </c>
      <c r="S510" s="16" t="s">
        <v>51</v>
      </c>
      <c r="T510" s="16">
        <f>ROUND(((IF(Q510=1,INDEX(新属性投放!$J$14:$J$34,卡牌属性!R510),INDEX(新属性投放!$J$42:$J$62,卡牌属性!R510)))*INDEX($G$5:$G$42,L510)+IF(Q510=1,INDEX(新属性投放!R$20:R$23,卡牌属性!M510-1),INDEX(新属性投放!R$25:R$28,卡牌属性!M510-1)))/SQRT(INDEX($I$5:$I$42,L510)),2)</f>
        <v>233.7</v>
      </c>
      <c r="U510" s="31" t="s">
        <v>190</v>
      </c>
      <c r="V510" s="16">
        <f>ROUND((IF(Q510=1,INDEX(新属性投放!$K$14:$K$34,卡牌属性!R510),INDEX(新属性投放!$K$42:$K$62,卡牌属性!R510))+IF(Q510=1,INDEX(新属性投放!S$20:S$23,卡牌属性!M510-1),INDEX(新属性投放!S$25:S$28,卡牌属性!M510-1)))*INDEX($G$5:$G$42,L510),2)</f>
        <v>77.349999999999994</v>
      </c>
      <c r="W510" s="31" t="s">
        <v>191</v>
      </c>
      <c r="X510" s="16">
        <f>ROUND((IF(Q510=1,INDEX(新属性投放!$L$14:$L$34,卡牌属性!R510),INDEX(新属性投放!$L$42:$L$62,卡牌属性!R510))*INDEX($G$5:$G$42,L510)+IF(Q510=1,INDEX(新属性投放!T$20:T$23,卡牌属性!M510-1),INDEX(新属性投放!T$25:T$28,卡牌属性!M510-1)))*SQRT(INDEX($I$5:$I$42,L510)),2)</f>
        <v>963.1</v>
      </c>
      <c r="Y510" s="31" t="s">
        <v>189</v>
      </c>
      <c r="Z510" s="16">
        <f>ROUND(IF(Q510=1,INDEX(新属性投放!$D$14:$D$34,卡牌属性!R510),INDEX(新属性投放!$D$42:$D$62,卡牌属性!R510))*INDEX($G$5:$G$42,L510)/SQRT(INDEX($I$5:$I$42,L510)),2)</f>
        <v>7.62</v>
      </c>
      <c r="AA510" s="31" t="s">
        <v>190</v>
      </c>
      <c r="AB510" s="16">
        <f>ROUND(IF(Q510=1,INDEX(新属性投放!$E$14:$E$34,卡牌属性!R510),INDEX(新属性投放!$E$42:$E$62,卡牌属性!R510))*INDEX($G$5:$G$42,L510),2)</f>
        <v>3.81</v>
      </c>
      <c r="AC510" s="31" t="s">
        <v>191</v>
      </c>
      <c r="AD510" s="16">
        <f>ROUND(IF(Q510=1,INDEX(新属性投放!$F$14:$F$34,卡牌属性!R510),INDEX(新属性投放!$F$42:$F$62,卡牌属性!R510))*INDEX($G$5:$G$42,L510)*SQRT(INDEX($I$5:$I$42,L510)),2)</f>
        <v>33.799999999999997</v>
      </c>
      <c r="AF510" s="16">
        <f t="shared" si="202"/>
        <v>76</v>
      </c>
      <c r="AG510" s="16">
        <f t="shared" si="203"/>
        <v>38</v>
      </c>
      <c r="AH510" s="16">
        <f t="shared" si="204"/>
        <v>338</v>
      </c>
      <c r="AJ510" s="16">
        <f t="shared" si="220"/>
        <v>156</v>
      </c>
      <c r="AK510" s="16">
        <f t="shared" si="221"/>
        <v>77</v>
      </c>
      <c r="AL510" s="16">
        <f t="shared" si="222"/>
        <v>689</v>
      </c>
    </row>
    <row r="511" spans="11:38" ht="16.5" x14ac:dyDescent="0.2">
      <c r="K511" s="15">
        <v>508</v>
      </c>
      <c r="L511" s="15">
        <f t="shared" si="196"/>
        <v>25</v>
      </c>
      <c r="M511" s="15">
        <f t="shared" si="197"/>
        <v>4</v>
      </c>
      <c r="N511" s="16">
        <f t="shared" si="198"/>
        <v>1102009</v>
      </c>
      <c r="O511" s="16" t="str">
        <f t="shared" si="199"/>
        <v>徐晃4突</v>
      </c>
      <c r="P511" s="31" t="s">
        <v>482</v>
      </c>
      <c r="Q511" s="16">
        <f t="shared" si="200"/>
        <v>2</v>
      </c>
      <c r="R511" s="16">
        <f t="shared" si="201"/>
        <v>4</v>
      </c>
      <c r="S511" s="16" t="s">
        <v>51</v>
      </c>
      <c r="T511" s="16">
        <f>ROUND(((IF(Q511=1,INDEX(新属性投放!$J$14:$J$34,卡牌属性!R511),INDEX(新属性投放!$J$42:$J$62,卡牌属性!R511)))*INDEX($G$5:$G$42,L511)+IF(Q511=1,INDEX(新属性投放!R$20:R$23,卡牌属性!M511-1),INDEX(新属性投放!R$25:R$28,卡牌属性!M511-1)))/SQRT(INDEX($I$5:$I$42,L511)),2)</f>
        <v>322.88</v>
      </c>
      <c r="U511" s="31" t="s">
        <v>190</v>
      </c>
      <c r="V511" s="16">
        <f>ROUND((IF(Q511=1,INDEX(新属性投放!$K$14:$K$34,卡牌属性!R511),INDEX(新属性投放!$K$42:$K$62,卡牌属性!R511))+IF(Q511=1,INDEX(新属性投放!S$20:S$23,卡牌属性!M511-1),INDEX(新属性投放!S$25:S$28,卡牌属性!M511-1)))*INDEX($G$5:$G$42,L511),2)</f>
        <v>121.94</v>
      </c>
      <c r="W511" s="31" t="s">
        <v>191</v>
      </c>
      <c r="X511" s="16">
        <f>ROUND((IF(Q511=1,INDEX(新属性投放!$L$14:$L$34,卡牌属性!R511),INDEX(新属性投放!$L$42:$L$62,卡牌属性!R511))*INDEX($G$5:$G$42,L511)+IF(Q511=1,INDEX(新属性投放!T$20:T$23,卡牌属性!M511-1),INDEX(新属性投放!T$25:T$28,卡牌属性!M511-1)))*SQRT(INDEX($I$5:$I$42,L511)),2)</f>
        <v>1418.1</v>
      </c>
      <c r="Y511" s="31" t="s">
        <v>189</v>
      </c>
      <c r="Z511" s="16">
        <f>ROUND(IF(Q511=1,INDEX(新属性投放!$D$14:$D$34,卡牌属性!R511),INDEX(新属性投放!$D$42:$D$62,卡牌属性!R511))*INDEX($G$5:$G$42,L511)/SQRT(INDEX($I$5:$I$42,L511)),2)</f>
        <v>8.76</v>
      </c>
      <c r="AA511" s="31" t="s">
        <v>190</v>
      </c>
      <c r="AB511" s="16">
        <f>ROUND(IF(Q511=1,INDEX(新属性投放!$E$14:$E$34,卡牌属性!R511),INDEX(新属性投放!$E$42:$E$62,卡牌属性!R511))*INDEX($G$5:$G$42,L511),2)</f>
        <v>4.38</v>
      </c>
      <c r="AC511" s="31" t="s">
        <v>191</v>
      </c>
      <c r="AD511" s="16">
        <f>ROUND(IF(Q511=1,INDEX(新属性投放!$F$14:$F$34,卡牌属性!R511),INDEX(新属性投放!$F$42:$F$62,卡牌属性!R511))*INDEX($G$5:$G$42,L511)*SQRT(INDEX($I$5:$I$42,L511)),2)</f>
        <v>39</v>
      </c>
      <c r="AF511" s="16">
        <f t="shared" si="202"/>
        <v>87</v>
      </c>
      <c r="AG511" s="16">
        <f t="shared" si="203"/>
        <v>43</v>
      </c>
      <c r="AH511" s="16">
        <f t="shared" si="204"/>
        <v>390</v>
      </c>
      <c r="AJ511" s="16">
        <f t="shared" si="220"/>
        <v>243</v>
      </c>
      <c r="AK511" s="16">
        <f t="shared" si="221"/>
        <v>120</v>
      </c>
      <c r="AL511" s="16">
        <f t="shared" si="222"/>
        <v>1079</v>
      </c>
    </row>
    <row r="512" spans="11:38" ht="16.5" x14ac:dyDescent="0.2">
      <c r="K512" s="15">
        <v>509</v>
      </c>
      <c r="L512" s="15">
        <f t="shared" si="196"/>
        <v>25</v>
      </c>
      <c r="M512" s="15">
        <f t="shared" si="197"/>
        <v>4</v>
      </c>
      <c r="N512" s="16">
        <f t="shared" si="198"/>
        <v>1102009</v>
      </c>
      <c r="O512" s="16" t="str">
        <f t="shared" si="199"/>
        <v>徐晃5突</v>
      </c>
      <c r="P512" s="31" t="s">
        <v>482</v>
      </c>
      <c r="Q512" s="16">
        <f t="shared" si="200"/>
        <v>2</v>
      </c>
      <c r="R512" s="16">
        <f t="shared" si="201"/>
        <v>5</v>
      </c>
      <c r="S512" s="16" t="s">
        <v>51</v>
      </c>
      <c r="T512" s="16">
        <f>ROUND(((IF(Q512=1,INDEX(新属性投放!$J$14:$J$34,卡牌属性!R512),INDEX(新属性投放!$J$42:$J$62,卡牌属性!R512)))*INDEX($G$5:$G$42,L512)+IF(Q512=1,INDEX(新属性投放!R$20:R$23,卡牌属性!M512-1),INDEX(新属性投放!R$25:R$28,卡牌属性!M512-1)))/SQRT(INDEX($I$5:$I$42,L512)),2)</f>
        <v>432.6</v>
      </c>
      <c r="U512" s="31" t="s">
        <v>190</v>
      </c>
      <c r="V512" s="16">
        <f>ROUND((IF(Q512=1,INDEX(新属性投放!$K$14:$K$34,卡牌属性!R512),INDEX(新属性投放!$K$42:$K$62,卡牌属性!R512))+IF(Q512=1,INDEX(新属性投放!S$20:S$23,卡牌属性!M512-1),INDEX(新属性投放!S$25:S$28,卡牌属性!M512-1)))*INDEX($G$5:$G$42,L512),2)</f>
        <v>176.15</v>
      </c>
      <c r="W512" s="31" t="s">
        <v>191</v>
      </c>
      <c r="X512" s="16">
        <f>ROUND((IF(Q512=1,INDEX(新属性投放!$L$14:$L$34,卡牌属性!R512),INDEX(新属性投放!$L$42:$L$62,卡牌属性!R512))*INDEX($G$5:$G$42,L512)+IF(Q512=1,INDEX(新属性投放!T$20:T$23,卡牌属性!M512-1),INDEX(新属性投放!T$25:T$28,卡牌属性!M512-1)))*SQRT(INDEX($I$5:$I$42,L512)),2)</f>
        <v>2007</v>
      </c>
      <c r="Y512" s="31" t="s">
        <v>189</v>
      </c>
      <c r="Z512" s="16">
        <f>ROUND(IF(Q512=1,INDEX(新属性投放!$D$14:$D$34,卡牌属性!R512),INDEX(新属性投放!$D$42:$D$62,卡牌属性!R512))*INDEX($G$5:$G$42,L512)/SQRT(INDEX($I$5:$I$42,L512)),2)</f>
        <v>10.96</v>
      </c>
      <c r="AA512" s="31" t="s">
        <v>190</v>
      </c>
      <c r="AB512" s="16">
        <f>ROUND(IF(Q512=1,INDEX(新属性投放!$E$14:$E$34,卡牌属性!R512),INDEX(新属性投放!$E$42:$E$62,卡牌属性!R512))*INDEX($G$5:$G$42,L512),2)</f>
        <v>5.48</v>
      </c>
      <c r="AC512" s="31" t="s">
        <v>191</v>
      </c>
      <c r="AD512" s="16">
        <f>ROUND(IF(Q512=1,INDEX(新属性投放!$F$14:$F$34,卡牌属性!R512),INDEX(新属性投放!$F$42:$F$62,卡牌属性!R512))*INDEX($G$5:$G$42,L512)*SQRT(INDEX($I$5:$I$42,L512)),2)</f>
        <v>48.1</v>
      </c>
      <c r="AF512" s="16">
        <f t="shared" si="202"/>
        <v>109</v>
      </c>
      <c r="AG512" s="16">
        <f t="shared" si="203"/>
        <v>54</v>
      </c>
      <c r="AH512" s="16">
        <f t="shared" si="204"/>
        <v>481</v>
      </c>
      <c r="AJ512" s="16">
        <f t="shared" si="220"/>
        <v>352</v>
      </c>
      <c r="AK512" s="16">
        <f t="shared" si="221"/>
        <v>174</v>
      </c>
      <c r="AL512" s="16">
        <f t="shared" si="222"/>
        <v>1560</v>
      </c>
    </row>
    <row r="513" spans="11:38" ht="16.5" x14ac:dyDescent="0.2">
      <c r="K513" s="15">
        <v>510</v>
      </c>
      <c r="L513" s="15">
        <f t="shared" si="196"/>
        <v>25</v>
      </c>
      <c r="M513" s="15">
        <f t="shared" si="197"/>
        <v>4</v>
      </c>
      <c r="N513" s="16">
        <f t="shared" si="198"/>
        <v>1102009</v>
      </c>
      <c r="O513" s="16" t="str">
        <f t="shared" si="199"/>
        <v>徐晃6突</v>
      </c>
      <c r="P513" s="31" t="s">
        <v>482</v>
      </c>
      <c r="Q513" s="16">
        <f t="shared" si="200"/>
        <v>2</v>
      </c>
      <c r="R513" s="16">
        <f t="shared" si="201"/>
        <v>6</v>
      </c>
      <c r="S513" s="16" t="s">
        <v>51</v>
      </c>
      <c r="T513" s="16">
        <f>ROUND(((IF(Q513=1,INDEX(新属性投放!$J$14:$J$34,卡牌属性!R513),INDEX(新属性投放!$J$42:$J$62,卡牌属性!R513)))*INDEX($G$5:$G$42,L513)+IF(Q513=1,INDEX(新属性投放!R$20:R$23,卡牌属性!M513-1),INDEX(新属性投放!R$25:R$28,卡牌属性!M513-1)))/SQRT(INDEX($I$5:$I$42,L513)),2)</f>
        <v>569.49</v>
      </c>
      <c r="U513" s="31" t="s">
        <v>190</v>
      </c>
      <c r="V513" s="16">
        <f>ROUND((IF(Q513=1,INDEX(新属性投放!$K$14:$K$34,卡牌属性!R513),INDEX(新属性投放!$K$42:$K$62,卡牌属性!R513))+IF(Q513=1,INDEX(新属性投放!S$20:S$23,卡牌属性!M513-1),INDEX(新属性投放!S$25:S$28,卡牌属性!M513-1)))*INDEX($G$5:$G$42,L513),2)</f>
        <v>245.25</v>
      </c>
      <c r="W513" s="31" t="s">
        <v>191</v>
      </c>
      <c r="X513" s="16">
        <f>ROUND((IF(Q513=1,INDEX(新属性投放!$L$14:$L$34,卡牌属性!R513),INDEX(新属性投放!$L$42:$L$62,卡牌属性!R513))*INDEX($G$5:$G$42,L513)+IF(Q513=1,INDEX(新属性投放!T$20:T$23,卡牌属性!M513-1),INDEX(新属性投放!T$25:T$28,卡牌属性!M513-1)))*SQRT(INDEX($I$5:$I$42,L513)),2)</f>
        <v>2733.7</v>
      </c>
      <c r="Y513" s="31" t="s">
        <v>189</v>
      </c>
      <c r="Z513" s="16">
        <f>ROUND(IF(Q513=1,INDEX(新属性投放!$D$14:$D$34,卡牌属性!R513),INDEX(新属性投放!$D$42:$D$62,卡牌属性!R513))*INDEX($G$5:$G$42,L513)/SQRT(INDEX($I$5:$I$42,L513)),2)</f>
        <v>14.21</v>
      </c>
      <c r="AA513" s="31" t="s">
        <v>190</v>
      </c>
      <c r="AB513" s="16">
        <f>ROUND(IF(Q513=1,INDEX(新属性投放!$E$14:$E$34,卡牌属性!R513),INDEX(新属性投放!$E$42:$E$62,卡牌属性!R513))*INDEX($G$5:$G$42,L513),2)</f>
        <v>7.1</v>
      </c>
      <c r="AC513" s="31" t="s">
        <v>191</v>
      </c>
      <c r="AD513" s="16">
        <f>ROUND(IF(Q513=1,INDEX(新属性投放!$F$14:$F$34,卡牌属性!R513),INDEX(新属性投放!$F$42:$F$62,卡牌属性!R513))*INDEX($G$5:$G$42,L513)*SQRT(INDEX($I$5:$I$42,L513)),2)</f>
        <v>63.7</v>
      </c>
      <c r="AF513" s="16">
        <f t="shared" si="202"/>
        <v>142</v>
      </c>
      <c r="AG513" s="16">
        <f t="shared" si="203"/>
        <v>71</v>
      </c>
      <c r="AH513" s="16">
        <f t="shared" si="204"/>
        <v>637</v>
      </c>
      <c r="AJ513" s="16">
        <f t="shared" si="220"/>
        <v>494</v>
      </c>
      <c r="AK513" s="16">
        <f t="shared" si="221"/>
        <v>245</v>
      </c>
      <c r="AL513" s="16">
        <f t="shared" si="222"/>
        <v>2197</v>
      </c>
    </row>
    <row r="514" spans="11:38" ht="16.5" x14ac:dyDescent="0.2">
      <c r="K514" s="15">
        <v>511</v>
      </c>
      <c r="L514" s="15">
        <f t="shared" si="196"/>
        <v>25</v>
      </c>
      <c r="M514" s="15">
        <f t="shared" si="197"/>
        <v>4</v>
      </c>
      <c r="N514" s="16">
        <f t="shared" si="198"/>
        <v>1102009</v>
      </c>
      <c r="O514" s="16" t="str">
        <f t="shared" si="199"/>
        <v>徐晃7突</v>
      </c>
      <c r="P514" s="31" t="s">
        <v>482</v>
      </c>
      <c r="Q514" s="16">
        <f t="shared" si="200"/>
        <v>2</v>
      </c>
      <c r="R514" s="16">
        <f t="shared" si="201"/>
        <v>7</v>
      </c>
      <c r="S514" s="16" t="s">
        <v>51</v>
      </c>
      <c r="T514" s="16">
        <f>ROUND(((IF(Q514=1,INDEX(新属性投放!$J$14:$J$34,卡牌属性!R514),INDEX(新属性投放!$J$42:$J$62,卡牌属性!R514)))*INDEX($G$5:$G$42,L514)+IF(Q514=1,INDEX(新属性投放!R$20:R$23,卡牌属性!M514-1),INDEX(新属性投放!R$25:R$28,卡牌属性!M514-1)))/SQRT(INDEX($I$5:$I$42,L514)),2)</f>
        <v>746.68</v>
      </c>
      <c r="U514" s="31" t="s">
        <v>190</v>
      </c>
      <c r="V514" s="16">
        <f>ROUND((IF(Q514=1,INDEX(新属性投放!$K$14:$K$34,卡牌属性!R514),INDEX(新属性投放!$K$42:$K$62,卡牌属性!R514))+IF(Q514=1,INDEX(新属性投放!S$20:S$23,卡牌属性!M514-1),INDEX(新属性投放!S$25:S$28,卡牌属性!M514-1)))*INDEX($G$5:$G$42,L514),2)</f>
        <v>334.49</v>
      </c>
      <c r="W514" s="31" t="s">
        <v>191</v>
      </c>
      <c r="X514" s="16">
        <f>ROUND((IF(Q514=1,INDEX(新属性投放!$L$14:$L$34,卡牌属性!R514),INDEX(新属性投放!$L$42:$L$62,卡牌属性!R514))*INDEX($G$5:$G$42,L514)+IF(Q514=1,INDEX(新属性投放!T$20:T$23,卡牌属性!M514-1),INDEX(新属性投放!T$25:T$28,卡牌属性!M514-1)))*SQRT(INDEX($I$5:$I$42,L514)),2)</f>
        <v>3686.6</v>
      </c>
      <c r="Y514" s="31" t="s">
        <v>189</v>
      </c>
      <c r="Z514" s="16">
        <f>ROUND(IF(Q514=1,INDEX(新属性投放!$D$14:$D$34,卡牌属性!R514),INDEX(新属性投放!$D$42:$D$62,卡牌属性!R514))*INDEX($G$5:$G$42,L514)/SQRT(INDEX($I$5:$I$42,L514)),2)</f>
        <v>17.5</v>
      </c>
      <c r="AA514" s="31" t="s">
        <v>190</v>
      </c>
      <c r="AB514" s="16">
        <f>ROUND(IF(Q514=1,INDEX(新属性投放!$E$14:$E$34,卡牌属性!R514),INDEX(新属性投放!$E$42:$E$62,卡牌属性!R514))*INDEX($G$5:$G$42,L514),2)</f>
        <v>8.75</v>
      </c>
      <c r="AC514" s="31" t="s">
        <v>191</v>
      </c>
      <c r="AD514" s="16">
        <f>ROUND(IF(Q514=1,INDEX(新属性投放!$F$14:$F$34,卡牌属性!R514),INDEX(新属性投放!$F$42:$F$62,卡牌属性!R514))*INDEX($G$5:$G$42,L514)*SQRT(INDEX($I$5:$I$42,L514)),2)</f>
        <v>78</v>
      </c>
      <c r="AF514" s="16">
        <f t="shared" si="202"/>
        <v>175</v>
      </c>
      <c r="AG514" s="16">
        <f t="shared" si="203"/>
        <v>87</v>
      </c>
      <c r="AH514" s="16">
        <f t="shared" si="204"/>
        <v>780</v>
      </c>
      <c r="AJ514" s="16">
        <f t="shared" si="220"/>
        <v>669</v>
      </c>
      <c r="AK514" s="16">
        <f t="shared" si="221"/>
        <v>332</v>
      </c>
      <c r="AL514" s="16">
        <f t="shared" si="222"/>
        <v>2977</v>
      </c>
    </row>
    <row r="515" spans="11:38" ht="16.5" x14ac:dyDescent="0.2">
      <c r="K515" s="15">
        <v>512</v>
      </c>
      <c r="L515" s="15">
        <f t="shared" si="196"/>
        <v>25</v>
      </c>
      <c r="M515" s="15">
        <f t="shared" si="197"/>
        <v>4</v>
      </c>
      <c r="N515" s="16">
        <f t="shared" si="198"/>
        <v>1102009</v>
      </c>
      <c r="O515" s="16" t="str">
        <f t="shared" si="199"/>
        <v>徐晃8突</v>
      </c>
      <c r="P515" s="31" t="s">
        <v>482</v>
      </c>
      <c r="Q515" s="16">
        <f t="shared" si="200"/>
        <v>2</v>
      </c>
      <c r="R515" s="16">
        <f t="shared" si="201"/>
        <v>8</v>
      </c>
      <c r="S515" s="16" t="s">
        <v>51</v>
      </c>
      <c r="T515" s="16">
        <f>ROUND(((IF(Q515=1,INDEX(新属性投放!$J$14:$J$34,卡牌属性!R515),INDEX(新属性投放!$J$42:$J$62,卡牌属性!R515)))*INDEX($G$5:$G$42,L515)+IF(Q515=1,INDEX(新属性投放!R$20:R$23,卡牌属性!M515-1),INDEX(新属性投放!R$25:R$28,卡牌属性!M515-1)))/SQRT(INDEX($I$5:$I$42,L515)),2)</f>
        <v>965.86</v>
      </c>
      <c r="U515" s="31" t="s">
        <v>190</v>
      </c>
      <c r="V515" s="16">
        <f>ROUND((IF(Q515=1,INDEX(新属性投放!$K$14:$K$34,卡牌属性!R515),INDEX(新属性投放!$K$42:$K$62,卡牌属性!R515))+IF(Q515=1,INDEX(新属性投放!S$20:S$23,卡牌属性!M515-1),INDEX(新属性投放!S$25:S$28,卡牌属性!M515-1)))*INDEX($G$5:$G$42,L515),2)</f>
        <v>444.08</v>
      </c>
      <c r="W515" s="31" t="s">
        <v>191</v>
      </c>
      <c r="X515" s="16">
        <f>ROUND((IF(Q515=1,INDEX(新属性投放!$L$14:$L$34,卡牌属性!R515),INDEX(新属性投放!$L$42:$L$62,卡牌属性!R515))*INDEX($G$5:$G$42,L515)+IF(Q515=1,INDEX(新属性投放!T$20:T$23,卡牌属性!M515-1),INDEX(新属性投放!T$25:T$28,卡牌属性!M515-1)))*SQRT(INDEX($I$5:$I$42,L515)),2)</f>
        <v>4864.3999999999996</v>
      </c>
      <c r="Y515" s="31" t="s">
        <v>189</v>
      </c>
      <c r="Z515" s="16">
        <f>ROUND(IF(Q515=1,INDEX(新属性投放!$D$14:$D$34,卡牌属性!R515),INDEX(新属性投放!$D$42:$D$62,卡牌属性!R515))*INDEX($G$5:$G$42,L515)/SQRT(INDEX($I$5:$I$42,L515)),2)</f>
        <v>21.88</v>
      </c>
      <c r="AA515" s="31" t="s">
        <v>190</v>
      </c>
      <c r="AB515" s="16">
        <f>ROUND(IF(Q515=1,INDEX(新属性投放!$E$14:$E$34,卡牌属性!R515),INDEX(新属性投放!$E$42:$E$62,卡牌属性!R515))*INDEX($G$5:$G$42,L515),2)</f>
        <v>10.94</v>
      </c>
      <c r="AC515" s="31" t="s">
        <v>191</v>
      </c>
      <c r="AD515" s="16">
        <f>ROUND(IF(Q515=1,INDEX(新属性投放!$F$14:$F$34,卡牌属性!R515),INDEX(新属性投放!$F$42:$F$62,卡牌属性!R515))*INDEX($G$5:$G$42,L515)*SQRT(INDEX($I$5:$I$42,L515)),2)</f>
        <v>97.5</v>
      </c>
      <c r="AF515" s="16">
        <f t="shared" si="202"/>
        <v>218</v>
      </c>
      <c r="AG515" s="16">
        <f t="shared" si="203"/>
        <v>109</v>
      </c>
      <c r="AH515" s="16">
        <f t="shared" si="204"/>
        <v>975</v>
      </c>
      <c r="AJ515" s="16">
        <f t="shared" si="220"/>
        <v>887</v>
      </c>
      <c r="AK515" s="16">
        <f t="shared" si="221"/>
        <v>441</v>
      </c>
      <c r="AL515" s="16">
        <f t="shared" si="222"/>
        <v>3952</v>
      </c>
    </row>
    <row r="516" spans="11:38" ht="16.5" x14ac:dyDescent="0.2">
      <c r="K516" s="15">
        <v>513</v>
      </c>
      <c r="L516" s="15">
        <f t="shared" si="196"/>
        <v>25</v>
      </c>
      <c r="M516" s="15">
        <f t="shared" si="197"/>
        <v>4</v>
      </c>
      <c r="N516" s="16">
        <f t="shared" si="198"/>
        <v>1102009</v>
      </c>
      <c r="O516" s="16" t="str">
        <f t="shared" si="199"/>
        <v>徐晃9突</v>
      </c>
      <c r="P516" s="31" t="s">
        <v>482</v>
      </c>
      <c r="Q516" s="16">
        <f t="shared" si="200"/>
        <v>2</v>
      </c>
      <c r="R516" s="16">
        <f t="shared" si="201"/>
        <v>9</v>
      </c>
      <c r="S516" s="16" t="s">
        <v>51</v>
      </c>
      <c r="T516" s="16">
        <f>ROUND(((IF(Q516=1,INDEX(新属性投放!$J$14:$J$34,卡牌属性!R516),INDEX(新属性投放!$J$42:$J$62,卡牌属性!R516)))*INDEX($G$5:$G$42,L516)+IF(Q516=1,INDEX(新属性投放!R$20:R$23,卡牌属性!M516-1),INDEX(新属性投放!R$25:R$28,卡牌属性!M516-1)))/SQRT(INDEX($I$5:$I$42,L516)),2)</f>
        <v>1239.25</v>
      </c>
      <c r="U516" s="31" t="s">
        <v>190</v>
      </c>
      <c r="V516" s="16">
        <f>ROUND((IF(Q516=1,INDEX(新属性投放!$K$14:$K$34,卡牌属性!R516),INDEX(新属性投放!$K$42:$K$62,卡牌属性!R516))+IF(Q516=1,INDEX(新属性投放!S$20:S$23,卡牌属性!M516-1),INDEX(新属性投放!S$25:S$28,卡牌属性!M516-1)))*INDEX($G$5:$G$42,L516),2)</f>
        <v>580.78</v>
      </c>
      <c r="W516" s="31" t="s">
        <v>191</v>
      </c>
      <c r="X516" s="16">
        <f>ROUND((IF(Q516=1,INDEX(新属性投放!$L$14:$L$34,卡牌属性!R516),INDEX(新属性投放!$L$42:$L$62,卡牌属性!R516))*INDEX($G$5:$G$42,L516)+IF(Q516=1,INDEX(新属性投放!T$20:T$23,卡牌属性!M516-1),INDEX(新属性投放!T$25:T$28,卡牌属性!M516-1)))*SQRT(INDEX($I$5:$I$42,L516)),2)</f>
        <v>6330.8</v>
      </c>
      <c r="Y516" s="31" t="s">
        <v>189</v>
      </c>
      <c r="Z516" s="16">
        <f>ROUND(IF(Q516=1,INDEX(新属性投放!$D$14:$D$34,卡牌属性!R516),INDEX(新属性投放!$D$42:$D$62,卡牌属性!R516))*INDEX($G$5:$G$42,L516)/SQRT(INDEX($I$5:$I$42,L516)),2)</f>
        <v>28.46</v>
      </c>
      <c r="AA516" s="31" t="s">
        <v>190</v>
      </c>
      <c r="AB516" s="16">
        <f>ROUND(IF(Q516=1,INDEX(新属性投放!$E$14:$E$34,卡牌属性!R516),INDEX(新属性投放!$E$42:$E$62,卡牌属性!R516))*INDEX($G$5:$G$42,L516),2)</f>
        <v>14.23</v>
      </c>
      <c r="AC516" s="31" t="s">
        <v>191</v>
      </c>
      <c r="AD516" s="16">
        <f>ROUND(IF(Q516=1,INDEX(新属性投放!$F$14:$F$34,卡牌属性!R516),INDEX(新属性投放!$F$42:$F$62,卡牌属性!R516))*INDEX($G$5:$G$42,L516)*SQRT(INDEX($I$5:$I$42,L516)),2)</f>
        <v>127.4</v>
      </c>
      <c r="AF516" s="16">
        <f t="shared" si="202"/>
        <v>284</v>
      </c>
      <c r="AG516" s="16">
        <f t="shared" si="203"/>
        <v>142</v>
      </c>
      <c r="AH516" s="16">
        <f t="shared" si="204"/>
        <v>1274</v>
      </c>
      <c r="AJ516" s="16">
        <f t="shared" si="220"/>
        <v>1171</v>
      </c>
      <c r="AK516" s="16">
        <f t="shared" si="221"/>
        <v>583</v>
      </c>
      <c r="AL516" s="16">
        <f t="shared" si="222"/>
        <v>5226</v>
      </c>
    </row>
    <row r="517" spans="11:38" ht="16.5" x14ac:dyDescent="0.2">
      <c r="K517" s="15">
        <v>514</v>
      </c>
      <c r="L517" s="15">
        <f t="shared" ref="L517:L580" si="223">MATCH(K517-1,$F$4:$F$41,1)</f>
        <v>25</v>
      </c>
      <c r="M517" s="15">
        <f t="shared" ref="M517:M580" si="224">INDEX($D$5:$D$42,L517)</f>
        <v>4</v>
      </c>
      <c r="N517" s="16">
        <f t="shared" ref="N517:N580" si="225">INDEX($A$4:$A$42,L517+1)</f>
        <v>1102009</v>
      </c>
      <c r="O517" s="16" t="str">
        <f t="shared" ref="O517:O580" si="226">INDEX($B$4:$B$42,MATCH(N517,$A$4:$A$42,0))&amp;R517&amp;"突"</f>
        <v>徐晃10突</v>
      </c>
      <c r="P517" s="31" t="s">
        <v>482</v>
      </c>
      <c r="Q517" s="16">
        <f t="shared" ref="Q517:Q580" si="227">INDEX($C$4:$C$42,L517+1)</f>
        <v>2</v>
      </c>
      <c r="R517" s="16">
        <f t="shared" ref="R517:R580" si="228">K517-INDEX($F$4:$F$42,L517)</f>
        <v>10</v>
      </c>
      <c r="S517" s="16" t="s">
        <v>51</v>
      </c>
      <c r="T517" s="16">
        <f>ROUND(((IF(Q517=1,INDEX(新属性投放!$J$14:$J$34,卡牌属性!R517),INDEX(新属性投放!$J$42:$J$62,卡牌属性!R517)))*INDEX($G$5:$G$42,L517)+IF(Q517=1,INDEX(新属性投放!R$20:R$23,卡牌属性!M517-1),INDEX(新属性投放!R$25:R$28,卡牌属性!M517-1)))/SQRT(INDEX($I$5:$I$42,L517)),2)</f>
        <v>1416.64</v>
      </c>
      <c r="U517" s="31" t="s">
        <v>190</v>
      </c>
      <c r="V517" s="16">
        <f>ROUND((IF(Q517=1,INDEX(新属性投放!$K$14:$K$34,卡牌属性!R517),INDEX(新属性投放!$K$42:$K$62,卡牌属性!R517))+IF(Q517=1,INDEX(新属性投放!S$20:S$23,卡牌属性!M517-1),INDEX(新属性投放!S$25:S$28,卡牌属性!M517-1)))*INDEX($G$5:$G$42,L517),2)</f>
        <v>670.12</v>
      </c>
      <c r="W517" s="31" t="s">
        <v>191</v>
      </c>
      <c r="X517" s="16">
        <f>ROUND((IF(Q517=1,INDEX(新属性投放!$L$14:$L$34,卡牌属性!R517),INDEX(新属性投放!$L$42:$L$62,卡牌属性!R517))*INDEX($G$5:$G$42,L517)+IF(Q517=1,INDEX(新属性投放!T$20:T$23,卡牌属性!M517-1),INDEX(新属性投放!T$25:T$28,卡牌属性!M517-1)))*SQRT(INDEX($I$5:$I$42,L517)),2)</f>
        <v>7283.7</v>
      </c>
      <c r="Y517" s="31" t="s">
        <v>189</v>
      </c>
      <c r="Z517" s="16">
        <f>ROUND(IF(Q517=1,INDEX(新属性投放!$D$14:$D$34,卡牌属性!R517),INDEX(新属性投放!$D$42:$D$62,卡牌属性!R517))*INDEX($G$5:$G$42,L517)/SQRT(INDEX($I$5:$I$42,L517)),2)</f>
        <v>32.81</v>
      </c>
      <c r="AA517" s="31" t="s">
        <v>190</v>
      </c>
      <c r="AB517" s="16">
        <f>ROUND(IF(Q517=1,INDEX(新属性投放!$E$14:$E$34,卡牌属性!R517),INDEX(新属性投放!$E$42:$E$62,卡牌属性!R517))*INDEX($G$5:$G$42,L517),2)</f>
        <v>16.41</v>
      </c>
      <c r="AC517" s="31" t="s">
        <v>191</v>
      </c>
      <c r="AD517" s="16">
        <f>ROUND(IF(Q517=1,INDEX(新属性投放!$F$14:$F$34,卡牌属性!R517),INDEX(新属性投放!$F$42:$F$62,卡牌属性!R517))*INDEX($G$5:$G$42,L517)*SQRT(INDEX($I$5:$I$42,L517)),2)</f>
        <v>146.9</v>
      </c>
      <c r="AF517" s="16">
        <f t="shared" ref="AF517:AF580" si="229">INT(Z517*AF$2*10)</f>
        <v>328</v>
      </c>
      <c r="AG517" s="16">
        <f t="shared" ref="AG517:AG580" si="230">INT(AB517*AF$2*10)</f>
        <v>164</v>
      </c>
      <c r="AH517" s="16">
        <f t="shared" ref="AH517:AH580" si="231">INT(AD517*AF$2*10)</f>
        <v>1469</v>
      </c>
      <c r="AJ517" s="16">
        <f t="shared" si="220"/>
        <v>1499</v>
      </c>
      <c r="AK517" s="16">
        <f t="shared" si="221"/>
        <v>747</v>
      </c>
      <c r="AL517" s="16">
        <f t="shared" si="222"/>
        <v>6695</v>
      </c>
    </row>
    <row r="518" spans="11:38" ht="16.5" x14ac:dyDescent="0.2">
      <c r="K518" s="15">
        <v>515</v>
      </c>
      <c r="L518" s="15">
        <f t="shared" si="223"/>
        <v>25</v>
      </c>
      <c r="M518" s="15">
        <f t="shared" si="224"/>
        <v>4</v>
      </c>
      <c r="N518" s="16">
        <f t="shared" si="225"/>
        <v>1102009</v>
      </c>
      <c r="O518" s="16" t="str">
        <f t="shared" si="226"/>
        <v>徐晃11突</v>
      </c>
      <c r="P518" s="31" t="s">
        <v>482</v>
      </c>
      <c r="Q518" s="16">
        <f t="shared" si="227"/>
        <v>2</v>
      </c>
      <c r="R518" s="16">
        <f t="shared" si="228"/>
        <v>11</v>
      </c>
      <c r="S518" s="16" t="s">
        <v>51</v>
      </c>
      <c r="T518" s="16">
        <f>ROUND(((IF(Q518=1,INDEX(新属性投放!$J$14:$J$34,卡牌属性!R518),INDEX(新属性投放!$J$42:$J$62,卡牌属性!R518)))*INDEX($G$5:$G$42,L518)+IF(Q518=1,INDEX(新属性投放!R$20:R$23,卡牌属性!M518-1),INDEX(新属性投放!R$25:R$28,卡牌属性!M518-1)))/SQRT(INDEX($I$5:$I$42,L518)),2)</f>
        <v>1622.3</v>
      </c>
      <c r="U518" s="31" t="s">
        <v>190</v>
      </c>
      <c r="V518" s="16">
        <f>ROUND((IF(Q518=1,INDEX(新属性投放!$K$14:$K$34,卡牌属性!R518),INDEX(新属性投放!$K$42:$K$62,卡牌属性!R518))+IF(Q518=1,INDEX(新属性投放!S$20:S$23,卡牌属性!M518-1),INDEX(新属性投放!S$25:S$28,卡牌属性!M518-1)))*INDEX($G$5:$G$42,L518),2)</f>
        <v>772.95</v>
      </c>
      <c r="W518" s="31" t="s">
        <v>191</v>
      </c>
      <c r="X518" s="16">
        <f>ROUND((IF(Q518=1,INDEX(新属性投放!$L$14:$L$34,卡牌属性!R518),INDEX(新属性投放!$L$42:$L$62,卡牌属性!R518))*INDEX($G$5:$G$42,L518)+IF(Q518=1,INDEX(新属性投放!T$20:T$23,卡牌属性!M518-1),INDEX(新属性投放!T$25:T$28,卡牌属性!M518-1)))*SQRT(INDEX($I$5:$I$42,L518)),2)</f>
        <v>8392.6</v>
      </c>
      <c r="Y518" s="31" t="s">
        <v>189</v>
      </c>
      <c r="Z518" s="16">
        <f>ROUND(IF(Q518=1,INDEX(新属性投放!$D$14:$D$34,卡牌属性!R518),INDEX(新属性投放!$D$42:$D$62,卡牌属性!R518))*INDEX($G$5:$G$42,L518)/SQRT(INDEX($I$5:$I$42,L518)),2)</f>
        <v>38.29</v>
      </c>
      <c r="AA518" s="31" t="s">
        <v>190</v>
      </c>
      <c r="AB518" s="16">
        <f>ROUND(IF(Q518=1,INDEX(新属性投放!$E$14:$E$34,卡牌属性!R518),INDEX(新属性投放!$E$42:$E$62,卡牌属性!R518))*INDEX($G$5:$G$42,L518),2)</f>
        <v>19.14</v>
      </c>
      <c r="AC518" s="31" t="s">
        <v>191</v>
      </c>
      <c r="AD518" s="16">
        <f>ROUND(IF(Q518=1,INDEX(新属性投放!$F$14:$F$34,卡牌属性!R518),INDEX(新属性投放!$F$42:$F$62,卡牌属性!R518))*INDEX($G$5:$G$42,L518)*SQRT(INDEX($I$5:$I$42,L518)),2)</f>
        <v>171.6</v>
      </c>
      <c r="AF518" s="16">
        <f t="shared" si="229"/>
        <v>382</v>
      </c>
      <c r="AG518" s="16">
        <f t="shared" si="230"/>
        <v>191</v>
      </c>
      <c r="AH518" s="16">
        <f t="shared" si="231"/>
        <v>1716</v>
      </c>
      <c r="AJ518" s="16">
        <f t="shared" si="220"/>
        <v>1881</v>
      </c>
      <c r="AK518" s="16">
        <f t="shared" si="221"/>
        <v>938</v>
      </c>
      <c r="AL518" s="16">
        <f t="shared" si="222"/>
        <v>8411</v>
      </c>
    </row>
    <row r="519" spans="11:38" ht="16.5" x14ac:dyDescent="0.2">
      <c r="K519" s="15">
        <v>516</v>
      </c>
      <c r="L519" s="15">
        <f t="shared" si="223"/>
        <v>25</v>
      </c>
      <c r="M519" s="15">
        <f t="shared" si="224"/>
        <v>4</v>
      </c>
      <c r="N519" s="16">
        <f t="shared" si="225"/>
        <v>1102009</v>
      </c>
      <c r="O519" s="16" t="str">
        <f t="shared" si="226"/>
        <v>徐晃12突</v>
      </c>
      <c r="P519" s="31" t="s">
        <v>482</v>
      </c>
      <c r="Q519" s="16">
        <f t="shared" si="227"/>
        <v>2</v>
      </c>
      <c r="R519" s="16">
        <f t="shared" si="228"/>
        <v>12</v>
      </c>
      <c r="S519" s="16" t="s">
        <v>51</v>
      </c>
      <c r="T519" s="16">
        <f>ROUND(((IF(Q519=1,INDEX(新属性投放!$J$14:$J$34,卡牌属性!R519),INDEX(新属性投放!$J$42:$J$62,卡牌属性!R519)))*INDEX($G$5:$G$42,L519)+IF(Q519=1,INDEX(新属性投放!R$20:R$23,卡牌属性!M519-1),INDEX(新属性投放!R$25:R$28,卡牌属性!M519-1)))/SQRT(INDEX($I$5:$I$42,L519)),2)</f>
        <v>1861.82</v>
      </c>
      <c r="U519" s="31" t="s">
        <v>190</v>
      </c>
      <c r="V519" s="16">
        <f>ROUND((IF(Q519=1,INDEX(新属性投放!$K$14:$K$34,卡牌属性!R519),INDEX(新属性投放!$K$42:$K$62,卡牌属性!R519))+IF(Q519=1,INDEX(新属性投放!S$20:S$23,卡牌属性!M519-1),INDEX(新属性投放!S$25:S$28,卡牌属性!M519-1)))*INDEX($G$5:$G$42,L519),2)</f>
        <v>892.06</v>
      </c>
      <c r="W519" s="31" t="s">
        <v>191</v>
      </c>
      <c r="X519" s="16">
        <f>ROUND((IF(Q519=1,INDEX(新属性投放!$L$14:$L$34,卡牌属性!R519),INDEX(新属性投放!$L$42:$L$62,卡牌属性!R519))*INDEX($G$5:$G$42,L519)+IF(Q519=1,INDEX(新属性投放!T$20:T$23,卡牌属性!M519-1),INDEX(新属性投放!T$25:T$28,卡牌属性!M519-1)))*SQRT(INDEX($I$5:$I$42,L519)),2)</f>
        <v>9683.5</v>
      </c>
      <c r="Y519" s="31" t="s">
        <v>189</v>
      </c>
      <c r="Z519" s="16">
        <f>ROUND(IF(Q519=1,INDEX(新属性投放!$D$14:$D$34,卡牌属性!R519),INDEX(新属性投放!$D$42:$D$62,卡牌属性!R519))*INDEX($G$5:$G$42,L519)/SQRT(INDEX($I$5:$I$42,L519)),2)</f>
        <v>43.8</v>
      </c>
      <c r="AA519" s="31" t="s">
        <v>190</v>
      </c>
      <c r="AB519" s="16">
        <f>ROUND(IF(Q519=1,INDEX(新属性投放!$E$14:$E$34,卡牌属性!R519),INDEX(新属性投放!$E$42:$E$62,卡牌属性!R519))*INDEX($G$5:$G$42,L519),2)</f>
        <v>21.9</v>
      </c>
      <c r="AC519" s="31" t="s">
        <v>191</v>
      </c>
      <c r="AD519" s="16">
        <f>ROUND(IF(Q519=1,INDEX(新属性投放!$F$14:$F$34,卡牌属性!R519),INDEX(新属性投放!$F$42:$F$62,卡牌属性!R519))*INDEX($G$5:$G$42,L519)*SQRT(INDEX($I$5:$I$42,L519)),2)</f>
        <v>196.3</v>
      </c>
      <c r="AF519" s="16">
        <f t="shared" si="229"/>
        <v>438</v>
      </c>
      <c r="AG519" s="16">
        <f t="shared" si="230"/>
        <v>219</v>
      </c>
      <c r="AH519" s="16">
        <f t="shared" si="231"/>
        <v>1963</v>
      </c>
      <c r="AJ519" s="16">
        <f t="shared" si="220"/>
        <v>2319</v>
      </c>
      <c r="AK519" s="16">
        <f t="shared" si="221"/>
        <v>1157</v>
      </c>
      <c r="AL519" s="16">
        <f t="shared" si="222"/>
        <v>10374</v>
      </c>
    </row>
    <row r="520" spans="11:38" ht="16.5" x14ac:dyDescent="0.2">
      <c r="K520" s="15">
        <v>517</v>
      </c>
      <c r="L520" s="15">
        <f t="shared" si="223"/>
        <v>25</v>
      </c>
      <c r="M520" s="15">
        <f t="shared" si="224"/>
        <v>4</v>
      </c>
      <c r="N520" s="16">
        <f t="shared" si="225"/>
        <v>1102009</v>
      </c>
      <c r="O520" s="16" t="str">
        <f t="shared" si="226"/>
        <v>徐晃13突</v>
      </c>
      <c r="P520" s="31" t="s">
        <v>482</v>
      </c>
      <c r="Q520" s="16">
        <f t="shared" si="227"/>
        <v>2</v>
      </c>
      <c r="R520" s="16">
        <f t="shared" si="228"/>
        <v>13</v>
      </c>
      <c r="S520" s="16" t="s">
        <v>51</v>
      </c>
      <c r="T520" s="16">
        <f>ROUND(((IF(Q520=1,INDEX(新属性投放!$J$14:$J$34,卡牌属性!R520),INDEX(新属性投放!$J$42:$J$62,卡牌属性!R520)))*INDEX($G$5:$G$42,L520)+IF(Q520=1,INDEX(新属性投放!R$20:R$23,卡牌属性!M520-1),INDEX(新属性投放!R$25:R$28,卡牌属性!M520-1)))/SQRT(INDEX($I$5:$I$42,L520)),2)</f>
        <v>2135.41</v>
      </c>
      <c r="U520" s="31" t="s">
        <v>190</v>
      </c>
      <c r="V520" s="16">
        <f>ROUND((IF(Q520=1,INDEX(新属性投放!$K$14:$K$34,卡牌属性!R520),INDEX(新属性投放!$K$42:$K$62,卡牌属性!R520))+IF(Q520=1,INDEX(新属性投放!S$20:S$23,卡牌属性!M520-1),INDEX(新属性投放!S$25:S$28,卡牌属性!M520-1)))*INDEX($G$5:$G$42,L520),2)</f>
        <v>1028.8499999999999</v>
      </c>
      <c r="W520" s="31" t="s">
        <v>191</v>
      </c>
      <c r="X520" s="16">
        <f>ROUND((IF(Q520=1,INDEX(新属性投放!$L$14:$L$34,卡牌属性!R520),INDEX(新属性投放!$L$42:$L$62,卡牌属性!R520))*INDEX($G$5:$G$42,L520)+IF(Q520=1,INDEX(新属性投放!T$20:T$23,卡牌属性!M520-1),INDEX(新属性投放!T$25:T$28,卡牌属性!M520-1)))*SQRT(INDEX($I$5:$I$42,L520)),2)</f>
        <v>11156.4</v>
      </c>
      <c r="Y520" s="31" t="s">
        <v>189</v>
      </c>
      <c r="Z520" s="16">
        <f>ROUND(IF(Q520=1,INDEX(新属性投放!$D$14:$D$34,卡牌属性!R520),INDEX(新属性投放!$D$42:$D$62,卡牌属性!R520))*INDEX($G$5:$G$42,L520)/SQRT(INDEX($I$5:$I$42,L520)),2)</f>
        <v>50.64</v>
      </c>
      <c r="AA520" s="31" t="s">
        <v>190</v>
      </c>
      <c r="AB520" s="16">
        <f>ROUND(IF(Q520=1,INDEX(新属性投放!$E$14:$E$34,卡牌属性!R520),INDEX(新属性投放!$E$42:$E$62,卡牌属性!R520))*INDEX($G$5:$G$42,L520),2)</f>
        <v>25.32</v>
      </c>
      <c r="AC520" s="31" t="s">
        <v>191</v>
      </c>
      <c r="AD520" s="16">
        <f>ROUND(IF(Q520=1,INDEX(新属性投放!$F$14:$F$34,卡牌属性!R520),INDEX(新属性投放!$F$42:$F$62,卡牌属性!R520))*INDEX($G$5:$G$42,L520)*SQRT(INDEX($I$5:$I$42,L520)),2)</f>
        <v>227.5</v>
      </c>
      <c r="AF520" s="16">
        <f t="shared" si="229"/>
        <v>506</v>
      </c>
      <c r="AG520" s="16">
        <f t="shared" si="230"/>
        <v>253</v>
      </c>
      <c r="AH520" s="16">
        <f t="shared" si="231"/>
        <v>2275</v>
      </c>
      <c r="AJ520" s="16">
        <f t="shared" si="220"/>
        <v>2825</v>
      </c>
      <c r="AK520" s="16">
        <f t="shared" si="221"/>
        <v>1410</v>
      </c>
      <c r="AL520" s="16">
        <f t="shared" si="222"/>
        <v>12649</v>
      </c>
    </row>
    <row r="521" spans="11:38" ht="16.5" x14ac:dyDescent="0.2">
      <c r="K521" s="15">
        <v>518</v>
      </c>
      <c r="L521" s="15">
        <f t="shared" si="223"/>
        <v>25</v>
      </c>
      <c r="M521" s="15">
        <f t="shared" si="224"/>
        <v>4</v>
      </c>
      <c r="N521" s="16">
        <f t="shared" si="225"/>
        <v>1102009</v>
      </c>
      <c r="O521" s="16" t="str">
        <f t="shared" si="226"/>
        <v>徐晃14突</v>
      </c>
      <c r="P521" s="31" t="s">
        <v>482</v>
      </c>
      <c r="Q521" s="16">
        <f t="shared" si="227"/>
        <v>2</v>
      </c>
      <c r="R521" s="16">
        <f t="shared" si="228"/>
        <v>14</v>
      </c>
      <c r="S521" s="16" t="s">
        <v>51</v>
      </c>
      <c r="T521" s="16">
        <f>ROUND(((IF(Q521=1,INDEX(新属性投放!$J$14:$J$34,卡牌属性!R521),INDEX(新属性投放!$J$42:$J$62,卡牌属性!R521)))*INDEX($G$5:$G$42,L521)+IF(Q521=1,INDEX(新属性投放!R$20:R$23,卡牌属性!M521-1),INDEX(新属性投放!R$25:R$28,卡牌属性!M521-1)))/SQRT(INDEX($I$5:$I$42,L521)),2)</f>
        <v>2452.2800000000002</v>
      </c>
      <c r="U521" s="31" t="s">
        <v>190</v>
      </c>
      <c r="V521" s="16">
        <f>ROUND((IF(Q521=1,INDEX(新属性投放!$K$14:$K$34,卡牌属性!R521),INDEX(新属性投放!$K$42:$K$62,卡牌属性!R521))+IF(Q521=1,INDEX(新属性投放!S$20:S$23,卡牌属性!M521-1),INDEX(新属性投放!S$25:S$28,卡牌属性!M521-1)))*INDEX($G$5:$G$42,L521),2)</f>
        <v>1186.6400000000001</v>
      </c>
      <c r="W521" s="31" t="s">
        <v>191</v>
      </c>
      <c r="X521" s="16">
        <f>ROUND((IF(Q521=1,INDEX(新属性投放!$L$14:$L$34,卡牌属性!R521),INDEX(新属性投放!$L$42:$L$62,卡牌属性!R521))*INDEX($G$5:$G$42,L521)+IF(Q521=1,INDEX(新属性投放!T$20:T$23,卡牌属性!M521-1),INDEX(新属性投放!T$25:T$28,卡牌属性!M521-1)))*SQRT(INDEX($I$5:$I$42,L521)),2)</f>
        <v>12867.2</v>
      </c>
      <c r="Y521" s="31" t="s">
        <v>189</v>
      </c>
      <c r="Z521" s="16">
        <f>ROUND(IF(Q521=1,INDEX(新属性投放!$D$14:$D$34,卡牌属性!R521),INDEX(新属性投放!$D$42:$D$62,卡牌属性!R521))*INDEX($G$5:$G$42,L521)/SQRT(INDEX($I$5:$I$42,L521)),2)</f>
        <v>58.55</v>
      </c>
      <c r="AA521" s="31" t="s">
        <v>190</v>
      </c>
      <c r="AB521" s="16">
        <f>ROUND(IF(Q521=1,INDEX(新属性投放!$E$14:$E$34,卡牌属性!R521),INDEX(新属性投放!$E$42:$E$62,卡牌属性!R521))*INDEX($G$5:$G$42,L521),2)</f>
        <v>29.28</v>
      </c>
      <c r="AC521" s="31" t="s">
        <v>191</v>
      </c>
      <c r="AD521" s="16">
        <f>ROUND(IF(Q521=1,INDEX(新属性投放!$F$14:$F$34,卡牌属性!R521),INDEX(新属性投放!$F$42:$F$62,卡牌属性!R521))*INDEX($G$5:$G$42,L521)*SQRT(INDEX($I$5:$I$42,L521)),2)</f>
        <v>262.60000000000002</v>
      </c>
      <c r="AF521" s="16">
        <f t="shared" si="229"/>
        <v>585</v>
      </c>
      <c r="AG521" s="16">
        <f t="shared" si="230"/>
        <v>292</v>
      </c>
      <c r="AH521" s="16">
        <f t="shared" si="231"/>
        <v>2626</v>
      </c>
      <c r="AJ521" s="16">
        <f t="shared" si="220"/>
        <v>3410</v>
      </c>
      <c r="AK521" s="16">
        <f t="shared" si="221"/>
        <v>1702</v>
      </c>
      <c r="AL521" s="16">
        <f t="shared" si="222"/>
        <v>15275</v>
      </c>
    </row>
    <row r="522" spans="11:38" ht="16.5" x14ac:dyDescent="0.2">
      <c r="K522" s="15">
        <v>519</v>
      </c>
      <c r="L522" s="15">
        <f t="shared" si="223"/>
        <v>25</v>
      </c>
      <c r="M522" s="15">
        <f t="shared" si="224"/>
        <v>4</v>
      </c>
      <c r="N522" s="16">
        <f t="shared" si="225"/>
        <v>1102009</v>
      </c>
      <c r="O522" s="16" t="str">
        <f t="shared" si="226"/>
        <v>徐晃15突</v>
      </c>
      <c r="P522" s="31" t="s">
        <v>482</v>
      </c>
      <c r="Q522" s="16">
        <f t="shared" si="227"/>
        <v>2</v>
      </c>
      <c r="R522" s="16">
        <f t="shared" si="228"/>
        <v>15</v>
      </c>
      <c r="S522" s="16" t="s">
        <v>51</v>
      </c>
      <c r="T522" s="16">
        <f>ROUND(((IF(Q522=1,INDEX(新属性投放!$J$14:$J$34,卡牌属性!R522),INDEX(新属性投放!$J$42:$J$62,卡牌属性!R522)))*INDEX($G$5:$G$42,L522)+IF(Q522=1,INDEX(新属性投放!R$20:R$23,卡牌属性!M522-1),INDEX(新属性投放!R$25:R$28,卡牌属性!M522-1)))/SQRT(INDEX($I$5:$I$42,L522)),2)</f>
        <v>2817.84</v>
      </c>
      <c r="U522" s="31" t="s">
        <v>190</v>
      </c>
      <c r="V522" s="16">
        <f>ROUND((IF(Q522=1,INDEX(新属性投放!$K$14:$K$34,卡牌属性!R522),INDEX(新属性投放!$K$42:$K$62,卡牌属性!R522))+IF(Q522=1,INDEX(新属性投放!S$20:S$23,卡牌属性!M522-1),INDEX(新属性投放!S$25:S$28,卡牌属性!M522-1)))*INDEX($G$5:$G$42,L522),2)</f>
        <v>1369.42</v>
      </c>
      <c r="W522" s="31" t="s">
        <v>191</v>
      </c>
      <c r="X522" s="16">
        <f>ROUND((IF(Q522=1,INDEX(新属性投放!$L$14:$L$34,卡牌属性!R522),INDEX(新属性投放!$L$42:$L$62,卡牌属性!R522))*INDEX($G$5:$G$42,L522)+IF(Q522=1,INDEX(新属性投放!T$20:T$23,卡牌属性!M522-1),INDEX(新属性投放!T$25:T$28,卡牌属性!M522-1)))*SQRT(INDEX($I$5:$I$42,L522)),2)</f>
        <v>14835.4</v>
      </c>
      <c r="Y522" s="31" t="s">
        <v>189</v>
      </c>
      <c r="Z522" s="16">
        <f>ROUND(IF(Q522=1,INDEX(新属性投放!$D$14:$D$34,卡牌属性!R522),INDEX(新属性投放!$D$42:$D$62,卡牌属性!R522))*INDEX($G$5:$G$42,L522)/SQRT(INDEX($I$5:$I$42,L522)),2)</f>
        <v>67.69</v>
      </c>
      <c r="AA522" s="31" t="s">
        <v>190</v>
      </c>
      <c r="AB522" s="16">
        <f>ROUND(IF(Q522=1,INDEX(新属性投放!$E$14:$E$34,卡牌属性!R522),INDEX(新属性投放!$E$42:$E$62,卡牌属性!R522))*INDEX($G$5:$G$42,L522),2)</f>
        <v>33.85</v>
      </c>
      <c r="AC522" s="31" t="s">
        <v>191</v>
      </c>
      <c r="AD522" s="16">
        <f>ROUND(IF(Q522=1,INDEX(新属性投放!$F$14:$F$34,卡牌属性!R522),INDEX(新属性投放!$F$42:$F$62,卡牌属性!R522))*INDEX($G$5:$G$42,L522)*SQRT(INDEX($I$5:$I$42,L522)),2)</f>
        <v>304.2</v>
      </c>
      <c r="AF522" s="16">
        <f t="shared" si="229"/>
        <v>676</v>
      </c>
      <c r="AG522" s="16">
        <f t="shared" si="230"/>
        <v>338</v>
      </c>
      <c r="AH522" s="16">
        <f t="shared" si="231"/>
        <v>3042</v>
      </c>
      <c r="AJ522" s="16">
        <f t="shared" si="220"/>
        <v>4086</v>
      </c>
      <c r="AK522" s="16">
        <f t="shared" si="221"/>
        <v>2040</v>
      </c>
      <c r="AL522" s="16">
        <f t="shared" si="222"/>
        <v>18317</v>
      </c>
    </row>
    <row r="523" spans="11:38" ht="16.5" x14ac:dyDescent="0.2">
      <c r="K523" s="15">
        <v>520</v>
      </c>
      <c r="L523" s="15">
        <f t="shared" si="223"/>
        <v>25</v>
      </c>
      <c r="M523" s="15">
        <f t="shared" si="224"/>
        <v>4</v>
      </c>
      <c r="N523" s="16">
        <f t="shared" si="225"/>
        <v>1102009</v>
      </c>
      <c r="O523" s="16" t="str">
        <f t="shared" si="226"/>
        <v>徐晃16突</v>
      </c>
      <c r="P523" s="31" t="s">
        <v>482</v>
      </c>
      <c r="Q523" s="16">
        <f t="shared" si="227"/>
        <v>2</v>
      </c>
      <c r="R523" s="16">
        <f t="shared" si="228"/>
        <v>16</v>
      </c>
      <c r="S523" s="16" t="s">
        <v>51</v>
      </c>
      <c r="T523" s="16">
        <f>ROUND(((IF(Q523=1,INDEX(新属性投放!$J$14:$J$34,卡牌属性!R523),INDEX(新属性投放!$J$42:$J$62,卡牌属性!R523)))*INDEX($G$5:$G$42,L523)+IF(Q523=1,INDEX(新属性投放!R$20:R$23,卡牌属性!M523-1),INDEX(新属性投放!R$25:R$28,卡牌属性!M523-1)))/SQRT(INDEX($I$5:$I$42,L523)),2)</f>
        <v>3240.8</v>
      </c>
      <c r="U523" s="31" t="s">
        <v>190</v>
      </c>
      <c r="V523" s="16">
        <f>ROUND((IF(Q523=1,INDEX(新属性投放!$K$14:$K$34,卡牌属性!R523),INDEX(新属性投放!$K$42:$K$62,卡牌属性!R523))+IF(Q523=1,INDEX(新属性投放!S$20:S$23,卡牌属性!M523-1),INDEX(新属性投放!S$25:S$28,卡牌属性!M523-1)))*INDEX($G$5:$G$42,L523),2)</f>
        <v>1581.55</v>
      </c>
      <c r="W523" s="31" t="s">
        <v>191</v>
      </c>
      <c r="X523" s="16">
        <f>ROUND((IF(Q523=1,INDEX(新属性投放!$L$14:$L$34,卡牌属性!R523),INDEX(新属性投放!$L$42:$L$62,卡牌属性!R523))*INDEX($G$5:$G$42,L523)+IF(Q523=1,INDEX(新属性投放!T$20:T$23,卡牌属性!M523-1),INDEX(新属性投放!T$25:T$28,卡牌属性!M523-1)))*SQRT(INDEX($I$5:$I$42,L523)),2)</f>
        <v>17116.900000000001</v>
      </c>
      <c r="Y523" s="31" t="s">
        <v>189</v>
      </c>
      <c r="Z523" s="16">
        <f>ROUND(IF(Q523=1,INDEX(新属性投放!$D$14:$D$34,卡牌属性!R523),INDEX(新属性投放!$D$42:$D$62,卡牌属性!R523))*INDEX($G$5:$G$42,L523)/SQRT(INDEX($I$5:$I$42,L523)),2)</f>
        <v>78.260000000000005</v>
      </c>
      <c r="AA523" s="31" t="s">
        <v>190</v>
      </c>
      <c r="AB523" s="16">
        <f>ROUND(IF(Q523=1,INDEX(新属性投放!$E$14:$E$34,卡牌属性!R523),INDEX(新属性投放!$E$42:$E$62,卡牌属性!R523))*INDEX($G$5:$G$42,L523),2)</f>
        <v>39.130000000000003</v>
      </c>
      <c r="AC523" s="31" t="s">
        <v>191</v>
      </c>
      <c r="AD523" s="16">
        <f>ROUND(IF(Q523=1,INDEX(新属性投放!$F$14:$F$34,卡牌属性!R523),INDEX(新属性投放!$F$42:$F$62,卡牌属性!R523))*INDEX($G$5:$G$42,L523)*SQRT(INDEX($I$5:$I$42,L523)),2)</f>
        <v>351</v>
      </c>
      <c r="AF523" s="16">
        <f t="shared" si="229"/>
        <v>782</v>
      </c>
      <c r="AG523" s="16">
        <f t="shared" si="230"/>
        <v>391</v>
      </c>
      <c r="AH523" s="16">
        <f t="shared" si="231"/>
        <v>3510</v>
      </c>
      <c r="AJ523" s="16">
        <f t="shared" si="220"/>
        <v>4868</v>
      </c>
      <c r="AK523" s="16">
        <f t="shared" si="221"/>
        <v>2431</v>
      </c>
      <c r="AL523" s="16">
        <f t="shared" si="222"/>
        <v>21827</v>
      </c>
    </row>
    <row r="524" spans="11:38" ht="16.5" x14ac:dyDescent="0.2">
      <c r="K524" s="15">
        <v>521</v>
      </c>
      <c r="L524" s="15">
        <f t="shared" si="223"/>
        <v>25</v>
      </c>
      <c r="M524" s="15">
        <f t="shared" si="224"/>
        <v>4</v>
      </c>
      <c r="N524" s="16">
        <f t="shared" si="225"/>
        <v>1102009</v>
      </c>
      <c r="O524" s="16" t="str">
        <f t="shared" si="226"/>
        <v>徐晃17突</v>
      </c>
      <c r="P524" s="31" t="s">
        <v>482</v>
      </c>
      <c r="Q524" s="16">
        <f t="shared" si="227"/>
        <v>2</v>
      </c>
      <c r="R524" s="16">
        <f t="shared" si="228"/>
        <v>17</v>
      </c>
      <c r="S524" s="16" t="s">
        <v>51</v>
      </c>
      <c r="T524" s="16">
        <f>ROUND(((IF(Q524=1,INDEX(新属性投放!$J$14:$J$34,卡牌属性!R524),INDEX(新属性投放!$J$42:$J$62,卡牌属性!R524)))*INDEX($G$5:$G$42,L524)+IF(Q524=1,INDEX(新属性投放!R$20:R$23,卡牌属性!M524-1),INDEX(新属性投放!R$25:R$28,卡牌属性!M524-1)))/SQRT(INDEX($I$5:$I$42,L524)),2)</f>
        <v>3729.6</v>
      </c>
      <c r="U524" s="31" t="s">
        <v>190</v>
      </c>
      <c r="V524" s="16">
        <f>ROUND((IF(Q524=1,INDEX(新属性投放!$K$14:$K$34,卡牌属性!R524),INDEX(新属性投放!$K$42:$K$62,卡牌属性!R524))+IF(Q524=1,INDEX(新属性投放!S$20:S$23,卡牌属性!M524-1),INDEX(新属性投放!S$25:S$28,卡牌属性!M524-1)))*INDEX($G$5:$G$42,L524),2)</f>
        <v>1826.6</v>
      </c>
      <c r="W524" s="31" t="s">
        <v>191</v>
      </c>
      <c r="X524" s="16">
        <f>ROUND((IF(Q524=1,INDEX(新属性投放!$L$14:$L$34,卡牌属性!R524),INDEX(新属性投放!$L$42:$L$62,卡牌属性!R524))*INDEX($G$5:$G$42,L524)+IF(Q524=1,INDEX(新属性投放!T$20:T$23,卡牌属性!M524-1),INDEX(新属性投放!T$25:T$28,卡牌属性!M524-1)))*SQRT(INDEX($I$5:$I$42,L524)),2)</f>
        <v>19749.400000000001</v>
      </c>
      <c r="Y524" s="31" t="s">
        <v>189</v>
      </c>
      <c r="Z524" s="16">
        <f>ROUND(IF(Q524=1,INDEX(新属性投放!$D$14:$D$34,卡牌属性!R524),INDEX(新属性投放!$D$42:$D$62,卡牌属性!R524))*INDEX($G$5:$G$42,L524)/SQRT(INDEX($I$5:$I$42,L524)),2)</f>
        <v>90.48</v>
      </c>
      <c r="AA524" s="31" t="s">
        <v>190</v>
      </c>
      <c r="AB524" s="16">
        <f>ROUND(IF(Q524=1,INDEX(新属性投放!$E$14:$E$34,卡牌属性!R524),INDEX(新属性投放!$E$42:$E$62,卡牌属性!R524))*INDEX($G$5:$G$42,L524),2)</f>
        <v>45.24</v>
      </c>
      <c r="AC524" s="31" t="s">
        <v>191</v>
      </c>
      <c r="AD524" s="16">
        <f>ROUND(IF(Q524=1,INDEX(新属性投放!$F$14:$F$34,卡牌属性!R524),INDEX(新属性投放!$F$42:$F$62,卡牌属性!R524))*INDEX($G$5:$G$42,L524)*SQRT(INDEX($I$5:$I$42,L524)),2)</f>
        <v>406.9</v>
      </c>
      <c r="AF524" s="16">
        <f t="shared" si="229"/>
        <v>904</v>
      </c>
      <c r="AG524" s="16">
        <f t="shared" si="230"/>
        <v>452</v>
      </c>
      <c r="AH524" s="16">
        <f t="shared" si="231"/>
        <v>4069</v>
      </c>
      <c r="AJ524" s="16">
        <f t="shared" si="220"/>
        <v>5772</v>
      </c>
      <c r="AK524" s="16">
        <f t="shared" si="221"/>
        <v>2883</v>
      </c>
      <c r="AL524" s="16">
        <f t="shared" si="222"/>
        <v>25896</v>
      </c>
    </row>
    <row r="525" spans="11:38" ht="16.5" x14ac:dyDescent="0.2">
      <c r="K525" s="15">
        <v>522</v>
      </c>
      <c r="L525" s="15">
        <f t="shared" si="223"/>
        <v>25</v>
      </c>
      <c r="M525" s="15">
        <f t="shared" si="224"/>
        <v>4</v>
      </c>
      <c r="N525" s="16">
        <f t="shared" si="225"/>
        <v>1102009</v>
      </c>
      <c r="O525" s="16" t="str">
        <f t="shared" si="226"/>
        <v>徐晃18突</v>
      </c>
      <c r="P525" s="31" t="s">
        <v>482</v>
      </c>
      <c r="Q525" s="16">
        <f t="shared" si="227"/>
        <v>2</v>
      </c>
      <c r="R525" s="16">
        <f t="shared" si="228"/>
        <v>18</v>
      </c>
      <c r="S525" s="16" t="s">
        <v>51</v>
      </c>
      <c r="T525" s="16">
        <f>ROUND(((IF(Q525=1,INDEX(新属性投放!$J$14:$J$34,卡牌属性!R525),INDEX(新属性投放!$J$42:$J$62,卡牌属性!R525)))*INDEX($G$5:$G$42,L525)+IF(Q525=1,INDEX(新属性投放!R$20:R$23,卡牌属性!M525-1),INDEX(新属性投放!R$25:R$28,卡牌属性!M525-1)))/SQRT(INDEX($I$5:$I$42,L525)),2)</f>
        <v>4295.1000000000004</v>
      </c>
      <c r="U525" s="31" t="s">
        <v>190</v>
      </c>
      <c r="V525" s="16">
        <f>ROUND((IF(Q525=1,INDEX(新属性投放!$K$14:$K$34,卡牌属性!R525),INDEX(新属性投放!$K$42:$K$62,卡牌属性!R525))+IF(Q525=1,INDEX(新属性投放!S$20:S$23,卡牌属性!M525-1),INDEX(新属性投放!S$25:S$28,卡牌属性!M525-1)))*INDEX($G$5:$G$42,L525),2)</f>
        <v>2110</v>
      </c>
      <c r="W525" s="31" t="s">
        <v>191</v>
      </c>
      <c r="X525" s="16">
        <f>ROUND((IF(Q525=1,INDEX(新属性投放!$L$14:$L$34,卡牌属性!R525),INDEX(新属性投放!$L$42:$L$62,卡牌属性!R525))*INDEX($G$5:$G$42,L525)+IF(Q525=1,INDEX(新属性投放!T$20:T$23,卡牌属性!M525-1),INDEX(新属性投放!T$25:T$28,卡牌属性!M525-1)))*SQRT(INDEX($I$5:$I$42,L525)),2)</f>
        <v>22801.8</v>
      </c>
      <c r="Y525" s="31" t="s">
        <v>189</v>
      </c>
      <c r="Z525" s="16">
        <f>ROUND(IF(Q525=1,INDEX(新属性投放!$D$14:$D$34,卡牌属性!R525),INDEX(新属性投放!$D$42:$D$62,卡牌属性!R525))*INDEX($G$5:$G$42,L525)/SQRT(INDEX($I$5:$I$42,L525)),2)</f>
        <v>104.62</v>
      </c>
      <c r="AA525" s="31" t="s">
        <v>190</v>
      </c>
      <c r="AB525" s="16">
        <f>ROUND(IF(Q525=1,INDEX(新属性投放!$E$14:$E$34,卡牌属性!R525),INDEX(新属性投放!$E$42:$E$62,卡牌属性!R525))*INDEX($G$5:$G$42,L525),2)</f>
        <v>52.31</v>
      </c>
      <c r="AC525" s="31" t="s">
        <v>191</v>
      </c>
      <c r="AD525" s="16">
        <f>ROUND(IF(Q525=1,INDEX(新属性投放!$F$14:$F$34,卡牌属性!R525),INDEX(新属性投放!$F$42:$F$62,卡牌属性!R525))*INDEX($G$5:$G$42,L525)*SQRT(INDEX($I$5:$I$42,L525)),2)</f>
        <v>470.6</v>
      </c>
      <c r="AF525" s="16">
        <f t="shared" si="229"/>
        <v>1046</v>
      </c>
      <c r="AG525" s="16">
        <f t="shared" si="230"/>
        <v>523</v>
      </c>
      <c r="AH525" s="16">
        <f t="shared" si="231"/>
        <v>4706</v>
      </c>
      <c r="AJ525" s="16">
        <f t="shared" si="220"/>
        <v>6818</v>
      </c>
      <c r="AK525" s="16">
        <f t="shared" si="221"/>
        <v>3406</v>
      </c>
      <c r="AL525" s="16">
        <f t="shared" si="222"/>
        <v>30602</v>
      </c>
    </row>
    <row r="526" spans="11:38" ht="16.5" x14ac:dyDescent="0.2">
      <c r="K526" s="15">
        <v>523</v>
      </c>
      <c r="L526" s="15">
        <f t="shared" si="223"/>
        <v>25</v>
      </c>
      <c r="M526" s="15">
        <f t="shared" si="224"/>
        <v>4</v>
      </c>
      <c r="N526" s="16">
        <f t="shared" si="225"/>
        <v>1102009</v>
      </c>
      <c r="O526" s="16" t="str">
        <f t="shared" si="226"/>
        <v>徐晃19突</v>
      </c>
      <c r="P526" s="31" t="s">
        <v>482</v>
      </c>
      <c r="Q526" s="16">
        <f t="shared" si="227"/>
        <v>2</v>
      </c>
      <c r="R526" s="16">
        <f t="shared" si="228"/>
        <v>19</v>
      </c>
      <c r="S526" s="16" t="s">
        <v>51</v>
      </c>
      <c r="T526" s="16">
        <f>ROUND(((IF(Q526=1,INDEX(新属性投放!$J$14:$J$34,卡牌属性!R526),INDEX(新属性投放!$J$42:$J$62,卡牌属性!R526)))*INDEX($G$5:$G$42,L526)+IF(Q526=1,INDEX(新属性投放!R$20:R$23,卡牌属性!M526-1),INDEX(新属性投放!R$25:R$28,卡牌属性!M526-1)))/SQRT(INDEX($I$5:$I$42,L526)),2)</f>
        <v>4949.5200000000004</v>
      </c>
      <c r="U526" s="31" t="s">
        <v>190</v>
      </c>
      <c r="V526" s="16">
        <f>ROUND((IF(Q526=1,INDEX(新属性投放!$K$14:$K$34,卡牌属性!R526),INDEX(新属性投放!$K$42:$K$62,卡牌属性!R526))+IF(Q526=1,INDEX(新属性投放!S$20:S$23,卡牌属性!M526-1),INDEX(新属性投放!S$25:S$28,卡牌属性!M526-1)))*INDEX($G$5:$G$42,L526),2)</f>
        <v>2436.56</v>
      </c>
      <c r="W526" s="31" t="s">
        <v>191</v>
      </c>
      <c r="X526" s="16">
        <f>ROUND((IF(Q526=1,INDEX(新属性投放!$L$14:$L$34,卡牌属性!R526),INDEX(新属性投放!$L$42:$L$62,卡牌属性!R526))*INDEX($G$5:$G$42,L526)+IF(Q526=1,INDEX(新属性投放!T$20:T$23,卡牌属性!M526-1),INDEX(新属性投放!T$25:T$28,卡牌属性!M526-1)))*SQRT(INDEX($I$5:$I$42,L526)),2)</f>
        <v>26336.5</v>
      </c>
      <c r="Y526" s="31" t="s">
        <v>189</v>
      </c>
      <c r="Z526" s="16">
        <f>ROUND(IF(Q526=1,INDEX(新属性投放!$D$14:$D$34,卡牌属性!R526),INDEX(新属性投放!$D$42:$D$62,卡牌属性!R526))*INDEX($G$5:$G$42,L526)/SQRT(INDEX($I$5:$I$42,L526)),2)</f>
        <v>120.98</v>
      </c>
      <c r="AA526" s="31" t="s">
        <v>190</v>
      </c>
      <c r="AB526" s="16">
        <f>ROUND(IF(Q526=1,INDEX(新属性投放!$E$14:$E$34,卡牌属性!R526),INDEX(新属性投放!$E$42:$E$62,卡牌属性!R526))*INDEX($G$5:$G$42,L526),2)</f>
        <v>60.49</v>
      </c>
      <c r="AC526" s="31" t="s">
        <v>191</v>
      </c>
      <c r="AD526" s="16">
        <f>ROUND(IF(Q526=1,INDEX(新属性投放!$F$14:$F$34,卡牌属性!R526),INDEX(新属性投放!$F$42:$F$62,卡牌属性!R526))*INDEX($G$5:$G$42,L526)*SQRT(INDEX($I$5:$I$42,L526)),2)</f>
        <v>543.4</v>
      </c>
      <c r="AF526" s="16">
        <f t="shared" si="229"/>
        <v>1209</v>
      </c>
      <c r="AG526" s="16">
        <f t="shared" si="230"/>
        <v>604</v>
      </c>
      <c r="AH526" s="16">
        <f t="shared" si="231"/>
        <v>5434</v>
      </c>
      <c r="AJ526" s="16">
        <f t="shared" si="220"/>
        <v>8027</v>
      </c>
      <c r="AK526" s="16">
        <f t="shared" si="221"/>
        <v>4010</v>
      </c>
      <c r="AL526" s="16">
        <f t="shared" si="222"/>
        <v>36036</v>
      </c>
    </row>
    <row r="527" spans="11:38" ht="16.5" x14ac:dyDescent="0.2">
      <c r="K527" s="15">
        <v>524</v>
      </c>
      <c r="L527" s="15">
        <f t="shared" si="223"/>
        <v>25</v>
      </c>
      <c r="M527" s="15">
        <f t="shared" si="224"/>
        <v>4</v>
      </c>
      <c r="N527" s="16">
        <f t="shared" si="225"/>
        <v>1102009</v>
      </c>
      <c r="O527" s="16" t="str">
        <f t="shared" si="226"/>
        <v>徐晃20突</v>
      </c>
      <c r="P527" s="31" t="s">
        <v>482</v>
      </c>
      <c r="Q527" s="16">
        <f t="shared" si="227"/>
        <v>2</v>
      </c>
      <c r="R527" s="16">
        <f t="shared" si="228"/>
        <v>20</v>
      </c>
      <c r="S527" s="16" t="s">
        <v>51</v>
      </c>
      <c r="T527" s="16">
        <f>ROUND(((IF(Q527=1,INDEX(新属性投放!$J$14:$J$34,卡牌属性!R527),INDEX(新属性投放!$J$42:$J$62,卡牌属性!R527)))*INDEX($G$5:$G$42,L527)+IF(Q527=1,INDEX(新属性投放!R$20:R$23,卡牌属性!M527-1),INDEX(新属性投放!R$25:R$28,卡牌属性!M527-1)))/SQRT(INDEX($I$5:$I$42,L527)),2)</f>
        <v>5705.21</v>
      </c>
      <c r="U527" s="31" t="s">
        <v>190</v>
      </c>
      <c r="V527" s="16">
        <f>ROUND((IF(Q527=1,INDEX(新属性投放!$K$14:$K$34,卡牌属性!R527),INDEX(新属性投放!$K$42:$K$62,卡牌属性!R527))+IF(Q527=1,INDEX(新属性投放!S$20:S$23,卡牌属性!M527-1),INDEX(新属性投放!S$25:S$28,卡牌属性!M527-1)))*INDEX($G$5:$G$42,L527),2)</f>
        <v>2814.4</v>
      </c>
      <c r="W527" s="31" t="s">
        <v>191</v>
      </c>
      <c r="X527" s="16">
        <f>ROUND((IF(Q527=1,INDEX(新属性投放!$L$14:$L$34,卡牌属性!R527),INDEX(新属性投放!$L$42:$L$62,卡牌属性!R527))*INDEX($G$5:$G$42,L527)+IF(Q527=1,INDEX(新属性投放!T$20:T$23,卡牌属性!M527-1),INDEX(新属性投放!T$25:T$28,卡牌属性!M527-1)))*SQRT(INDEX($I$5:$I$42,L527)),2)</f>
        <v>30410.7</v>
      </c>
      <c r="Y527" s="31" t="s">
        <v>189</v>
      </c>
      <c r="Z527" s="16">
        <f>ROUND(IF(Q527=1,INDEX(新属性投放!$D$14:$D$34,卡牌属性!R527),INDEX(新属性投放!$D$42:$D$62,卡牌属性!R527))*INDEX($G$5:$G$42,L527)/SQRT(INDEX($I$5:$I$42,L527)),2)</f>
        <v>139.88</v>
      </c>
      <c r="AA527" s="31" t="s">
        <v>190</v>
      </c>
      <c r="AB527" s="16">
        <f>ROUND(IF(Q527=1,INDEX(新属性投放!$E$14:$E$34,卡牌属性!R527),INDEX(新属性投放!$E$42:$E$62,卡牌属性!R527))*INDEX($G$5:$G$42,L527),2)</f>
        <v>69.94</v>
      </c>
      <c r="AC527" s="31" t="s">
        <v>191</v>
      </c>
      <c r="AD527" s="16">
        <f>ROUND(IF(Q527=1,INDEX(新属性投放!$F$14:$F$34,卡牌属性!R527),INDEX(新属性投放!$F$42:$F$62,卡牌属性!R527))*INDEX($G$5:$G$42,L527)*SQRT(INDEX($I$5:$I$42,L527)),2)</f>
        <v>629.20000000000005</v>
      </c>
      <c r="AF527" s="16">
        <f t="shared" si="229"/>
        <v>1398</v>
      </c>
      <c r="AG527" s="16">
        <f t="shared" si="230"/>
        <v>699</v>
      </c>
      <c r="AH527" s="16">
        <f t="shared" si="231"/>
        <v>6292</v>
      </c>
      <c r="AJ527" s="16">
        <f t="shared" si="220"/>
        <v>9425</v>
      </c>
      <c r="AK527" s="16">
        <f t="shared" si="221"/>
        <v>4709</v>
      </c>
      <c r="AL527" s="16">
        <f t="shared" si="222"/>
        <v>42328</v>
      </c>
    </row>
    <row r="528" spans="11:38" ht="16.5" x14ac:dyDescent="0.2">
      <c r="K528" s="15">
        <v>525</v>
      </c>
      <c r="L528" s="15">
        <f t="shared" si="223"/>
        <v>25</v>
      </c>
      <c r="M528" s="15">
        <f t="shared" si="224"/>
        <v>4</v>
      </c>
      <c r="N528" s="16">
        <f t="shared" si="225"/>
        <v>1102009</v>
      </c>
      <c r="O528" s="16" t="str">
        <f t="shared" si="226"/>
        <v>徐晃21突</v>
      </c>
      <c r="P528" s="31" t="s">
        <v>482</v>
      </c>
      <c r="Q528" s="16">
        <f t="shared" si="227"/>
        <v>2</v>
      </c>
      <c r="R528" s="16">
        <f t="shared" si="228"/>
        <v>21</v>
      </c>
      <c r="S528" s="16" t="s">
        <v>51</v>
      </c>
      <c r="T528" s="16">
        <f>ROUND(((IF(Q528=1,INDEX(新属性投放!$J$14:$J$34,卡牌属性!R528),INDEX(新属性投放!$J$42:$J$62,卡牌属性!R528)))*INDEX($G$5:$G$42,L528)+IF(Q528=1,INDEX(新属性投放!R$20:R$23,卡牌属性!M528-1),INDEX(新属性投放!R$25:R$28,卡牌属性!M528-1)))/SQRT(INDEX($I$5:$I$42,L528)),2)</f>
        <v>6580.11</v>
      </c>
      <c r="U528" s="31" t="s">
        <v>190</v>
      </c>
      <c r="V528" s="16">
        <f>ROUND((IF(Q528=1,INDEX(新属性投放!$K$14:$K$34,卡牌属性!R528),INDEX(新属性投放!$K$42:$K$62,卡牌属性!R528))+IF(Q528=1,INDEX(新属性投放!S$20:S$23,卡牌属性!M528-1),INDEX(新属性投放!S$25:S$28,卡牌属性!M528-1)))*INDEX($G$5:$G$42,L528),2)</f>
        <v>3251.2</v>
      </c>
      <c r="W528" s="31" t="s">
        <v>191</v>
      </c>
      <c r="X528" s="16">
        <f>ROUND((IF(Q528=1,INDEX(新属性投放!$L$14:$L$34,卡牌属性!R528),INDEX(新属性投放!$L$42:$L$62,卡牌属性!R528))*INDEX($G$5:$G$42,L528)+IF(Q528=1,INDEX(新属性投放!T$20:T$23,卡牌属性!M528-1),INDEX(新属性投放!T$25:T$28,卡牌属性!M528-1)))*SQRT(INDEX($I$5:$I$42,L528)),2)</f>
        <v>35136.199999999997</v>
      </c>
      <c r="Y528" s="31" t="s">
        <v>189</v>
      </c>
      <c r="Z528" s="16">
        <f>ROUND(IF(Q528=1,INDEX(新属性投放!$D$14:$D$34,卡牌属性!R528),INDEX(新属性投放!$D$42:$D$62,卡牌属性!R528))*INDEX($G$5:$G$42,L528)/SQRT(INDEX($I$5:$I$42,L528)),2)</f>
        <v>161.75</v>
      </c>
      <c r="AA528" s="31" t="s">
        <v>190</v>
      </c>
      <c r="AB528" s="16">
        <f>ROUND(IF(Q528=1,INDEX(新属性投放!$E$14:$E$34,卡牌属性!R528),INDEX(新属性投放!$E$42:$E$62,卡牌属性!R528))*INDEX($G$5:$G$42,L528),2)</f>
        <v>80.87</v>
      </c>
      <c r="AC528" s="31" t="s">
        <v>191</v>
      </c>
      <c r="AD528" s="16">
        <f>ROUND(IF(Q528=1,INDEX(新属性投放!$F$14:$F$34,卡牌属性!R528),INDEX(新属性投放!$F$42:$F$62,卡牌属性!R528))*INDEX($G$5:$G$42,L528)*SQRT(INDEX($I$5:$I$42,L528)),2)</f>
        <v>726.7</v>
      </c>
      <c r="AF528" s="16">
        <f t="shared" si="229"/>
        <v>1617</v>
      </c>
      <c r="AG528" s="16">
        <f t="shared" si="230"/>
        <v>808</v>
      </c>
      <c r="AH528" s="16">
        <f t="shared" si="231"/>
        <v>7267</v>
      </c>
      <c r="AJ528" s="16">
        <f t="shared" si="220"/>
        <v>11042</v>
      </c>
      <c r="AK528" s="16">
        <f t="shared" si="221"/>
        <v>5517</v>
      </c>
      <c r="AL528" s="16">
        <f t="shared" si="222"/>
        <v>49595</v>
      </c>
    </row>
    <row r="529" spans="11:38" ht="16.5" x14ac:dyDescent="0.2">
      <c r="K529" s="15">
        <v>526</v>
      </c>
      <c r="L529" s="15">
        <f t="shared" si="223"/>
        <v>26</v>
      </c>
      <c r="M529" s="15">
        <f t="shared" si="224"/>
        <v>5</v>
      </c>
      <c r="N529" s="16">
        <f t="shared" si="225"/>
        <v>1102010</v>
      </c>
      <c r="O529" s="16" t="str">
        <f t="shared" si="226"/>
        <v>张郃1突</v>
      </c>
      <c r="P529" s="31" t="s">
        <v>482</v>
      </c>
      <c r="Q529" s="16">
        <f t="shared" si="227"/>
        <v>2</v>
      </c>
      <c r="R529" s="16">
        <f t="shared" si="228"/>
        <v>1</v>
      </c>
      <c r="S529" s="16" t="s">
        <v>51</v>
      </c>
      <c r="T529" s="16">
        <f>ROUND(((IF(Q529=1,INDEX(新属性投放!$J$14:$J$34,卡牌属性!R529),INDEX(新属性投放!$J$42:$J$62,卡牌属性!R529)))*INDEX($G$5:$G$42,L529)+IF(Q529=1,INDEX(新属性投放!R$20:R$23,卡牌属性!M529-1),INDEX(新属性投放!R$25:R$28,卡牌属性!M529-1)))/SQRT(INDEX($I$5:$I$42,L529)),2)</f>
        <v>195</v>
      </c>
      <c r="U529" s="31" t="s">
        <v>190</v>
      </c>
      <c r="V529" s="16">
        <f>ROUND((IF(Q529=1,INDEX(新属性投放!$K$14:$K$34,卡牌属性!R529),INDEX(新属性投放!$K$42:$K$62,卡牌属性!R529))+IF(Q529=1,INDEX(新属性投放!S$20:S$23,卡牌属性!M529-1),INDEX(新属性投放!S$25:S$28,卡牌属性!M529-1)))*INDEX($G$5:$G$42,L529),2)</f>
        <v>30</v>
      </c>
      <c r="W529" s="31" t="s">
        <v>191</v>
      </c>
      <c r="X529" s="16">
        <f>ROUND((IF(Q529=1,INDEX(新属性投放!$L$14:$L$34,卡牌属性!R529),INDEX(新属性投放!$L$42:$L$62,卡牌属性!R529))*INDEX($G$5:$G$42,L529)+IF(Q529=1,INDEX(新属性投放!T$20:T$23,卡牌属性!M529-1),INDEX(新属性投放!T$25:T$28,卡牌属性!M529-1)))*SQRT(INDEX($I$5:$I$42,L529)),2)</f>
        <v>725</v>
      </c>
      <c r="Y529" s="31" t="s">
        <v>189</v>
      </c>
      <c r="Z529" s="16">
        <f>ROUND(IF(Q529=1,INDEX(新属性投放!$D$14:$D$34,卡牌属性!R529),INDEX(新属性投放!$D$42:$D$62,卡牌属性!R529))*INDEX($G$5:$G$42,L529)/SQRT(INDEX($I$5:$I$42,L529)),2)</f>
        <v>4.5</v>
      </c>
      <c r="AA529" s="31" t="s">
        <v>190</v>
      </c>
      <c r="AB529" s="16">
        <f>ROUND(IF(Q529=1,INDEX(新属性投放!$E$14:$E$34,卡牌属性!R529),INDEX(新属性投放!$E$42:$E$62,卡牌属性!R529))*INDEX($G$5:$G$42,L529),2)</f>
        <v>2.25</v>
      </c>
      <c r="AC529" s="31" t="s">
        <v>191</v>
      </c>
      <c r="AD529" s="16">
        <f>ROUND(IF(Q529=1,INDEX(新属性投放!$F$14:$F$34,卡牌属性!R529),INDEX(新属性投放!$F$42:$F$62,卡牌属性!R529))*INDEX($G$5:$G$42,L529)*SQRT(INDEX($I$5:$I$42,L529)),2)</f>
        <v>19.5</v>
      </c>
      <c r="AF529" s="16">
        <f t="shared" si="229"/>
        <v>45</v>
      </c>
      <c r="AG529" s="16">
        <f t="shared" si="230"/>
        <v>22</v>
      </c>
      <c r="AH529" s="16">
        <f t="shared" si="231"/>
        <v>195</v>
      </c>
      <c r="AJ529" s="16">
        <f t="shared" ref="AJ529" si="232">AF529</f>
        <v>45</v>
      </c>
      <c r="AK529" s="16">
        <f t="shared" ref="AK529" si="233">AG529</f>
        <v>22</v>
      </c>
      <c r="AL529" s="16">
        <f t="shared" ref="AL529" si="234">AH529</f>
        <v>195</v>
      </c>
    </row>
    <row r="530" spans="11:38" ht="16.5" x14ac:dyDescent="0.2">
      <c r="K530" s="15">
        <v>527</v>
      </c>
      <c r="L530" s="15">
        <f t="shared" si="223"/>
        <v>26</v>
      </c>
      <c r="M530" s="15">
        <f t="shared" si="224"/>
        <v>5</v>
      </c>
      <c r="N530" s="16">
        <f t="shared" si="225"/>
        <v>1102010</v>
      </c>
      <c r="O530" s="16" t="str">
        <f t="shared" si="226"/>
        <v>张郃2突</v>
      </c>
      <c r="P530" s="31" t="s">
        <v>482</v>
      </c>
      <c r="Q530" s="16">
        <f t="shared" si="227"/>
        <v>2</v>
      </c>
      <c r="R530" s="16">
        <f t="shared" si="228"/>
        <v>2</v>
      </c>
      <c r="S530" s="16" t="s">
        <v>51</v>
      </c>
      <c r="T530" s="16">
        <f>ROUND(((IF(Q530=1,INDEX(新属性投放!$J$14:$J$34,卡牌属性!R530),INDEX(新属性投放!$J$42:$J$62,卡牌属性!R530)))*INDEX($G$5:$G$42,L530)+IF(Q530=1,INDEX(新属性投放!R$20:R$23,卡牌属性!M530-1),INDEX(新属性投放!R$25:R$28,卡牌属性!M530-1)))/SQRT(INDEX($I$5:$I$42,L530)),2)</f>
        <v>250.5</v>
      </c>
      <c r="U530" s="31" t="s">
        <v>190</v>
      </c>
      <c r="V530" s="16">
        <f>ROUND((IF(Q530=1,INDEX(新属性投放!$K$14:$K$34,卡牌属性!R530),INDEX(新属性投放!$K$42:$K$62,卡牌属性!R530))+IF(Q530=1,INDEX(新属性投放!S$20:S$23,卡牌属性!M530-1),INDEX(新属性投放!S$25:S$28,卡牌属性!M530-1)))*INDEX($G$5:$G$42,L530),2)</f>
        <v>57.75</v>
      </c>
      <c r="W530" s="31" t="s">
        <v>191</v>
      </c>
      <c r="X530" s="16">
        <f>ROUND((IF(Q530=1,INDEX(新属性投放!$L$14:$L$34,卡牌属性!R530),INDEX(新属性投放!$L$42:$L$62,卡牌属性!R530))*INDEX($G$5:$G$42,L530)+IF(Q530=1,INDEX(新属性投放!T$20:T$23,卡牌属性!M530-1),INDEX(新属性投放!T$25:T$28,卡牌属性!M530-1)))*SQRT(INDEX($I$5:$I$42,L530)),2)</f>
        <v>1035.5</v>
      </c>
      <c r="Y530" s="31" t="s">
        <v>189</v>
      </c>
      <c r="Z530" s="16">
        <f>ROUND(IF(Q530=1,INDEX(新属性投放!$D$14:$D$34,卡牌属性!R530),INDEX(新属性投放!$D$42:$D$62,卡牌属性!R530))*INDEX($G$5:$G$42,L530)/SQRT(INDEX($I$5:$I$42,L530)),2)</f>
        <v>4.8</v>
      </c>
      <c r="AA530" s="31" t="s">
        <v>190</v>
      </c>
      <c r="AB530" s="16">
        <f>ROUND(IF(Q530=1,INDEX(新属性投放!$E$14:$E$34,卡牌属性!R530),INDEX(新属性投放!$E$42:$E$62,卡牌属性!R530))*INDEX($G$5:$G$42,L530),2)</f>
        <v>2.4</v>
      </c>
      <c r="AC530" s="31" t="s">
        <v>191</v>
      </c>
      <c r="AD530" s="16">
        <f>ROUND(IF(Q530=1,INDEX(新属性投放!$F$14:$F$34,卡牌属性!R530),INDEX(新属性投放!$F$42:$F$62,卡牌属性!R530))*INDEX($G$5:$G$42,L530)*SQRT(INDEX($I$5:$I$42,L530)),2)</f>
        <v>21</v>
      </c>
      <c r="AF530" s="16">
        <f t="shared" si="229"/>
        <v>48</v>
      </c>
      <c r="AG530" s="16">
        <f t="shared" si="230"/>
        <v>24</v>
      </c>
      <c r="AH530" s="16">
        <f t="shared" si="231"/>
        <v>210</v>
      </c>
      <c r="AJ530" s="16">
        <f t="shared" ref="AJ530:AJ549" si="235">AJ529+AF530</f>
        <v>93</v>
      </c>
      <c r="AK530" s="16">
        <f t="shared" ref="AK530:AK549" si="236">AK529+AG530</f>
        <v>46</v>
      </c>
      <c r="AL530" s="16">
        <f t="shared" ref="AL530:AL549" si="237">AL529+AH530</f>
        <v>405</v>
      </c>
    </row>
    <row r="531" spans="11:38" ht="16.5" x14ac:dyDescent="0.2">
      <c r="K531" s="15">
        <v>528</v>
      </c>
      <c r="L531" s="15">
        <f t="shared" si="223"/>
        <v>26</v>
      </c>
      <c r="M531" s="15">
        <f t="shared" si="224"/>
        <v>5</v>
      </c>
      <c r="N531" s="16">
        <f t="shared" si="225"/>
        <v>1102010</v>
      </c>
      <c r="O531" s="16" t="str">
        <f t="shared" si="226"/>
        <v>张郃3突</v>
      </c>
      <c r="P531" s="31" t="s">
        <v>482</v>
      </c>
      <c r="Q531" s="16">
        <f t="shared" si="227"/>
        <v>2</v>
      </c>
      <c r="R531" s="16">
        <f t="shared" si="228"/>
        <v>3</v>
      </c>
      <c r="S531" s="16" t="s">
        <v>51</v>
      </c>
      <c r="T531" s="16">
        <f>ROUND(((IF(Q531=1,INDEX(新属性投放!$J$14:$J$34,卡牌属性!R531),INDEX(新属性投放!$J$42:$J$62,卡牌属性!R531)))*INDEX($G$5:$G$42,L531)+IF(Q531=1,INDEX(新属性投放!R$20:R$23,卡牌属性!M531-1),INDEX(新属性投放!R$25:R$28,卡牌属性!M531-1)))/SQRT(INDEX($I$5:$I$42,L531)),2)</f>
        <v>313.5</v>
      </c>
      <c r="U531" s="31" t="s">
        <v>190</v>
      </c>
      <c r="V531" s="16">
        <f>ROUND((IF(Q531=1,INDEX(新属性投放!$K$14:$K$34,卡牌属性!R531),INDEX(新属性投放!$K$42:$K$62,卡牌属性!R531))+IF(Q531=1,INDEX(新属性投放!S$20:S$23,卡牌属性!M531-1),INDEX(新属性投放!S$25:S$28,卡牌属性!M531-1)))*INDEX($G$5:$G$42,L531),2)</f>
        <v>89.25</v>
      </c>
      <c r="W531" s="31" t="s">
        <v>191</v>
      </c>
      <c r="X531" s="16">
        <f>ROUND((IF(Q531=1,INDEX(新属性投放!$L$14:$L$34,卡牌属性!R531),INDEX(新属性投放!$L$42:$L$62,卡牌属性!R531))*INDEX($G$5:$G$42,L531)+IF(Q531=1,INDEX(新属性投放!T$20:T$23,卡牌属性!M531-1),INDEX(新属性投放!T$25:T$28,卡牌属性!M531-1)))*SQRT(INDEX($I$5:$I$42,L531)),2)</f>
        <v>1380.5</v>
      </c>
      <c r="Y531" s="31" t="s">
        <v>189</v>
      </c>
      <c r="Z531" s="16">
        <f>ROUND(IF(Q531=1,INDEX(新属性投放!$D$14:$D$34,卡牌属性!R531),INDEX(新属性投放!$D$42:$D$62,卡牌属性!R531))*INDEX($G$5:$G$42,L531)/SQRT(INDEX($I$5:$I$42,L531)),2)</f>
        <v>8.7899999999999991</v>
      </c>
      <c r="AA531" s="31" t="s">
        <v>190</v>
      </c>
      <c r="AB531" s="16">
        <f>ROUND(IF(Q531=1,INDEX(新属性投放!$E$14:$E$34,卡牌属性!R531),INDEX(新属性投放!$E$42:$E$62,卡牌属性!R531))*INDEX($G$5:$G$42,L531),2)</f>
        <v>4.4000000000000004</v>
      </c>
      <c r="AC531" s="31" t="s">
        <v>191</v>
      </c>
      <c r="AD531" s="16">
        <f>ROUND(IF(Q531=1,INDEX(新属性投放!$F$14:$F$34,卡牌属性!R531),INDEX(新属性投放!$F$42:$F$62,卡牌属性!R531))*INDEX($G$5:$G$42,L531)*SQRT(INDEX($I$5:$I$42,L531)),2)</f>
        <v>39</v>
      </c>
      <c r="AF531" s="16">
        <f t="shared" si="229"/>
        <v>87</v>
      </c>
      <c r="AG531" s="16">
        <f t="shared" si="230"/>
        <v>44</v>
      </c>
      <c r="AH531" s="16">
        <f t="shared" si="231"/>
        <v>390</v>
      </c>
      <c r="AJ531" s="16">
        <f t="shared" si="235"/>
        <v>180</v>
      </c>
      <c r="AK531" s="16">
        <f t="shared" si="236"/>
        <v>90</v>
      </c>
      <c r="AL531" s="16">
        <f t="shared" si="237"/>
        <v>795</v>
      </c>
    </row>
    <row r="532" spans="11:38" ht="16.5" x14ac:dyDescent="0.2">
      <c r="K532" s="15">
        <v>529</v>
      </c>
      <c r="L532" s="15">
        <f t="shared" si="223"/>
        <v>26</v>
      </c>
      <c r="M532" s="15">
        <f t="shared" si="224"/>
        <v>5</v>
      </c>
      <c r="N532" s="16">
        <f t="shared" si="225"/>
        <v>1102010</v>
      </c>
      <c r="O532" s="16" t="str">
        <f t="shared" si="226"/>
        <v>张郃4突</v>
      </c>
      <c r="P532" s="31" t="s">
        <v>482</v>
      </c>
      <c r="Q532" s="16">
        <f t="shared" si="227"/>
        <v>2</v>
      </c>
      <c r="R532" s="16">
        <f t="shared" si="228"/>
        <v>4</v>
      </c>
      <c r="S532" s="16" t="s">
        <v>51</v>
      </c>
      <c r="T532" s="16">
        <f>ROUND(((IF(Q532=1,INDEX(新属性投放!$J$14:$J$34,卡牌属性!R532),INDEX(新属性投放!$J$42:$J$62,卡牌属性!R532)))*INDEX($G$5:$G$42,L532)+IF(Q532=1,INDEX(新属性投放!R$20:R$23,卡牌属性!M532-1),INDEX(新属性投放!R$25:R$28,卡牌属性!M532-1)))/SQRT(INDEX($I$5:$I$42,L532)),2)</f>
        <v>416.4</v>
      </c>
      <c r="U532" s="31" t="s">
        <v>190</v>
      </c>
      <c r="V532" s="16">
        <f>ROUND((IF(Q532=1,INDEX(新属性投放!$K$14:$K$34,卡牌属性!R532),INDEX(新属性投放!$K$42:$K$62,卡牌属性!R532))+IF(Q532=1,INDEX(新属性投放!S$20:S$23,卡牌属性!M532-1),INDEX(新属性投放!S$25:S$28,卡牌属性!M532-1)))*INDEX($G$5:$G$42,L532),2)</f>
        <v>140.69999999999999</v>
      </c>
      <c r="W532" s="31" t="s">
        <v>191</v>
      </c>
      <c r="X532" s="16">
        <f>ROUND((IF(Q532=1,INDEX(新属性投放!$L$14:$L$34,卡牌属性!R532),INDEX(新属性投放!$L$42:$L$62,卡牌属性!R532))*INDEX($G$5:$G$42,L532)+IF(Q532=1,INDEX(新属性投放!T$20:T$23,卡牌属性!M532-1),INDEX(新属性投放!T$25:T$28,卡牌属性!M532-1)))*SQRT(INDEX($I$5:$I$42,L532)),2)</f>
        <v>1905.5</v>
      </c>
      <c r="Y532" s="31" t="s">
        <v>189</v>
      </c>
      <c r="Z532" s="16">
        <f>ROUND(IF(Q532=1,INDEX(新属性投放!$D$14:$D$34,卡牌属性!R532),INDEX(新属性投放!$D$42:$D$62,卡牌属性!R532))*INDEX($G$5:$G$42,L532)/SQRT(INDEX($I$5:$I$42,L532)),2)</f>
        <v>10.11</v>
      </c>
      <c r="AA532" s="31" t="s">
        <v>190</v>
      </c>
      <c r="AB532" s="16">
        <f>ROUND(IF(Q532=1,INDEX(新属性投放!$E$14:$E$34,卡牌属性!R532),INDEX(新属性投放!$E$42:$E$62,卡牌属性!R532))*INDEX($G$5:$G$42,L532),2)</f>
        <v>5.0599999999999996</v>
      </c>
      <c r="AC532" s="31" t="s">
        <v>191</v>
      </c>
      <c r="AD532" s="16">
        <f>ROUND(IF(Q532=1,INDEX(新属性投放!$F$14:$F$34,卡牌属性!R532),INDEX(新属性投放!$F$42:$F$62,卡牌属性!R532))*INDEX($G$5:$G$42,L532)*SQRT(INDEX($I$5:$I$42,L532)),2)</f>
        <v>45</v>
      </c>
      <c r="AF532" s="16">
        <f t="shared" si="229"/>
        <v>101</v>
      </c>
      <c r="AG532" s="16">
        <f t="shared" si="230"/>
        <v>50</v>
      </c>
      <c r="AH532" s="16">
        <f t="shared" si="231"/>
        <v>450</v>
      </c>
      <c r="AJ532" s="16">
        <f t="shared" si="235"/>
        <v>281</v>
      </c>
      <c r="AK532" s="16">
        <f t="shared" si="236"/>
        <v>140</v>
      </c>
      <c r="AL532" s="16">
        <f t="shared" si="237"/>
        <v>1245</v>
      </c>
    </row>
    <row r="533" spans="11:38" ht="16.5" x14ac:dyDescent="0.2">
      <c r="K533" s="15">
        <v>530</v>
      </c>
      <c r="L533" s="15">
        <f t="shared" si="223"/>
        <v>26</v>
      </c>
      <c r="M533" s="15">
        <f t="shared" si="224"/>
        <v>5</v>
      </c>
      <c r="N533" s="16">
        <f t="shared" si="225"/>
        <v>1102010</v>
      </c>
      <c r="O533" s="16" t="str">
        <f t="shared" si="226"/>
        <v>张郃5突</v>
      </c>
      <c r="P533" s="31" t="s">
        <v>482</v>
      </c>
      <c r="Q533" s="16">
        <f t="shared" si="227"/>
        <v>2</v>
      </c>
      <c r="R533" s="16">
        <f t="shared" si="228"/>
        <v>5</v>
      </c>
      <c r="S533" s="16" t="s">
        <v>51</v>
      </c>
      <c r="T533" s="16">
        <f>ROUND(((IF(Q533=1,INDEX(新属性投放!$J$14:$J$34,卡牌属性!R533),INDEX(新属性投放!$J$42:$J$62,卡牌属性!R533)))*INDEX($G$5:$G$42,L533)+IF(Q533=1,INDEX(新属性投放!R$20:R$23,卡牌属性!M533-1),INDEX(新属性投放!R$25:R$28,卡牌属性!M533-1)))/SQRT(INDEX($I$5:$I$42,L533)),2)</f>
        <v>543</v>
      </c>
      <c r="U533" s="31" t="s">
        <v>190</v>
      </c>
      <c r="V533" s="16">
        <f>ROUND((IF(Q533=1,INDEX(新属性投放!$K$14:$K$34,卡牌属性!R533),INDEX(新属性投放!$K$42:$K$62,卡牌属性!R533))+IF(Q533=1,INDEX(新属性投放!S$20:S$23,卡牌属性!M533-1),INDEX(新属性投放!S$25:S$28,卡牌属性!M533-1)))*INDEX($G$5:$G$42,L533),2)</f>
        <v>203.25</v>
      </c>
      <c r="W533" s="31" t="s">
        <v>191</v>
      </c>
      <c r="X533" s="16">
        <f>ROUND((IF(Q533=1,INDEX(新属性投放!$L$14:$L$34,卡牌属性!R533),INDEX(新属性投放!$L$42:$L$62,卡牌属性!R533))*INDEX($G$5:$G$42,L533)+IF(Q533=1,INDEX(新属性投放!T$20:T$23,卡牌属性!M533-1),INDEX(新属性投放!T$25:T$28,卡牌属性!M533-1)))*SQRT(INDEX($I$5:$I$42,L533)),2)</f>
        <v>2585</v>
      </c>
      <c r="Y533" s="31" t="s">
        <v>189</v>
      </c>
      <c r="Z533" s="16">
        <f>ROUND(IF(Q533=1,INDEX(新属性投放!$D$14:$D$34,卡牌属性!R533),INDEX(新属性投放!$D$42:$D$62,卡牌属性!R533))*INDEX($G$5:$G$42,L533)/SQRT(INDEX($I$5:$I$42,L533)),2)</f>
        <v>12.65</v>
      </c>
      <c r="AA533" s="31" t="s">
        <v>190</v>
      </c>
      <c r="AB533" s="16">
        <f>ROUND(IF(Q533=1,INDEX(新属性投放!$E$14:$E$34,卡牌属性!R533),INDEX(新属性投放!$E$42:$E$62,卡牌属性!R533))*INDEX($G$5:$G$42,L533),2)</f>
        <v>6.32</v>
      </c>
      <c r="AC533" s="31" t="s">
        <v>191</v>
      </c>
      <c r="AD533" s="16">
        <f>ROUND(IF(Q533=1,INDEX(新属性投放!$F$14:$F$34,卡牌属性!R533),INDEX(新属性投放!$F$42:$F$62,卡牌属性!R533))*INDEX($G$5:$G$42,L533)*SQRT(INDEX($I$5:$I$42,L533)),2)</f>
        <v>55.5</v>
      </c>
      <c r="AF533" s="16">
        <f t="shared" si="229"/>
        <v>126</v>
      </c>
      <c r="AG533" s="16">
        <f t="shared" si="230"/>
        <v>63</v>
      </c>
      <c r="AH533" s="16">
        <f t="shared" si="231"/>
        <v>555</v>
      </c>
      <c r="AJ533" s="16">
        <f t="shared" si="235"/>
        <v>407</v>
      </c>
      <c r="AK533" s="16">
        <f t="shared" si="236"/>
        <v>203</v>
      </c>
      <c r="AL533" s="16">
        <f t="shared" si="237"/>
        <v>1800</v>
      </c>
    </row>
    <row r="534" spans="11:38" ht="16.5" x14ac:dyDescent="0.2">
      <c r="K534" s="15">
        <v>531</v>
      </c>
      <c r="L534" s="15">
        <f t="shared" si="223"/>
        <v>26</v>
      </c>
      <c r="M534" s="15">
        <f t="shared" si="224"/>
        <v>5</v>
      </c>
      <c r="N534" s="16">
        <f t="shared" si="225"/>
        <v>1102010</v>
      </c>
      <c r="O534" s="16" t="str">
        <f t="shared" si="226"/>
        <v>张郃6突</v>
      </c>
      <c r="P534" s="31" t="s">
        <v>482</v>
      </c>
      <c r="Q534" s="16">
        <f t="shared" si="227"/>
        <v>2</v>
      </c>
      <c r="R534" s="16">
        <f t="shared" si="228"/>
        <v>6</v>
      </c>
      <c r="S534" s="16" t="s">
        <v>51</v>
      </c>
      <c r="T534" s="16">
        <f>ROUND(((IF(Q534=1,INDEX(新属性投放!$J$14:$J$34,卡牌属性!R534),INDEX(新属性投放!$J$42:$J$62,卡牌属性!R534)))*INDEX($G$5:$G$42,L534)+IF(Q534=1,INDEX(新属性投放!R$20:R$23,卡牌属性!M534-1),INDEX(新属性投放!R$25:R$28,卡牌属性!M534-1)))/SQRT(INDEX($I$5:$I$42,L534)),2)</f>
        <v>700.95</v>
      </c>
      <c r="U534" s="31" t="s">
        <v>190</v>
      </c>
      <c r="V534" s="16">
        <f>ROUND((IF(Q534=1,INDEX(新属性投放!$K$14:$K$34,卡牌属性!R534),INDEX(新属性投放!$K$42:$K$62,卡牌属性!R534))+IF(Q534=1,INDEX(新属性投放!S$20:S$23,卡牌属性!M534-1),INDEX(新属性投放!S$25:S$28,卡牌属性!M534-1)))*INDEX($G$5:$G$42,L534),2)</f>
        <v>282.98</v>
      </c>
      <c r="W534" s="31" t="s">
        <v>191</v>
      </c>
      <c r="X534" s="16">
        <f>ROUND((IF(Q534=1,INDEX(新属性投放!$L$14:$L$34,卡牌属性!R534),INDEX(新属性投放!$L$42:$L$62,卡牌属性!R534))*INDEX($G$5:$G$42,L534)+IF(Q534=1,INDEX(新属性投放!T$20:T$23,卡牌属性!M534-1),INDEX(新属性投放!T$25:T$28,卡牌属性!M534-1)))*SQRT(INDEX($I$5:$I$42,L534)),2)</f>
        <v>3423.5</v>
      </c>
      <c r="Y534" s="31" t="s">
        <v>189</v>
      </c>
      <c r="Z534" s="16">
        <f>ROUND(IF(Q534=1,INDEX(新属性投放!$D$14:$D$34,卡牌属性!R534),INDEX(新属性投放!$D$42:$D$62,卡牌属性!R534))*INDEX($G$5:$G$42,L534)/SQRT(INDEX($I$5:$I$42,L534)),2)</f>
        <v>16.399999999999999</v>
      </c>
      <c r="AA534" s="31" t="s">
        <v>190</v>
      </c>
      <c r="AB534" s="16">
        <f>ROUND(IF(Q534=1,INDEX(新属性投放!$E$14:$E$34,卡牌属性!R534),INDEX(新属性投放!$E$42:$E$62,卡牌属性!R534))*INDEX($G$5:$G$42,L534),2)</f>
        <v>8.1999999999999993</v>
      </c>
      <c r="AC534" s="31" t="s">
        <v>191</v>
      </c>
      <c r="AD534" s="16">
        <f>ROUND(IF(Q534=1,INDEX(新属性投放!$F$14:$F$34,卡牌属性!R534),INDEX(新属性投放!$F$42:$F$62,卡牌属性!R534))*INDEX($G$5:$G$42,L534)*SQRT(INDEX($I$5:$I$42,L534)),2)</f>
        <v>73.5</v>
      </c>
      <c r="AF534" s="16">
        <f t="shared" si="229"/>
        <v>164</v>
      </c>
      <c r="AG534" s="16">
        <f t="shared" si="230"/>
        <v>82</v>
      </c>
      <c r="AH534" s="16">
        <f t="shared" si="231"/>
        <v>735</v>
      </c>
      <c r="AJ534" s="16">
        <f t="shared" si="235"/>
        <v>571</v>
      </c>
      <c r="AK534" s="16">
        <f t="shared" si="236"/>
        <v>285</v>
      </c>
      <c r="AL534" s="16">
        <f t="shared" si="237"/>
        <v>2535</v>
      </c>
    </row>
    <row r="535" spans="11:38" ht="16.5" x14ac:dyDescent="0.2">
      <c r="K535" s="15">
        <v>532</v>
      </c>
      <c r="L535" s="15">
        <f t="shared" si="223"/>
        <v>26</v>
      </c>
      <c r="M535" s="15">
        <f t="shared" si="224"/>
        <v>5</v>
      </c>
      <c r="N535" s="16">
        <f t="shared" si="225"/>
        <v>1102010</v>
      </c>
      <c r="O535" s="16" t="str">
        <f t="shared" si="226"/>
        <v>张郃7突</v>
      </c>
      <c r="P535" s="31" t="s">
        <v>482</v>
      </c>
      <c r="Q535" s="16">
        <f t="shared" si="227"/>
        <v>2</v>
      </c>
      <c r="R535" s="16">
        <f t="shared" si="228"/>
        <v>7</v>
      </c>
      <c r="S535" s="16" t="s">
        <v>51</v>
      </c>
      <c r="T535" s="16">
        <f>ROUND(((IF(Q535=1,INDEX(新属性投放!$J$14:$J$34,卡牌属性!R535),INDEX(新属性投放!$J$42:$J$62,卡牌属性!R535)))*INDEX($G$5:$G$42,L535)+IF(Q535=1,INDEX(新属性投放!R$20:R$23,卡牌属性!M535-1),INDEX(新属性投放!R$25:R$28,卡牌属性!M535-1)))/SQRT(INDEX($I$5:$I$42,L535)),2)</f>
        <v>905.4</v>
      </c>
      <c r="U535" s="31" t="s">
        <v>190</v>
      </c>
      <c r="V535" s="16">
        <f>ROUND((IF(Q535=1,INDEX(新属性投放!$K$14:$K$34,卡牌属性!R535),INDEX(新属性投放!$K$42:$K$62,卡牌属性!R535))+IF(Q535=1,INDEX(新属性投放!S$20:S$23,卡牌属性!M535-1),INDEX(新属性投放!S$25:S$28,卡牌属性!M535-1)))*INDEX($G$5:$G$42,L535),2)</f>
        <v>385.95</v>
      </c>
      <c r="W535" s="31" t="s">
        <v>191</v>
      </c>
      <c r="X535" s="16">
        <f>ROUND((IF(Q535=1,INDEX(新属性投放!$L$14:$L$34,卡牌属性!R535),INDEX(新属性投放!$L$42:$L$62,卡牌属性!R535))*INDEX($G$5:$G$42,L535)+IF(Q535=1,INDEX(新属性投放!T$20:T$23,卡牌属性!M535-1),INDEX(新属性投放!T$25:T$28,卡牌属性!M535-1)))*SQRT(INDEX($I$5:$I$42,L535)),2)</f>
        <v>4523</v>
      </c>
      <c r="Y535" s="31" t="s">
        <v>189</v>
      </c>
      <c r="Z535" s="16">
        <f>ROUND(IF(Q535=1,INDEX(新属性投放!$D$14:$D$34,卡牌属性!R535),INDEX(新属性投放!$D$42:$D$62,卡牌属性!R535))*INDEX($G$5:$G$42,L535)/SQRT(INDEX($I$5:$I$42,L535)),2)</f>
        <v>20.190000000000001</v>
      </c>
      <c r="AA535" s="31" t="s">
        <v>190</v>
      </c>
      <c r="AB535" s="16">
        <f>ROUND(IF(Q535=1,INDEX(新属性投放!$E$14:$E$34,卡牌属性!R535),INDEX(新属性投放!$E$42:$E$62,卡牌属性!R535))*INDEX($G$5:$G$42,L535),2)</f>
        <v>10.1</v>
      </c>
      <c r="AC535" s="31" t="s">
        <v>191</v>
      </c>
      <c r="AD535" s="16">
        <f>ROUND(IF(Q535=1,INDEX(新属性投放!$F$14:$F$34,卡牌属性!R535),INDEX(新属性投放!$F$42:$F$62,卡牌属性!R535))*INDEX($G$5:$G$42,L535)*SQRT(INDEX($I$5:$I$42,L535)),2)</f>
        <v>90</v>
      </c>
      <c r="AF535" s="16">
        <f t="shared" si="229"/>
        <v>201</v>
      </c>
      <c r="AG535" s="16">
        <f t="shared" si="230"/>
        <v>101</v>
      </c>
      <c r="AH535" s="16">
        <f t="shared" si="231"/>
        <v>900</v>
      </c>
      <c r="AJ535" s="16">
        <f t="shared" si="235"/>
        <v>772</v>
      </c>
      <c r="AK535" s="16">
        <f t="shared" si="236"/>
        <v>386</v>
      </c>
      <c r="AL535" s="16">
        <f t="shared" si="237"/>
        <v>3435</v>
      </c>
    </row>
    <row r="536" spans="11:38" ht="16.5" x14ac:dyDescent="0.2">
      <c r="K536" s="15">
        <v>533</v>
      </c>
      <c r="L536" s="15">
        <f t="shared" si="223"/>
        <v>26</v>
      </c>
      <c r="M536" s="15">
        <f t="shared" si="224"/>
        <v>5</v>
      </c>
      <c r="N536" s="16">
        <f t="shared" si="225"/>
        <v>1102010</v>
      </c>
      <c r="O536" s="16" t="str">
        <f t="shared" si="226"/>
        <v>张郃8突</v>
      </c>
      <c r="P536" s="31" t="s">
        <v>482</v>
      </c>
      <c r="Q536" s="16">
        <f t="shared" si="227"/>
        <v>2</v>
      </c>
      <c r="R536" s="16">
        <f t="shared" si="228"/>
        <v>8</v>
      </c>
      <c r="S536" s="16" t="s">
        <v>51</v>
      </c>
      <c r="T536" s="16">
        <f>ROUND(((IF(Q536=1,INDEX(新属性投放!$J$14:$J$34,卡牌属性!R536),INDEX(新属性投放!$J$42:$J$62,卡牌属性!R536)))*INDEX($G$5:$G$42,L536)+IF(Q536=1,INDEX(新属性投放!R$20:R$23,卡牌属性!M536-1),INDEX(新属性投放!R$25:R$28,卡牌属性!M536-1)))/SQRT(INDEX($I$5:$I$42,L536)),2)</f>
        <v>1158.3</v>
      </c>
      <c r="U536" s="31" t="s">
        <v>190</v>
      </c>
      <c r="V536" s="16">
        <f>ROUND((IF(Q536=1,INDEX(新属性投放!$K$14:$K$34,卡牌属性!R536),INDEX(新属性投放!$K$42:$K$62,卡牌属性!R536))+IF(Q536=1,INDEX(新属性投放!S$20:S$23,卡牌属性!M536-1),INDEX(新属性投放!S$25:S$28,卡牌属性!M536-1)))*INDEX($G$5:$G$42,L536),2)</f>
        <v>512.4</v>
      </c>
      <c r="W536" s="31" t="s">
        <v>191</v>
      </c>
      <c r="X536" s="16">
        <f>ROUND((IF(Q536=1,INDEX(新属性投放!$L$14:$L$34,卡牌属性!R536),INDEX(新属性投放!$L$42:$L$62,卡牌属性!R536))*INDEX($G$5:$G$42,L536)+IF(Q536=1,INDEX(新属性投放!T$20:T$23,卡牌属性!M536-1),INDEX(新属性投放!T$25:T$28,卡牌属性!M536-1)))*SQRT(INDEX($I$5:$I$42,L536)),2)</f>
        <v>5882</v>
      </c>
      <c r="Y536" s="31" t="s">
        <v>189</v>
      </c>
      <c r="Z536" s="16">
        <f>ROUND(IF(Q536=1,INDEX(新属性投放!$D$14:$D$34,卡牌属性!R536),INDEX(新属性投放!$D$42:$D$62,卡牌属性!R536))*INDEX($G$5:$G$42,L536)/SQRT(INDEX($I$5:$I$42,L536)),2)</f>
        <v>25.25</v>
      </c>
      <c r="AA536" s="31" t="s">
        <v>190</v>
      </c>
      <c r="AB536" s="16">
        <f>ROUND(IF(Q536=1,INDEX(新属性投放!$E$14:$E$34,卡牌属性!R536),INDEX(新属性投放!$E$42:$E$62,卡牌属性!R536))*INDEX($G$5:$G$42,L536),2)</f>
        <v>12.62</v>
      </c>
      <c r="AC536" s="31" t="s">
        <v>191</v>
      </c>
      <c r="AD536" s="16">
        <f>ROUND(IF(Q536=1,INDEX(新属性投放!$F$14:$F$34,卡牌属性!R536),INDEX(新属性投放!$F$42:$F$62,卡牌属性!R536))*INDEX($G$5:$G$42,L536)*SQRT(INDEX($I$5:$I$42,L536)),2)</f>
        <v>112.5</v>
      </c>
      <c r="AF536" s="16">
        <f t="shared" si="229"/>
        <v>252</v>
      </c>
      <c r="AG536" s="16">
        <f t="shared" si="230"/>
        <v>126</v>
      </c>
      <c r="AH536" s="16">
        <f t="shared" si="231"/>
        <v>1125</v>
      </c>
      <c r="AJ536" s="16">
        <f t="shared" si="235"/>
        <v>1024</v>
      </c>
      <c r="AK536" s="16">
        <f t="shared" si="236"/>
        <v>512</v>
      </c>
      <c r="AL536" s="16">
        <f t="shared" si="237"/>
        <v>4560</v>
      </c>
    </row>
    <row r="537" spans="11:38" ht="16.5" x14ac:dyDescent="0.2">
      <c r="K537" s="15">
        <v>534</v>
      </c>
      <c r="L537" s="15">
        <f t="shared" si="223"/>
        <v>26</v>
      </c>
      <c r="M537" s="15">
        <f t="shared" si="224"/>
        <v>5</v>
      </c>
      <c r="N537" s="16">
        <f t="shared" si="225"/>
        <v>1102010</v>
      </c>
      <c r="O537" s="16" t="str">
        <f t="shared" si="226"/>
        <v>张郃9突</v>
      </c>
      <c r="P537" s="31" t="s">
        <v>482</v>
      </c>
      <c r="Q537" s="16">
        <f t="shared" si="227"/>
        <v>2</v>
      </c>
      <c r="R537" s="16">
        <f t="shared" si="228"/>
        <v>9</v>
      </c>
      <c r="S537" s="16" t="s">
        <v>51</v>
      </c>
      <c r="T537" s="16">
        <f>ROUND(((IF(Q537=1,INDEX(新属性投放!$J$14:$J$34,卡牌属性!R537),INDEX(新属性投放!$J$42:$J$62,卡牌属性!R537)))*INDEX($G$5:$G$42,L537)+IF(Q537=1,INDEX(新属性投放!R$20:R$23,卡牌属性!M537-1),INDEX(新属性投放!R$25:R$28,卡牌属性!M537-1)))/SQRT(INDEX($I$5:$I$42,L537)),2)</f>
        <v>1473.75</v>
      </c>
      <c r="U537" s="31" t="s">
        <v>190</v>
      </c>
      <c r="V537" s="16">
        <f>ROUND((IF(Q537=1,INDEX(新属性投放!$K$14:$K$34,卡牌属性!R537),INDEX(新属性投放!$K$42:$K$62,卡牌属性!R537))+IF(Q537=1,INDEX(新属性投放!S$20:S$23,卡牌属性!M537-1),INDEX(新属性投放!S$25:S$28,卡牌属性!M537-1)))*INDEX($G$5:$G$42,L537),2)</f>
        <v>670.13</v>
      </c>
      <c r="W537" s="31" t="s">
        <v>191</v>
      </c>
      <c r="X537" s="16">
        <f>ROUND((IF(Q537=1,INDEX(新属性投放!$L$14:$L$34,卡牌属性!R537),INDEX(新属性投放!$L$42:$L$62,卡牌属性!R537))*INDEX($G$5:$G$42,L537)+IF(Q537=1,INDEX(新属性投放!T$20:T$23,卡牌属性!M537-1),INDEX(新属性投放!T$25:T$28,卡牌属性!M537-1)))*SQRT(INDEX($I$5:$I$42,L537)),2)</f>
        <v>7574</v>
      </c>
      <c r="Y537" s="31" t="s">
        <v>189</v>
      </c>
      <c r="Z537" s="16">
        <f>ROUND(IF(Q537=1,INDEX(新属性投放!$D$14:$D$34,卡牌属性!R537),INDEX(新属性投放!$D$42:$D$62,卡牌属性!R537))*INDEX($G$5:$G$42,L537)/SQRT(INDEX($I$5:$I$42,L537)),2)</f>
        <v>32.840000000000003</v>
      </c>
      <c r="AA537" s="31" t="s">
        <v>190</v>
      </c>
      <c r="AB537" s="16">
        <f>ROUND(IF(Q537=1,INDEX(新属性投放!$E$14:$E$34,卡牌属性!R537),INDEX(新属性投放!$E$42:$E$62,卡牌属性!R537))*INDEX($G$5:$G$42,L537),2)</f>
        <v>16.420000000000002</v>
      </c>
      <c r="AC537" s="31" t="s">
        <v>191</v>
      </c>
      <c r="AD537" s="16">
        <f>ROUND(IF(Q537=1,INDEX(新属性投放!$F$14:$F$34,卡牌属性!R537),INDEX(新属性投放!$F$42:$F$62,卡牌属性!R537))*INDEX($G$5:$G$42,L537)*SQRT(INDEX($I$5:$I$42,L537)),2)</f>
        <v>147</v>
      </c>
      <c r="AF537" s="16">
        <f t="shared" si="229"/>
        <v>328</v>
      </c>
      <c r="AG537" s="16">
        <f t="shared" si="230"/>
        <v>164</v>
      </c>
      <c r="AH537" s="16">
        <f t="shared" si="231"/>
        <v>1470</v>
      </c>
      <c r="AJ537" s="16">
        <f t="shared" si="235"/>
        <v>1352</v>
      </c>
      <c r="AK537" s="16">
        <f t="shared" si="236"/>
        <v>676</v>
      </c>
      <c r="AL537" s="16">
        <f t="shared" si="237"/>
        <v>6030</v>
      </c>
    </row>
    <row r="538" spans="11:38" ht="16.5" x14ac:dyDescent="0.2">
      <c r="K538" s="15">
        <v>535</v>
      </c>
      <c r="L538" s="15">
        <f t="shared" si="223"/>
        <v>26</v>
      </c>
      <c r="M538" s="15">
        <f t="shared" si="224"/>
        <v>5</v>
      </c>
      <c r="N538" s="16">
        <f t="shared" si="225"/>
        <v>1102010</v>
      </c>
      <c r="O538" s="16" t="str">
        <f t="shared" si="226"/>
        <v>张郃10突</v>
      </c>
      <c r="P538" s="31" t="s">
        <v>482</v>
      </c>
      <c r="Q538" s="16">
        <f t="shared" si="227"/>
        <v>2</v>
      </c>
      <c r="R538" s="16">
        <f t="shared" si="228"/>
        <v>10</v>
      </c>
      <c r="S538" s="16" t="s">
        <v>51</v>
      </c>
      <c r="T538" s="16">
        <f>ROUND(((IF(Q538=1,INDEX(新属性投放!$J$14:$J$34,卡牌属性!R538),INDEX(新属性投放!$J$42:$J$62,卡牌属性!R538)))*INDEX($G$5:$G$42,L538)+IF(Q538=1,INDEX(新属性投放!R$20:R$23,卡牌属性!M538-1),INDEX(新属性投放!R$25:R$28,卡牌属性!M538-1)))/SQRT(INDEX($I$5:$I$42,L538)),2)</f>
        <v>1678.43</v>
      </c>
      <c r="U538" s="31" t="s">
        <v>190</v>
      </c>
      <c r="V538" s="16">
        <f>ROUND((IF(Q538=1,INDEX(新属性投放!$K$14:$K$34,卡牌属性!R538),INDEX(新属性投放!$K$42:$K$62,卡牌属性!R538))+IF(Q538=1,INDEX(新属性投放!S$20:S$23,卡牌属性!M538-1),INDEX(新属性投放!S$25:S$28,卡牌属性!M538-1)))*INDEX($G$5:$G$42,L538),2)</f>
        <v>773.21</v>
      </c>
      <c r="W538" s="31" t="s">
        <v>191</v>
      </c>
      <c r="X538" s="16">
        <f>ROUND((IF(Q538=1,INDEX(新属性投放!$L$14:$L$34,卡牌属性!R538),INDEX(新属性投放!$L$42:$L$62,卡牌属性!R538))*INDEX($G$5:$G$42,L538)+IF(Q538=1,INDEX(新属性投放!T$20:T$23,卡牌属性!M538-1),INDEX(新属性投放!T$25:T$28,卡牌属性!M538-1)))*SQRT(INDEX($I$5:$I$42,L538)),2)</f>
        <v>8673.5</v>
      </c>
      <c r="Y538" s="31" t="s">
        <v>189</v>
      </c>
      <c r="Z538" s="16">
        <f>ROUND(IF(Q538=1,INDEX(新属性投放!$D$14:$D$34,卡牌属性!R538),INDEX(新属性投放!$D$42:$D$62,卡牌属性!R538))*INDEX($G$5:$G$42,L538)/SQRT(INDEX($I$5:$I$42,L538)),2)</f>
        <v>37.86</v>
      </c>
      <c r="AA538" s="31" t="s">
        <v>190</v>
      </c>
      <c r="AB538" s="16">
        <f>ROUND(IF(Q538=1,INDEX(新属性投放!$E$14:$E$34,卡牌属性!R538),INDEX(新属性投放!$E$42:$E$62,卡牌属性!R538))*INDEX($G$5:$G$42,L538),2)</f>
        <v>18.93</v>
      </c>
      <c r="AC538" s="31" t="s">
        <v>191</v>
      </c>
      <c r="AD538" s="16">
        <f>ROUND(IF(Q538=1,INDEX(新属性投放!$F$14:$F$34,卡牌属性!R538),INDEX(新属性投放!$F$42:$F$62,卡牌属性!R538))*INDEX($G$5:$G$42,L538)*SQRT(INDEX($I$5:$I$42,L538)),2)</f>
        <v>169.5</v>
      </c>
      <c r="AF538" s="16">
        <f t="shared" si="229"/>
        <v>378</v>
      </c>
      <c r="AG538" s="16">
        <f t="shared" si="230"/>
        <v>189</v>
      </c>
      <c r="AH538" s="16">
        <f t="shared" si="231"/>
        <v>1695</v>
      </c>
      <c r="AJ538" s="16">
        <f t="shared" si="235"/>
        <v>1730</v>
      </c>
      <c r="AK538" s="16">
        <f t="shared" si="236"/>
        <v>865</v>
      </c>
      <c r="AL538" s="16">
        <f t="shared" si="237"/>
        <v>7725</v>
      </c>
    </row>
    <row r="539" spans="11:38" ht="16.5" x14ac:dyDescent="0.2">
      <c r="K539" s="15">
        <v>536</v>
      </c>
      <c r="L539" s="15">
        <f t="shared" si="223"/>
        <v>26</v>
      </c>
      <c r="M539" s="15">
        <f t="shared" si="224"/>
        <v>5</v>
      </c>
      <c r="N539" s="16">
        <f t="shared" si="225"/>
        <v>1102010</v>
      </c>
      <c r="O539" s="16" t="str">
        <f t="shared" si="226"/>
        <v>张郃11突</v>
      </c>
      <c r="P539" s="31" t="s">
        <v>482</v>
      </c>
      <c r="Q539" s="16">
        <f t="shared" si="227"/>
        <v>2</v>
      </c>
      <c r="R539" s="16">
        <f t="shared" si="228"/>
        <v>11</v>
      </c>
      <c r="S539" s="16" t="s">
        <v>51</v>
      </c>
      <c r="T539" s="16">
        <f>ROUND(((IF(Q539=1,INDEX(新属性投放!$J$14:$J$34,卡牌属性!R539),INDEX(新属性投放!$J$42:$J$62,卡牌属性!R539)))*INDEX($G$5:$G$42,L539)+IF(Q539=1,INDEX(新属性投放!R$20:R$23,卡牌属性!M539-1),INDEX(新属性投放!R$25:R$28,卡牌属性!M539-1)))/SQRT(INDEX($I$5:$I$42,L539)),2)</f>
        <v>1915.73</v>
      </c>
      <c r="U539" s="31" t="s">
        <v>190</v>
      </c>
      <c r="V539" s="16">
        <f>ROUND((IF(Q539=1,INDEX(新属性投放!$K$14:$K$34,卡牌属性!R539),INDEX(新属性投放!$K$42:$K$62,卡牌属性!R539))+IF(Q539=1,INDEX(新属性投放!S$20:S$23,卡牌属性!M539-1),INDEX(新属性投放!S$25:S$28,卡牌属性!M539-1)))*INDEX($G$5:$G$42,L539),2)</f>
        <v>891.86</v>
      </c>
      <c r="W539" s="31" t="s">
        <v>191</v>
      </c>
      <c r="X539" s="16">
        <f>ROUND((IF(Q539=1,INDEX(新属性投放!$L$14:$L$34,卡牌属性!R539),INDEX(新属性投放!$L$42:$L$62,卡牌属性!R539))*INDEX($G$5:$G$42,L539)+IF(Q539=1,INDEX(新属性投放!T$20:T$23,卡牌属性!M539-1),INDEX(新属性投放!T$25:T$28,卡牌属性!M539-1)))*SQRT(INDEX($I$5:$I$42,L539)),2)</f>
        <v>9953</v>
      </c>
      <c r="Y539" s="31" t="s">
        <v>189</v>
      </c>
      <c r="Z539" s="16">
        <f>ROUND(IF(Q539=1,INDEX(新属性投放!$D$14:$D$34,卡牌属性!R539),INDEX(新属性投放!$D$42:$D$62,卡牌属性!R539))*INDEX($G$5:$G$42,L539)/SQRT(INDEX($I$5:$I$42,L539)),2)</f>
        <v>44.18</v>
      </c>
      <c r="AA539" s="31" t="s">
        <v>190</v>
      </c>
      <c r="AB539" s="16">
        <f>ROUND(IF(Q539=1,INDEX(新属性投放!$E$14:$E$34,卡牌属性!R539),INDEX(新属性投放!$E$42:$E$62,卡牌属性!R539))*INDEX($G$5:$G$42,L539),2)</f>
        <v>22.09</v>
      </c>
      <c r="AC539" s="31" t="s">
        <v>191</v>
      </c>
      <c r="AD539" s="16">
        <f>ROUND(IF(Q539=1,INDEX(新属性投放!$F$14:$F$34,卡牌属性!R539),INDEX(新属性投放!$F$42:$F$62,卡牌属性!R539))*INDEX($G$5:$G$42,L539)*SQRT(INDEX($I$5:$I$42,L539)),2)</f>
        <v>198</v>
      </c>
      <c r="AF539" s="16">
        <f t="shared" si="229"/>
        <v>441</v>
      </c>
      <c r="AG539" s="16">
        <f t="shared" si="230"/>
        <v>220</v>
      </c>
      <c r="AH539" s="16">
        <f t="shared" si="231"/>
        <v>1980</v>
      </c>
      <c r="AJ539" s="16">
        <f t="shared" si="235"/>
        <v>2171</v>
      </c>
      <c r="AK539" s="16">
        <f t="shared" si="236"/>
        <v>1085</v>
      </c>
      <c r="AL539" s="16">
        <f t="shared" si="237"/>
        <v>9705</v>
      </c>
    </row>
    <row r="540" spans="11:38" ht="16.5" x14ac:dyDescent="0.2">
      <c r="K540" s="15">
        <v>537</v>
      </c>
      <c r="L540" s="15">
        <f t="shared" si="223"/>
        <v>26</v>
      </c>
      <c r="M540" s="15">
        <f t="shared" si="224"/>
        <v>5</v>
      </c>
      <c r="N540" s="16">
        <f t="shared" si="225"/>
        <v>1102010</v>
      </c>
      <c r="O540" s="16" t="str">
        <f t="shared" si="226"/>
        <v>张郃12突</v>
      </c>
      <c r="P540" s="31" t="s">
        <v>482</v>
      </c>
      <c r="Q540" s="16">
        <f t="shared" si="227"/>
        <v>2</v>
      </c>
      <c r="R540" s="16">
        <f t="shared" si="228"/>
        <v>12</v>
      </c>
      <c r="S540" s="16" t="s">
        <v>51</v>
      </c>
      <c r="T540" s="16">
        <f>ROUND(((IF(Q540=1,INDEX(新属性投放!$J$14:$J$34,卡牌属性!R540),INDEX(新属性投放!$J$42:$J$62,卡牌属性!R540)))*INDEX($G$5:$G$42,L540)+IF(Q540=1,INDEX(新属性投放!R$20:R$23,卡牌属性!M540-1),INDEX(新属性投放!R$25:R$28,卡牌属性!M540-1)))/SQRT(INDEX($I$5:$I$42,L540)),2)</f>
        <v>2192.1</v>
      </c>
      <c r="U540" s="31" t="s">
        <v>190</v>
      </c>
      <c r="V540" s="16">
        <f>ROUND((IF(Q540=1,INDEX(新属性投放!$K$14:$K$34,卡牌属性!R540),INDEX(新属性投放!$K$42:$K$62,卡牌属性!R540))+IF(Q540=1,INDEX(新属性投放!S$20:S$23,卡牌属性!M540-1),INDEX(新属性投放!S$25:S$28,卡牌属性!M540-1)))*INDEX($G$5:$G$42,L540),2)</f>
        <v>1029.3</v>
      </c>
      <c r="W540" s="31" t="s">
        <v>191</v>
      </c>
      <c r="X540" s="16">
        <f>ROUND((IF(Q540=1,INDEX(新属性投放!$L$14:$L$34,卡牌属性!R540),INDEX(新属性投放!$L$42:$L$62,卡牌属性!R540))*INDEX($G$5:$G$42,L540)+IF(Q540=1,INDEX(新属性投放!T$20:T$23,卡牌属性!M540-1),INDEX(新属性投放!T$25:T$28,卡牌属性!M540-1)))*SQRT(INDEX($I$5:$I$42,L540)),2)</f>
        <v>11442.5</v>
      </c>
      <c r="Y540" s="31" t="s">
        <v>189</v>
      </c>
      <c r="Z540" s="16">
        <f>ROUND(IF(Q540=1,INDEX(新属性投放!$D$14:$D$34,卡牌属性!R540),INDEX(新属性投放!$D$42:$D$62,卡牌属性!R540))*INDEX($G$5:$G$42,L540)/SQRT(INDEX($I$5:$I$42,L540)),2)</f>
        <v>50.54</v>
      </c>
      <c r="AA540" s="31" t="s">
        <v>190</v>
      </c>
      <c r="AB540" s="16">
        <f>ROUND(IF(Q540=1,INDEX(新属性投放!$E$14:$E$34,卡牌属性!R540),INDEX(新属性投放!$E$42:$E$62,卡牌属性!R540))*INDEX($G$5:$G$42,L540),2)</f>
        <v>25.27</v>
      </c>
      <c r="AC540" s="31" t="s">
        <v>191</v>
      </c>
      <c r="AD540" s="16">
        <f>ROUND(IF(Q540=1,INDEX(新属性投放!$F$14:$F$34,卡牌属性!R540),INDEX(新属性投放!$F$42:$F$62,卡牌属性!R540))*INDEX($G$5:$G$42,L540)*SQRT(INDEX($I$5:$I$42,L540)),2)</f>
        <v>226.5</v>
      </c>
      <c r="AF540" s="16">
        <f t="shared" si="229"/>
        <v>505</v>
      </c>
      <c r="AG540" s="16">
        <f t="shared" si="230"/>
        <v>252</v>
      </c>
      <c r="AH540" s="16">
        <f t="shared" si="231"/>
        <v>2265</v>
      </c>
      <c r="AJ540" s="16">
        <f t="shared" si="235"/>
        <v>2676</v>
      </c>
      <c r="AK540" s="16">
        <f t="shared" si="236"/>
        <v>1337</v>
      </c>
      <c r="AL540" s="16">
        <f t="shared" si="237"/>
        <v>11970</v>
      </c>
    </row>
    <row r="541" spans="11:38" ht="16.5" x14ac:dyDescent="0.2">
      <c r="K541" s="15">
        <v>538</v>
      </c>
      <c r="L541" s="15">
        <f t="shared" si="223"/>
        <v>26</v>
      </c>
      <c r="M541" s="15">
        <f t="shared" si="224"/>
        <v>5</v>
      </c>
      <c r="N541" s="16">
        <f t="shared" si="225"/>
        <v>1102010</v>
      </c>
      <c r="O541" s="16" t="str">
        <f t="shared" si="226"/>
        <v>张郃13突</v>
      </c>
      <c r="P541" s="31" t="s">
        <v>482</v>
      </c>
      <c r="Q541" s="16">
        <f t="shared" si="227"/>
        <v>2</v>
      </c>
      <c r="R541" s="16">
        <f t="shared" si="228"/>
        <v>13</v>
      </c>
      <c r="S541" s="16" t="s">
        <v>51</v>
      </c>
      <c r="T541" s="16">
        <f>ROUND(((IF(Q541=1,INDEX(新属性投放!$J$14:$J$34,卡牌属性!R541),INDEX(新属性投放!$J$42:$J$62,卡牌属性!R541)))*INDEX($G$5:$G$42,L541)+IF(Q541=1,INDEX(新属性投放!R$20:R$23,卡牌属性!M541-1),INDEX(新属性投放!R$25:R$28,卡牌属性!M541-1)))/SQRT(INDEX($I$5:$I$42,L541)),2)</f>
        <v>2507.7800000000002</v>
      </c>
      <c r="U541" s="31" t="s">
        <v>190</v>
      </c>
      <c r="V541" s="16">
        <f>ROUND((IF(Q541=1,INDEX(新属性投放!$K$14:$K$34,卡牌属性!R541),INDEX(新属性投放!$K$42:$K$62,卡牌属性!R541))+IF(Q541=1,INDEX(新属性投放!S$20:S$23,卡牌属性!M541-1),INDEX(新属性投放!S$25:S$28,卡牌属性!M541-1)))*INDEX($G$5:$G$42,L541),2)</f>
        <v>1187.1400000000001</v>
      </c>
      <c r="W541" s="31" t="s">
        <v>191</v>
      </c>
      <c r="X541" s="16">
        <f>ROUND((IF(Q541=1,INDEX(新属性投放!$L$14:$L$34,卡牌属性!R541),INDEX(新属性投放!$L$42:$L$62,卡牌属性!R541))*INDEX($G$5:$G$42,L541)+IF(Q541=1,INDEX(新属性投放!T$20:T$23,卡牌属性!M541-1),INDEX(新属性投放!T$25:T$28,卡牌属性!M541-1)))*SQRT(INDEX($I$5:$I$42,L541)),2)</f>
        <v>13142</v>
      </c>
      <c r="Y541" s="31" t="s">
        <v>189</v>
      </c>
      <c r="Z541" s="16">
        <f>ROUND(IF(Q541=1,INDEX(新属性投放!$D$14:$D$34,卡牌属性!R541),INDEX(新属性投放!$D$42:$D$62,卡牌属性!R541))*INDEX($G$5:$G$42,L541)/SQRT(INDEX($I$5:$I$42,L541)),2)</f>
        <v>58.43</v>
      </c>
      <c r="AA541" s="31" t="s">
        <v>190</v>
      </c>
      <c r="AB541" s="16">
        <f>ROUND(IF(Q541=1,INDEX(新属性投放!$E$14:$E$34,卡牌属性!R541),INDEX(新属性投放!$E$42:$E$62,卡牌属性!R541))*INDEX($G$5:$G$42,L541),2)</f>
        <v>29.21</v>
      </c>
      <c r="AC541" s="31" t="s">
        <v>191</v>
      </c>
      <c r="AD541" s="16">
        <f>ROUND(IF(Q541=1,INDEX(新属性投放!$F$14:$F$34,卡牌属性!R541),INDEX(新属性投放!$F$42:$F$62,卡牌属性!R541))*INDEX($G$5:$G$42,L541)*SQRT(INDEX($I$5:$I$42,L541)),2)</f>
        <v>262.5</v>
      </c>
      <c r="AF541" s="16">
        <f t="shared" si="229"/>
        <v>584</v>
      </c>
      <c r="AG541" s="16">
        <f t="shared" si="230"/>
        <v>292</v>
      </c>
      <c r="AH541" s="16">
        <f t="shared" si="231"/>
        <v>2625</v>
      </c>
      <c r="AJ541" s="16">
        <f t="shared" si="235"/>
        <v>3260</v>
      </c>
      <c r="AK541" s="16">
        <f t="shared" si="236"/>
        <v>1629</v>
      </c>
      <c r="AL541" s="16">
        <f t="shared" si="237"/>
        <v>14595</v>
      </c>
    </row>
    <row r="542" spans="11:38" ht="16.5" x14ac:dyDescent="0.2">
      <c r="K542" s="15">
        <v>539</v>
      </c>
      <c r="L542" s="15">
        <f t="shared" si="223"/>
        <v>26</v>
      </c>
      <c r="M542" s="15">
        <f t="shared" si="224"/>
        <v>5</v>
      </c>
      <c r="N542" s="16">
        <f t="shared" si="225"/>
        <v>1102010</v>
      </c>
      <c r="O542" s="16" t="str">
        <f t="shared" si="226"/>
        <v>张郃14突</v>
      </c>
      <c r="P542" s="31" t="s">
        <v>482</v>
      </c>
      <c r="Q542" s="16">
        <f t="shared" si="227"/>
        <v>2</v>
      </c>
      <c r="R542" s="16">
        <f t="shared" si="228"/>
        <v>14</v>
      </c>
      <c r="S542" s="16" t="s">
        <v>51</v>
      </c>
      <c r="T542" s="16">
        <f>ROUND(((IF(Q542=1,INDEX(新属性投放!$J$14:$J$34,卡牌属性!R542),INDEX(新属性投放!$J$42:$J$62,卡牌属性!R542)))*INDEX($G$5:$G$42,L542)+IF(Q542=1,INDEX(新属性投放!R$20:R$23,卡牌属性!M542-1),INDEX(新属性投放!R$25:R$28,卡牌属性!M542-1)))/SQRT(INDEX($I$5:$I$42,L542)),2)</f>
        <v>2873.4</v>
      </c>
      <c r="U542" s="31" t="s">
        <v>190</v>
      </c>
      <c r="V542" s="16">
        <f>ROUND((IF(Q542=1,INDEX(新属性投放!$K$14:$K$34,卡牌属性!R542),INDEX(新属性投放!$K$42:$K$62,卡牌属性!R542))+IF(Q542=1,INDEX(新属性投放!S$20:S$23,卡牌属性!M542-1),INDEX(新属性投放!S$25:S$28,卡牌属性!M542-1)))*INDEX($G$5:$G$42,L542),2)</f>
        <v>1369.2</v>
      </c>
      <c r="W542" s="31" t="s">
        <v>191</v>
      </c>
      <c r="X542" s="16">
        <f>ROUND((IF(Q542=1,INDEX(新属性投放!$L$14:$L$34,卡牌属性!R542),INDEX(新属性投放!$L$42:$L$62,卡牌属性!R542))*INDEX($G$5:$G$42,L542)+IF(Q542=1,INDEX(新属性投放!T$20:T$23,卡牌属性!M542-1),INDEX(新属性投放!T$25:T$28,卡牌属性!M542-1)))*SQRT(INDEX($I$5:$I$42,L542)),2)</f>
        <v>15116</v>
      </c>
      <c r="Y542" s="31" t="s">
        <v>189</v>
      </c>
      <c r="Z542" s="16">
        <f>ROUND(IF(Q542=1,INDEX(新属性投放!$D$14:$D$34,卡牌属性!R542),INDEX(新属性投放!$D$42:$D$62,卡牌属性!R542))*INDEX($G$5:$G$42,L542)/SQRT(INDEX($I$5:$I$42,L542)),2)</f>
        <v>67.56</v>
      </c>
      <c r="AA542" s="31" t="s">
        <v>190</v>
      </c>
      <c r="AB542" s="16">
        <f>ROUND(IF(Q542=1,INDEX(新属性投放!$E$14:$E$34,卡牌属性!R542),INDEX(新属性投放!$E$42:$E$62,卡牌属性!R542))*INDEX($G$5:$G$42,L542),2)</f>
        <v>33.78</v>
      </c>
      <c r="AC542" s="31" t="s">
        <v>191</v>
      </c>
      <c r="AD542" s="16">
        <f>ROUND(IF(Q542=1,INDEX(新属性投放!$F$14:$F$34,卡牌属性!R542),INDEX(新属性投放!$F$42:$F$62,卡牌属性!R542))*INDEX($G$5:$G$42,L542)*SQRT(INDEX($I$5:$I$42,L542)),2)</f>
        <v>303</v>
      </c>
      <c r="AF542" s="16">
        <f t="shared" si="229"/>
        <v>675</v>
      </c>
      <c r="AG542" s="16">
        <f t="shared" si="230"/>
        <v>337</v>
      </c>
      <c r="AH542" s="16">
        <f t="shared" si="231"/>
        <v>3030</v>
      </c>
      <c r="AJ542" s="16">
        <f t="shared" si="235"/>
        <v>3935</v>
      </c>
      <c r="AK542" s="16">
        <f t="shared" si="236"/>
        <v>1966</v>
      </c>
      <c r="AL542" s="16">
        <f t="shared" si="237"/>
        <v>17625</v>
      </c>
    </row>
    <row r="543" spans="11:38" ht="16.5" x14ac:dyDescent="0.2">
      <c r="K543" s="15">
        <v>540</v>
      </c>
      <c r="L543" s="15">
        <f t="shared" si="223"/>
        <v>26</v>
      </c>
      <c r="M543" s="15">
        <f t="shared" si="224"/>
        <v>5</v>
      </c>
      <c r="N543" s="16">
        <f t="shared" si="225"/>
        <v>1102010</v>
      </c>
      <c r="O543" s="16" t="str">
        <f t="shared" si="226"/>
        <v>张郃15突</v>
      </c>
      <c r="P543" s="31" t="s">
        <v>482</v>
      </c>
      <c r="Q543" s="16">
        <f t="shared" si="227"/>
        <v>2</v>
      </c>
      <c r="R543" s="16">
        <f t="shared" si="228"/>
        <v>15</v>
      </c>
      <c r="S543" s="16" t="s">
        <v>51</v>
      </c>
      <c r="T543" s="16">
        <f>ROUND(((IF(Q543=1,INDEX(新属性投放!$J$14:$J$34,卡牌属性!R543),INDEX(新属性投放!$J$42:$J$62,卡牌属性!R543)))*INDEX($G$5:$G$42,L543)+IF(Q543=1,INDEX(新属性投放!R$20:R$23,卡牌属性!M543-1),INDEX(新属性投放!R$25:R$28,卡牌属性!M543-1)))/SQRT(INDEX($I$5:$I$42,L543)),2)</f>
        <v>3295.2</v>
      </c>
      <c r="U543" s="31" t="s">
        <v>190</v>
      </c>
      <c r="V543" s="16">
        <f>ROUND((IF(Q543=1,INDEX(新属性投放!$K$14:$K$34,卡牌属性!R543),INDEX(新属性投放!$K$42:$K$62,卡牌属性!R543))+IF(Q543=1,INDEX(新属性投放!S$20:S$23,卡牌属性!M543-1),INDEX(新属性投放!S$25:S$28,卡牌属性!M543-1)))*INDEX($G$5:$G$42,L543),2)</f>
        <v>1580.1</v>
      </c>
      <c r="W543" s="31" t="s">
        <v>191</v>
      </c>
      <c r="X543" s="16">
        <f>ROUND((IF(Q543=1,INDEX(新属性投放!$L$14:$L$34,卡牌属性!R543),INDEX(新属性投放!$L$42:$L$62,卡牌属性!R543))*INDEX($G$5:$G$42,L543)+IF(Q543=1,INDEX(新属性投放!T$20:T$23,卡牌属性!M543-1),INDEX(新属性投放!T$25:T$28,卡牌属性!M543-1)))*SQRT(INDEX($I$5:$I$42,L543)),2)</f>
        <v>17387</v>
      </c>
      <c r="Y543" s="31" t="s">
        <v>189</v>
      </c>
      <c r="Z543" s="16">
        <f>ROUND(IF(Q543=1,INDEX(新属性投放!$D$14:$D$34,卡牌属性!R543),INDEX(新属性投放!$D$42:$D$62,卡牌属性!R543))*INDEX($G$5:$G$42,L543)/SQRT(INDEX($I$5:$I$42,L543)),2)</f>
        <v>78.11</v>
      </c>
      <c r="AA543" s="31" t="s">
        <v>190</v>
      </c>
      <c r="AB543" s="16">
        <f>ROUND(IF(Q543=1,INDEX(新属性投放!$E$14:$E$34,卡牌属性!R543),INDEX(新属性投放!$E$42:$E$62,卡牌属性!R543))*INDEX($G$5:$G$42,L543),2)</f>
        <v>39.049999999999997</v>
      </c>
      <c r="AC543" s="31" t="s">
        <v>191</v>
      </c>
      <c r="AD543" s="16">
        <f>ROUND(IF(Q543=1,INDEX(新属性投放!$F$14:$F$34,卡牌属性!R543),INDEX(新属性投放!$F$42:$F$62,卡牌属性!R543))*INDEX($G$5:$G$42,L543)*SQRT(INDEX($I$5:$I$42,L543)),2)</f>
        <v>351</v>
      </c>
      <c r="AF543" s="16">
        <f t="shared" si="229"/>
        <v>781</v>
      </c>
      <c r="AG543" s="16">
        <f t="shared" si="230"/>
        <v>390</v>
      </c>
      <c r="AH543" s="16">
        <f t="shared" si="231"/>
        <v>3510</v>
      </c>
      <c r="AJ543" s="16">
        <f t="shared" si="235"/>
        <v>4716</v>
      </c>
      <c r="AK543" s="16">
        <f t="shared" si="236"/>
        <v>2356</v>
      </c>
      <c r="AL543" s="16">
        <f t="shared" si="237"/>
        <v>21135</v>
      </c>
    </row>
    <row r="544" spans="11:38" ht="16.5" x14ac:dyDescent="0.2">
      <c r="K544" s="15">
        <v>541</v>
      </c>
      <c r="L544" s="15">
        <f t="shared" si="223"/>
        <v>26</v>
      </c>
      <c r="M544" s="15">
        <f t="shared" si="224"/>
        <v>5</v>
      </c>
      <c r="N544" s="16">
        <f t="shared" si="225"/>
        <v>1102010</v>
      </c>
      <c r="O544" s="16" t="str">
        <f t="shared" si="226"/>
        <v>张郃16突</v>
      </c>
      <c r="P544" s="31" t="s">
        <v>482</v>
      </c>
      <c r="Q544" s="16">
        <f t="shared" si="227"/>
        <v>2</v>
      </c>
      <c r="R544" s="16">
        <f t="shared" si="228"/>
        <v>16</v>
      </c>
      <c r="S544" s="16" t="s">
        <v>51</v>
      </c>
      <c r="T544" s="16">
        <f>ROUND(((IF(Q544=1,INDEX(新属性投放!$J$14:$J$34,卡牌属性!R544),INDEX(新属性投放!$J$42:$J$62,卡牌属性!R544)))*INDEX($G$5:$G$42,L544)+IF(Q544=1,INDEX(新属性投放!R$20:R$23,卡牌属性!M544-1),INDEX(新属性投放!R$25:R$28,卡牌属性!M544-1)))/SQRT(INDEX($I$5:$I$42,L544)),2)</f>
        <v>3783.23</v>
      </c>
      <c r="U544" s="31" t="s">
        <v>190</v>
      </c>
      <c r="V544" s="16">
        <f>ROUND((IF(Q544=1,INDEX(新属性投放!$K$14:$K$34,卡牌属性!R544),INDEX(新属性投放!$K$42:$K$62,卡牌属性!R544))+IF(Q544=1,INDEX(新属性投放!S$20:S$23,卡牌属性!M544-1),INDEX(新属性投放!S$25:S$28,卡牌属性!M544-1)))*INDEX($G$5:$G$42,L544),2)</f>
        <v>1824.86</v>
      </c>
      <c r="W544" s="31" t="s">
        <v>191</v>
      </c>
      <c r="X544" s="16">
        <f>ROUND((IF(Q544=1,INDEX(新属性投放!$L$14:$L$34,卡牌属性!R544),INDEX(新属性投放!$L$42:$L$62,卡牌属性!R544))*INDEX($G$5:$G$42,L544)+IF(Q544=1,INDEX(新属性投放!T$20:T$23,卡牌属性!M544-1),INDEX(新属性投放!T$25:T$28,卡牌属性!M544-1)))*SQRT(INDEX($I$5:$I$42,L544)),2)</f>
        <v>20019.5</v>
      </c>
      <c r="Y544" s="31" t="s">
        <v>189</v>
      </c>
      <c r="Z544" s="16">
        <f>ROUND(IF(Q544=1,INDEX(新属性投放!$D$14:$D$34,卡牌属性!R544),INDEX(新属性投放!$D$42:$D$62,卡牌属性!R544))*INDEX($G$5:$G$42,L544)/SQRT(INDEX($I$5:$I$42,L544)),2)</f>
        <v>90.3</v>
      </c>
      <c r="AA544" s="31" t="s">
        <v>190</v>
      </c>
      <c r="AB544" s="16">
        <f>ROUND(IF(Q544=1,INDEX(新属性投放!$E$14:$E$34,卡牌属性!R544),INDEX(新属性投放!$E$42:$E$62,卡牌属性!R544))*INDEX($G$5:$G$42,L544),2)</f>
        <v>45.15</v>
      </c>
      <c r="AC544" s="31" t="s">
        <v>191</v>
      </c>
      <c r="AD544" s="16">
        <f>ROUND(IF(Q544=1,INDEX(新属性投放!$F$14:$F$34,卡牌属性!R544),INDEX(新属性投放!$F$42:$F$62,卡牌属性!R544))*INDEX($G$5:$G$42,L544)*SQRT(INDEX($I$5:$I$42,L544)),2)</f>
        <v>405</v>
      </c>
      <c r="AF544" s="16">
        <f t="shared" si="229"/>
        <v>903</v>
      </c>
      <c r="AG544" s="16">
        <f t="shared" si="230"/>
        <v>451</v>
      </c>
      <c r="AH544" s="16">
        <f t="shared" si="231"/>
        <v>4050</v>
      </c>
      <c r="AJ544" s="16">
        <f t="shared" si="235"/>
        <v>5619</v>
      </c>
      <c r="AK544" s="16">
        <f t="shared" si="236"/>
        <v>2807</v>
      </c>
      <c r="AL544" s="16">
        <f t="shared" si="237"/>
        <v>25185</v>
      </c>
    </row>
    <row r="545" spans="11:38" ht="16.5" x14ac:dyDescent="0.2">
      <c r="K545" s="15">
        <v>542</v>
      </c>
      <c r="L545" s="15">
        <f t="shared" si="223"/>
        <v>26</v>
      </c>
      <c r="M545" s="15">
        <f t="shared" si="224"/>
        <v>5</v>
      </c>
      <c r="N545" s="16">
        <f t="shared" si="225"/>
        <v>1102010</v>
      </c>
      <c r="O545" s="16" t="str">
        <f t="shared" si="226"/>
        <v>张郃17突</v>
      </c>
      <c r="P545" s="31" t="s">
        <v>482</v>
      </c>
      <c r="Q545" s="16">
        <f t="shared" si="227"/>
        <v>2</v>
      </c>
      <c r="R545" s="16">
        <f t="shared" si="228"/>
        <v>17</v>
      </c>
      <c r="S545" s="16" t="s">
        <v>51</v>
      </c>
      <c r="T545" s="16">
        <f>ROUND(((IF(Q545=1,INDEX(新属性投放!$J$14:$J$34,卡牌属性!R545),INDEX(新属性投放!$J$42:$J$62,卡牌属性!R545)))*INDEX($G$5:$G$42,L545)+IF(Q545=1,INDEX(新属性投放!R$20:R$23,卡牌属性!M545-1),INDEX(新属性投放!R$25:R$28,卡牌属性!M545-1)))/SQRT(INDEX($I$5:$I$42,L545)),2)</f>
        <v>4347.2299999999996</v>
      </c>
      <c r="U545" s="31" t="s">
        <v>190</v>
      </c>
      <c r="V545" s="16">
        <f>ROUND((IF(Q545=1,INDEX(新属性投放!$K$14:$K$34,卡牌属性!R545),INDEX(新属性投放!$K$42:$K$62,卡牌属性!R545))+IF(Q545=1,INDEX(新属性投放!S$20:S$23,卡牌属性!M545-1),INDEX(新属性投放!S$25:S$28,卡牌属性!M545-1)))*INDEX($G$5:$G$42,L545),2)</f>
        <v>2107.61</v>
      </c>
      <c r="W545" s="31" t="s">
        <v>191</v>
      </c>
      <c r="X545" s="16">
        <f>ROUND((IF(Q545=1,INDEX(新属性投放!$L$14:$L$34,卡牌属性!R545),INDEX(新属性投放!$L$42:$L$62,卡牌属性!R545))*INDEX($G$5:$G$42,L545)+IF(Q545=1,INDEX(新属性投放!T$20:T$23,卡牌属性!M545-1),INDEX(新属性投放!T$25:T$28,卡牌属性!M545-1)))*SQRT(INDEX($I$5:$I$42,L545)),2)</f>
        <v>23057</v>
      </c>
      <c r="Y545" s="31" t="s">
        <v>189</v>
      </c>
      <c r="Z545" s="16">
        <f>ROUND(IF(Q545=1,INDEX(新属性投放!$D$14:$D$34,卡牌属性!R545),INDEX(新属性投放!$D$42:$D$62,卡牌属性!R545))*INDEX($G$5:$G$42,L545)/SQRT(INDEX($I$5:$I$42,L545)),2)</f>
        <v>104.4</v>
      </c>
      <c r="AA545" s="31" t="s">
        <v>190</v>
      </c>
      <c r="AB545" s="16">
        <f>ROUND(IF(Q545=1,INDEX(新属性投放!$E$14:$E$34,卡牌属性!R545),INDEX(新属性投放!$E$42:$E$62,卡牌属性!R545))*INDEX($G$5:$G$42,L545),2)</f>
        <v>52.2</v>
      </c>
      <c r="AC545" s="31" t="s">
        <v>191</v>
      </c>
      <c r="AD545" s="16">
        <f>ROUND(IF(Q545=1,INDEX(新属性投放!$F$14:$F$34,卡牌属性!R545),INDEX(新属性投放!$F$42:$F$62,卡牌属性!R545))*INDEX($G$5:$G$42,L545)*SQRT(INDEX($I$5:$I$42,L545)),2)</f>
        <v>469.5</v>
      </c>
      <c r="AF545" s="16">
        <f t="shared" si="229"/>
        <v>1044</v>
      </c>
      <c r="AG545" s="16">
        <f t="shared" si="230"/>
        <v>522</v>
      </c>
      <c r="AH545" s="16">
        <f t="shared" si="231"/>
        <v>4695</v>
      </c>
      <c r="AJ545" s="16">
        <f t="shared" si="235"/>
        <v>6663</v>
      </c>
      <c r="AK545" s="16">
        <f t="shared" si="236"/>
        <v>3329</v>
      </c>
      <c r="AL545" s="16">
        <f t="shared" si="237"/>
        <v>29880</v>
      </c>
    </row>
    <row r="546" spans="11:38" ht="16.5" x14ac:dyDescent="0.2">
      <c r="K546" s="15">
        <v>543</v>
      </c>
      <c r="L546" s="15">
        <f t="shared" si="223"/>
        <v>26</v>
      </c>
      <c r="M546" s="15">
        <f t="shared" si="224"/>
        <v>5</v>
      </c>
      <c r="N546" s="16">
        <f t="shared" si="225"/>
        <v>1102010</v>
      </c>
      <c r="O546" s="16" t="str">
        <f t="shared" si="226"/>
        <v>张郃18突</v>
      </c>
      <c r="P546" s="31" t="s">
        <v>482</v>
      </c>
      <c r="Q546" s="16">
        <f t="shared" si="227"/>
        <v>2</v>
      </c>
      <c r="R546" s="16">
        <f t="shared" si="228"/>
        <v>18</v>
      </c>
      <c r="S546" s="16" t="s">
        <v>51</v>
      </c>
      <c r="T546" s="16">
        <f>ROUND(((IF(Q546=1,INDEX(新属性投放!$J$14:$J$34,卡牌属性!R546),INDEX(新属性投放!$J$42:$J$62,卡牌属性!R546)))*INDEX($G$5:$G$42,L546)+IF(Q546=1,INDEX(新属性投放!R$20:R$23,卡牌属性!M546-1),INDEX(新属性投放!R$25:R$28,卡牌属性!M546-1)))/SQRT(INDEX($I$5:$I$42,L546)),2)</f>
        <v>4999.7299999999996</v>
      </c>
      <c r="U546" s="31" t="s">
        <v>190</v>
      </c>
      <c r="V546" s="16">
        <f>ROUND((IF(Q546=1,INDEX(新属性投放!$K$14:$K$34,卡牌属性!R546),INDEX(新属性投放!$K$42:$K$62,卡牌属性!R546))+IF(Q546=1,INDEX(新属性投放!S$20:S$23,卡牌属性!M546-1),INDEX(新属性投放!S$25:S$28,卡牌属性!M546-1)))*INDEX($G$5:$G$42,L546),2)</f>
        <v>2434.61</v>
      </c>
      <c r="W546" s="31" t="s">
        <v>191</v>
      </c>
      <c r="X546" s="16">
        <f>ROUND((IF(Q546=1,INDEX(新属性投放!$L$14:$L$34,卡牌属性!R546),INDEX(新属性投放!$L$42:$L$62,卡牌属性!R546))*INDEX($G$5:$G$42,L546)+IF(Q546=1,INDEX(新属性投放!T$20:T$23,卡牌属性!M546-1),INDEX(新属性投放!T$25:T$28,卡牌属性!M546-1)))*SQRT(INDEX($I$5:$I$42,L546)),2)</f>
        <v>26579</v>
      </c>
      <c r="Y546" s="31" t="s">
        <v>189</v>
      </c>
      <c r="Z546" s="16">
        <f>ROUND(IF(Q546=1,INDEX(新属性投放!$D$14:$D$34,卡牌属性!R546),INDEX(新属性投放!$D$42:$D$62,卡牌属性!R546))*INDEX($G$5:$G$42,L546)/SQRT(INDEX($I$5:$I$42,L546)),2)</f>
        <v>120.72</v>
      </c>
      <c r="AA546" s="31" t="s">
        <v>190</v>
      </c>
      <c r="AB546" s="16">
        <f>ROUND(IF(Q546=1,INDEX(新属性投放!$E$14:$E$34,卡牌属性!R546),INDEX(新属性投放!$E$42:$E$62,卡牌属性!R546))*INDEX($G$5:$G$42,L546),2)</f>
        <v>60.36</v>
      </c>
      <c r="AC546" s="31" t="s">
        <v>191</v>
      </c>
      <c r="AD546" s="16">
        <f>ROUND(IF(Q546=1,INDEX(新属性投放!$F$14:$F$34,卡牌属性!R546),INDEX(新属性投放!$F$42:$F$62,卡牌属性!R546))*INDEX($G$5:$G$42,L546)*SQRT(INDEX($I$5:$I$42,L546)),2)</f>
        <v>543</v>
      </c>
      <c r="AF546" s="16">
        <f t="shared" si="229"/>
        <v>1207</v>
      </c>
      <c r="AG546" s="16">
        <f t="shared" si="230"/>
        <v>603</v>
      </c>
      <c r="AH546" s="16">
        <f t="shared" si="231"/>
        <v>5430</v>
      </c>
      <c r="AJ546" s="16">
        <f t="shared" si="235"/>
        <v>7870</v>
      </c>
      <c r="AK546" s="16">
        <f t="shared" si="236"/>
        <v>3932</v>
      </c>
      <c r="AL546" s="16">
        <f t="shared" si="237"/>
        <v>35310</v>
      </c>
    </row>
    <row r="547" spans="11:38" ht="16.5" x14ac:dyDescent="0.2">
      <c r="K547" s="15">
        <v>544</v>
      </c>
      <c r="L547" s="15">
        <f t="shared" si="223"/>
        <v>26</v>
      </c>
      <c r="M547" s="15">
        <f t="shared" si="224"/>
        <v>5</v>
      </c>
      <c r="N547" s="16">
        <f t="shared" si="225"/>
        <v>1102010</v>
      </c>
      <c r="O547" s="16" t="str">
        <f t="shared" si="226"/>
        <v>张郃19突</v>
      </c>
      <c r="P547" s="31" t="s">
        <v>482</v>
      </c>
      <c r="Q547" s="16">
        <f t="shared" si="227"/>
        <v>2</v>
      </c>
      <c r="R547" s="16">
        <f t="shared" si="228"/>
        <v>19</v>
      </c>
      <c r="S547" s="16" t="s">
        <v>51</v>
      </c>
      <c r="T547" s="16">
        <f>ROUND(((IF(Q547=1,INDEX(新属性投放!$J$14:$J$34,卡牌属性!R547),INDEX(新属性投放!$J$42:$J$62,卡牌属性!R547)))*INDEX($G$5:$G$42,L547)+IF(Q547=1,INDEX(新属性投放!R$20:R$23,卡牌属性!M547-1),INDEX(新属性投放!R$25:R$28,卡牌属性!M547-1)))/SQRT(INDEX($I$5:$I$42,L547)),2)</f>
        <v>5754.83</v>
      </c>
      <c r="U547" s="31" t="s">
        <v>190</v>
      </c>
      <c r="V547" s="16">
        <f>ROUND((IF(Q547=1,INDEX(新属性投放!$K$14:$K$34,卡牌属性!R547),INDEX(新属性投放!$K$42:$K$62,卡牌属性!R547))+IF(Q547=1,INDEX(新属性投放!S$20:S$23,卡牌属性!M547-1),INDEX(新属性投放!S$25:S$28,卡牌属性!M547-1)))*INDEX($G$5:$G$42,L547),2)</f>
        <v>2811.41</v>
      </c>
      <c r="W547" s="31" t="s">
        <v>191</v>
      </c>
      <c r="X547" s="16">
        <f>ROUND((IF(Q547=1,INDEX(新属性投放!$L$14:$L$34,卡牌属性!R547),INDEX(新属性投放!$L$42:$L$62,卡牌属性!R547))*INDEX($G$5:$G$42,L547)+IF(Q547=1,INDEX(新属性投放!T$20:T$23,卡牌属性!M547-1),INDEX(新属性投放!T$25:T$28,卡牌属性!M547-1)))*SQRT(INDEX($I$5:$I$42,L547)),2)</f>
        <v>30657.5</v>
      </c>
      <c r="Y547" s="31" t="s">
        <v>189</v>
      </c>
      <c r="Z547" s="16">
        <f>ROUND(IF(Q547=1,INDEX(新属性投放!$D$14:$D$34,卡牌属性!R547),INDEX(新属性投放!$D$42:$D$62,卡牌属性!R547))*INDEX($G$5:$G$42,L547)/SQRT(INDEX($I$5:$I$42,L547)),2)</f>
        <v>139.59</v>
      </c>
      <c r="AA547" s="31" t="s">
        <v>190</v>
      </c>
      <c r="AB547" s="16">
        <f>ROUND(IF(Q547=1,INDEX(新属性投放!$E$14:$E$34,卡牌属性!R547),INDEX(新属性投放!$E$42:$E$62,卡牌属性!R547))*INDEX($G$5:$G$42,L547),2)</f>
        <v>69.8</v>
      </c>
      <c r="AC547" s="31" t="s">
        <v>191</v>
      </c>
      <c r="AD547" s="16">
        <f>ROUND(IF(Q547=1,INDEX(新属性投放!$F$14:$F$34,卡牌属性!R547),INDEX(新属性投放!$F$42:$F$62,卡牌属性!R547))*INDEX($G$5:$G$42,L547)*SQRT(INDEX($I$5:$I$42,L547)),2)</f>
        <v>627</v>
      </c>
      <c r="AF547" s="16">
        <f t="shared" si="229"/>
        <v>1395</v>
      </c>
      <c r="AG547" s="16">
        <f t="shared" si="230"/>
        <v>698</v>
      </c>
      <c r="AH547" s="16">
        <f t="shared" si="231"/>
        <v>6270</v>
      </c>
      <c r="AJ547" s="16">
        <f t="shared" si="235"/>
        <v>9265</v>
      </c>
      <c r="AK547" s="16">
        <f t="shared" si="236"/>
        <v>4630</v>
      </c>
      <c r="AL547" s="16">
        <f t="shared" si="237"/>
        <v>41580</v>
      </c>
    </row>
    <row r="548" spans="11:38" ht="16.5" x14ac:dyDescent="0.2">
      <c r="K548" s="15">
        <v>545</v>
      </c>
      <c r="L548" s="15">
        <f t="shared" si="223"/>
        <v>26</v>
      </c>
      <c r="M548" s="15">
        <f t="shared" si="224"/>
        <v>5</v>
      </c>
      <c r="N548" s="16">
        <f t="shared" si="225"/>
        <v>1102010</v>
      </c>
      <c r="O548" s="16" t="str">
        <f t="shared" si="226"/>
        <v>张郃20突</v>
      </c>
      <c r="P548" s="31" t="s">
        <v>482</v>
      </c>
      <c r="Q548" s="16">
        <f t="shared" si="227"/>
        <v>2</v>
      </c>
      <c r="R548" s="16">
        <f t="shared" si="228"/>
        <v>20</v>
      </c>
      <c r="S548" s="16" t="s">
        <v>51</v>
      </c>
      <c r="T548" s="16">
        <f>ROUND(((IF(Q548=1,INDEX(新属性投放!$J$14:$J$34,卡牌属性!R548),INDEX(新属性投放!$J$42:$J$62,卡牌属性!R548)))*INDEX($G$5:$G$42,L548)+IF(Q548=1,INDEX(新属性投放!R$20:R$23,卡牌属性!M548-1),INDEX(新属性投放!R$25:R$28,卡牌属性!M548-1)))/SQRT(INDEX($I$5:$I$42,L548)),2)</f>
        <v>6626.78</v>
      </c>
      <c r="U548" s="31" t="s">
        <v>190</v>
      </c>
      <c r="V548" s="16">
        <f>ROUND((IF(Q548=1,INDEX(新属性投放!$K$14:$K$34,卡牌属性!R548),INDEX(新属性投放!$K$42:$K$62,卡牌属性!R548))+IF(Q548=1,INDEX(新属性投放!S$20:S$23,卡牌属性!M548-1),INDEX(新属性投放!S$25:S$28,卡牌属性!M548-1)))*INDEX($G$5:$G$42,L548),2)</f>
        <v>3247.39</v>
      </c>
      <c r="W548" s="31" t="s">
        <v>191</v>
      </c>
      <c r="X548" s="16">
        <f>ROUND((IF(Q548=1,INDEX(新属性投放!$L$14:$L$34,卡牌属性!R548),INDEX(新属性投放!$L$42:$L$62,卡牌属性!R548))*INDEX($G$5:$G$42,L548)+IF(Q548=1,INDEX(新属性投放!T$20:T$23,卡牌属性!M548-1),INDEX(新属性投放!T$25:T$28,卡牌属性!M548-1)))*SQRT(INDEX($I$5:$I$42,L548)),2)</f>
        <v>35358.5</v>
      </c>
      <c r="Y548" s="31" t="s">
        <v>189</v>
      </c>
      <c r="Z548" s="16">
        <f>ROUND(IF(Q548=1,INDEX(新属性投放!$D$14:$D$34,卡牌属性!R548),INDEX(新属性投放!$D$42:$D$62,卡牌属性!R548))*INDEX($G$5:$G$42,L548)/SQRT(INDEX($I$5:$I$42,L548)),2)</f>
        <v>161.4</v>
      </c>
      <c r="AA548" s="31" t="s">
        <v>190</v>
      </c>
      <c r="AB548" s="16">
        <f>ROUND(IF(Q548=1,INDEX(新属性投放!$E$14:$E$34,卡牌属性!R548),INDEX(新属性投放!$E$42:$E$62,卡牌属性!R548))*INDEX($G$5:$G$42,L548),2)</f>
        <v>80.7</v>
      </c>
      <c r="AC548" s="31" t="s">
        <v>191</v>
      </c>
      <c r="AD548" s="16">
        <f>ROUND(IF(Q548=1,INDEX(新属性投放!$F$14:$F$34,卡牌属性!R548),INDEX(新属性投放!$F$42:$F$62,卡牌属性!R548))*INDEX($G$5:$G$42,L548)*SQRT(INDEX($I$5:$I$42,L548)),2)</f>
        <v>726</v>
      </c>
      <c r="AF548" s="16">
        <f t="shared" si="229"/>
        <v>1614</v>
      </c>
      <c r="AG548" s="16">
        <f t="shared" si="230"/>
        <v>807</v>
      </c>
      <c r="AH548" s="16">
        <f t="shared" si="231"/>
        <v>7260</v>
      </c>
      <c r="AJ548" s="16">
        <f t="shared" si="235"/>
        <v>10879</v>
      </c>
      <c r="AK548" s="16">
        <f t="shared" si="236"/>
        <v>5437</v>
      </c>
      <c r="AL548" s="16">
        <f t="shared" si="237"/>
        <v>48840</v>
      </c>
    </row>
    <row r="549" spans="11:38" ht="16.5" x14ac:dyDescent="0.2">
      <c r="K549" s="15">
        <v>546</v>
      </c>
      <c r="L549" s="15">
        <f t="shared" si="223"/>
        <v>26</v>
      </c>
      <c r="M549" s="15">
        <f t="shared" si="224"/>
        <v>5</v>
      </c>
      <c r="N549" s="16">
        <f t="shared" si="225"/>
        <v>1102010</v>
      </c>
      <c r="O549" s="16" t="str">
        <f t="shared" si="226"/>
        <v>张郃21突</v>
      </c>
      <c r="P549" s="31" t="s">
        <v>482</v>
      </c>
      <c r="Q549" s="16">
        <f t="shared" si="227"/>
        <v>2</v>
      </c>
      <c r="R549" s="16">
        <f t="shared" si="228"/>
        <v>21</v>
      </c>
      <c r="S549" s="16" t="s">
        <v>51</v>
      </c>
      <c r="T549" s="16">
        <f>ROUND(((IF(Q549=1,INDEX(新属性投放!$J$14:$J$34,卡牌属性!R549),INDEX(新属性投放!$J$42:$J$62,卡牌属性!R549)))*INDEX($G$5:$G$42,L549)+IF(Q549=1,INDEX(新属性投放!R$20:R$23,卡牌属性!M549-1),INDEX(新属性投放!R$25:R$28,卡牌属性!M549-1)))/SQRT(INDEX($I$5:$I$42,L549)),2)</f>
        <v>7636.28</v>
      </c>
      <c r="U549" s="31" t="s">
        <v>190</v>
      </c>
      <c r="V549" s="16">
        <f>ROUND((IF(Q549=1,INDEX(新属性投放!$K$14:$K$34,卡牌属性!R549),INDEX(新属性投放!$K$42:$K$62,卡牌属性!R549))+IF(Q549=1,INDEX(新属性投放!S$20:S$23,卡牌属性!M549-1),INDEX(新属性投放!S$25:S$28,卡牌属性!M549-1)))*INDEX($G$5:$G$42,L549),2)</f>
        <v>3751.39</v>
      </c>
      <c r="W549" s="31" t="s">
        <v>191</v>
      </c>
      <c r="X549" s="16">
        <f>ROUND((IF(Q549=1,INDEX(新属性投放!$L$14:$L$34,卡牌属性!R549),INDEX(新属性投放!$L$42:$L$62,卡牌属性!R549))*INDEX($G$5:$G$42,L549)+IF(Q549=1,INDEX(新属性投放!T$20:T$23,卡牌属性!M549-1),INDEX(新属性投放!T$25:T$28,卡牌属性!M549-1)))*SQRT(INDEX($I$5:$I$42,L549)),2)</f>
        <v>40811</v>
      </c>
      <c r="Y549" s="31" t="s">
        <v>189</v>
      </c>
      <c r="Z549" s="16">
        <f>ROUND(IF(Q549=1,INDEX(新属性投放!$D$14:$D$34,卡牌属性!R549),INDEX(新属性投放!$D$42:$D$62,卡牌属性!R549))*INDEX($G$5:$G$42,L549)/SQRT(INDEX($I$5:$I$42,L549)),2)</f>
        <v>186.63</v>
      </c>
      <c r="AA549" s="31" t="s">
        <v>190</v>
      </c>
      <c r="AB549" s="16">
        <f>ROUND(IF(Q549=1,INDEX(新属性投放!$E$14:$E$34,卡牌属性!R549),INDEX(新属性投放!$E$42:$E$62,卡牌属性!R549))*INDEX($G$5:$G$42,L549),2)</f>
        <v>93.32</v>
      </c>
      <c r="AC549" s="31" t="s">
        <v>191</v>
      </c>
      <c r="AD549" s="16">
        <f>ROUND(IF(Q549=1,INDEX(新属性投放!$F$14:$F$34,卡牌属性!R549),INDEX(新属性投放!$F$42:$F$62,卡牌属性!R549))*INDEX($G$5:$G$42,L549)*SQRT(INDEX($I$5:$I$42,L549)),2)</f>
        <v>838.5</v>
      </c>
      <c r="AF549" s="16">
        <f t="shared" si="229"/>
        <v>1866</v>
      </c>
      <c r="AG549" s="16">
        <f t="shared" si="230"/>
        <v>933</v>
      </c>
      <c r="AH549" s="16">
        <f t="shared" si="231"/>
        <v>8385</v>
      </c>
      <c r="AJ549" s="16">
        <f t="shared" si="235"/>
        <v>12745</v>
      </c>
      <c r="AK549" s="16">
        <f t="shared" si="236"/>
        <v>6370</v>
      </c>
      <c r="AL549" s="16">
        <f t="shared" si="237"/>
        <v>57225</v>
      </c>
    </row>
    <row r="550" spans="11:38" ht="16.5" x14ac:dyDescent="0.2">
      <c r="K550" s="15">
        <v>547</v>
      </c>
      <c r="L550" s="15">
        <f t="shared" si="223"/>
        <v>27</v>
      </c>
      <c r="M550" s="15">
        <f t="shared" si="224"/>
        <v>5</v>
      </c>
      <c r="N550" s="16">
        <f t="shared" si="225"/>
        <v>1102011</v>
      </c>
      <c r="O550" s="16" t="str">
        <f t="shared" si="226"/>
        <v>张飞1突</v>
      </c>
      <c r="P550" s="31" t="s">
        <v>482</v>
      </c>
      <c r="Q550" s="16">
        <f t="shared" si="227"/>
        <v>2</v>
      </c>
      <c r="R550" s="16">
        <f t="shared" si="228"/>
        <v>1</v>
      </c>
      <c r="S550" s="16" t="s">
        <v>51</v>
      </c>
      <c r="T550" s="16">
        <f>ROUND(((IF(Q550=1,INDEX(新属性投放!$J$14:$J$34,卡牌属性!R550),INDEX(新属性投放!$J$42:$J$62,卡牌属性!R550)))*INDEX($G$5:$G$42,L550)+IF(Q550=1,INDEX(新属性投放!R$20:R$23,卡牌属性!M550-1),INDEX(新属性投放!R$25:R$28,卡牌属性!M550-1)))/SQRT(INDEX($I$5:$I$42,L550)),2)</f>
        <v>195</v>
      </c>
      <c r="U550" s="31" t="s">
        <v>190</v>
      </c>
      <c r="V550" s="16">
        <f>ROUND((IF(Q550=1,INDEX(新属性投放!$K$14:$K$34,卡牌属性!R550),INDEX(新属性投放!$K$42:$K$62,卡牌属性!R550))+IF(Q550=1,INDEX(新属性投放!S$20:S$23,卡牌属性!M550-1),INDEX(新属性投放!S$25:S$28,卡牌属性!M550-1)))*INDEX($G$5:$G$42,L550),2)</f>
        <v>30</v>
      </c>
      <c r="W550" s="31" t="s">
        <v>191</v>
      </c>
      <c r="X550" s="16">
        <f>ROUND((IF(Q550=1,INDEX(新属性投放!$L$14:$L$34,卡牌属性!R550),INDEX(新属性投放!$L$42:$L$62,卡牌属性!R550))*INDEX($G$5:$G$42,L550)+IF(Q550=1,INDEX(新属性投放!T$20:T$23,卡牌属性!M550-1),INDEX(新属性投放!T$25:T$28,卡牌属性!M550-1)))*SQRT(INDEX($I$5:$I$42,L550)),2)</f>
        <v>725</v>
      </c>
      <c r="Y550" s="31" t="s">
        <v>189</v>
      </c>
      <c r="Z550" s="16">
        <f>ROUND(IF(Q550=1,INDEX(新属性投放!$D$14:$D$34,卡牌属性!R550),INDEX(新属性投放!$D$42:$D$62,卡牌属性!R550))*INDEX($G$5:$G$42,L550)/SQRT(INDEX($I$5:$I$42,L550)),2)</f>
        <v>4.5</v>
      </c>
      <c r="AA550" s="31" t="s">
        <v>190</v>
      </c>
      <c r="AB550" s="16">
        <f>ROUND(IF(Q550=1,INDEX(新属性投放!$E$14:$E$34,卡牌属性!R550),INDEX(新属性投放!$E$42:$E$62,卡牌属性!R550))*INDEX($G$5:$G$42,L550),2)</f>
        <v>2.25</v>
      </c>
      <c r="AC550" s="31" t="s">
        <v>191</v>
      </c>
      <c r="AD550" s="16">
        <f>ROUND(IF(Q550=1,INDEX(新属性投放!$F$14:$F$34,卡牌属性!R550),INDEX(新属性投放!$F$42:$F$62,卡牌属性!R550))*INDEX($G$5:$G$42,L550)*SQRT(INDEX($I$5:$I$42,L550)),2)</f>
        <v>19.5</v>
      </c>
      <c r="AF550" s="16">
        <f t="shared" si="229"/>
        <v>45</v>
      </c>
      <c r="AG550" s="16">
        <f t="shared" si="230"/>
        <v>22</v>
      </c>
      <c r="AH550" s="16">
        <f t="shared" si="231"/>
        <v>195</v>
      </c>
      <c r="AJ550" s="16">
        <f t="shared" ref="AJ550" si="238">AF550</f>
        <v>45</v>
      </c>
      <c r="AK550" s="16">
        <f t="shared" ref="AK550" si="239">AG550</f>
        <v>22</v>
      </c>
      <c r="AL550" s="16">
        <f t="shared" ref="AL550" si="240">AH550</f>
        <v>195</v>
      </c>
    </row>
    <row r="551" spans="11:38" ht="16.5" x14ac:dyDescent="0.2">
      <c r="K551" s="15">
        <v>548</v>
      </c>
      <c r="L551" s="15">
        <f t="shared" si="223"/>
        <v>27</v>
      </c>
      <c r="M551" s="15">
        <f t="shared" si="224"/>
        <v>5</v>
      </c>
      <c r="N551" s="16">
        <f t="shared" si="225"/>
        <v>1102011</v>
      </c>
      <c r="O551" s="16" t="str">
        <f t="shared" si="226"/>
        <v>张飞2突</v>
      </c>
      <c r="P551" s="31" t="s">
        <v>482</v>
      </c>
      <c r="Q551" s="16">
        <f t="shared" si="227"/>
        <v>2</v>
      </c>
      <c r="R551" s="16">
        <f t="shared" si="228"/>
        <v>2</v>
      </c>
      <c r="S551" s="16" t="s">
        <v>51</v>
      </c>
      <c r="T551" s="16">
        <f>ROUND(((IF(Q551=1,INDEX(新属性投放!$J$14:$J$34,卡牌属性!R551),INDEX(新属性投放!$J$42:$J$62,卡牌属性!R551)))*INDEX($G$5:$G$42,L551)+IF(Q551=1,INDEX(新属性投放!R$20:R$23,卡牌属性!M551-1),INDEX(新属性投放!R$25:R$28,卡牌属性!M551-1)))/SQRT(INDEX($I$5:$I$42,L551)),2)</f>
        <v>250.5</v>
      </c>
      <c r="U551" s="31" t="s">
        <v>190</v>
      </c>
      <c r="V551" s="16">
        <f>ROUND((IF(Q551=1,INDEX(新属性投放!$K$14:$K$34,卡牌属性!R551),INDEX(新属性投放!$K$42:$K$62,卡牌属性!R551))+IF(Q551=1,INDEX(新属性投放!S$20:S$23,卡牌属性!M551-1),INDEX(新属性投放!S$25:S$28,卡牌属性!M551-1)))*INDEX($G$5:$G$42,L551),2)</f>
        <v>57.75</v>
      </c>
      <c r="W551" s="31" t="s">
        <v>191</v>
      </c>
      <c r="X551" s="16">
        <f>ROUND((IF(Q551=1,INDEX(新属性投放!$L$14:$L$34,卡牌属性!R551),INDEX(新属性投放!$L$42:$L$62,卡牌属性!R551))*INDEX($G$5:$G$42,L551)+IF(Q551=1,INDEX(新属性投放!T$20:T$23,卡牌属性!M551-1),INDEX(新属性投放!T$25:T$28,卡牌属性!M551-1)))*SQRT(INDEX($I$5:$I$42,L551)),2)</f>
        <v>1035.5</v>
      </c>
      <c r="Y551" s="31" t="s">
        <v>189</v>
      </c>
      <c r="Z551" s="16">
        <f>ROUND(IF(Q551=1,INDEX(新属性投放!$D$14:$D$34,卡牌属性!R551),INDEX(新属性投放!$D$42:$D$62,卡牌属性!R551))*INDEX($G$5:$G$42,L551)/SQRT(INDEX($I$5:$I$42,L551)),2)</f>
        <v>4.8</v>
      </c>
      <c r="AA551" s="31" t="s">
        <v>190</v>
      </c>
      <c r="AB551" s="16">
        <f>ROUND(IF(Q551=1,INDEX(新属性投放!$E$14:$E$34,卡牌属性!R551),INDEX(新属性投放!$E$42:$E$62,卡牌属性!R551))*INDEX($G$5:$G$42,L551),2)</f>
        <v>2.4</v>
      </c>
      <c r="AC551" s="31" t="s">
        <v>191</v>
      </c>
      <c r="AD551" s="16">
        <f>ROUND(IF(Q551=1,INDEX(新属性投放!$F$14:$F$34,卡牌属性!R551),INDEX(新属性投放!$F$42:$F$62,卡牌属性!R551))*INDEX($G$5:$G$42,L551)*SQRT(INDEX($I$5:$I$42,L551)),2)</f>
        <v>21</v>
      </c>
      <c r="AF551" s="16">
        <f t="shared" si="229"/>
        <v>48</v>
      </c>
      <c r="AG551" s="16">
        <f t="shared" si="230"/>
        <v>24</v>
      </c>
      <c r="AH551" s="16">
        <f t="shared" si="231"/>
        <v>210</v>
      </c>
      <c r="AJ551" s="16">
        <f t="shared" ref="AJ551:AJ570" si="241">AJ550+AF551</f>
        <v>93</v>
      </c>
      <c r="AK551" s="16">
        <f t="shared" ref="AK551:AK570" si="242">AK550+AG551</f>
        <v>46</v>
      </c>
      <c r="AL551" s="16">
        <f t="shared" ref="AL551:AL570" si="243">AL550+AH551</f>
        <v>405</v>
      </c>
    </row>
    <row r="552" spans="11:38" ht="16.5" x14ac:dyDescent="0.2">
      <c r="K552" s="15">
        <v>549</v>
      </c>
      <c r="L552" s="15">
        <f t="shared" si="223"/>
        <v>27</v>
      </c>
      <c r="M552" s="15">
        <f t="shared" si="224"/>
        <v>5</v>
      </c>
      <c r="N552" s="16">
        <f t="shared" si="225"/>
        <v>1102011</v>
      </c>
      <c r="O552" s="16" t="str">
        <f t="shared" si="226"/>
        <v>张飞3突</v>
      </c>
      <c r="P552" s="31" t="s">
        <v>482</v>
      </c>
      <c r="Q552" s="16">
        <f t="shared" si="227"/>
        <v>2</v>
      </c>
      <c r="R552" s="16">
        <f t="shared" si="228"/>
        <v>3</v>
      </c>
      <c r="S552" s="16" t="s">
        <v>51</v>
      </c>
      <c r="T552" s="16">
        <f>ROUND(((IF(Q552=1,INDEX(新属性投放!$J$14:$J$34,卡牌属性!R552),INDEX(新属性投放!$J$42:$J$62,卡牌属性!R552)))*INDEX($G$5:$G$42,L552)+IF(Q552=1,INDEX(新属性投放!R$20:R$23,卡牌属性!M552-1),INDEX(新属性投放!R$25:R$28,卡牌属性!M552-1)))/SQRT(INDEX($I$5:$I$42,L552)),2)</f>
        <v>313.5</v>
      </c>
      <c r="U552" s="31" t="s">
        <v>190</v>
      </c>
      <c r="V552" s="16">
        <f>ROUND((IF(Q552=1,INDEX(新属性投放!$K$14:$K$34,卡牌属性!R552),INDEX(新属性投放!$K$42:$K$62,卡牌属性!R552))+IF(Q552=1,INDEX(新属性投放!S$20:S$23,卡牌属性!M552-1),INDEX(新属性投放!S$25:S$28,卡牌属性!M552-1)))*INDEX($G$5:$G$42,L552),2)</f>
        <v>89.25</v>
      </c>
      <c r="W552" s="31" t="s">
        <v>191</v>
      </c>
      <c r="X552" s="16">
        <f>ROUND((IF(Q552=1,INDEX(新属性投放!$L$14:$L$34,卡牌属性!R552),INDEX(新属性投放!$L$42:$L$62,卡牌属性!R552))*INDEX($G$5:$G$42,L552)+IF(Q552=1,INDEX(新属性投放!T$20:T$23,卡牌属性!M552-1),INDEX(新属性投放!T$25:T$28,卡牌属性!M552-1)))*SQRT(INDEX($I$5:$I$42,L552)),2)</f>
        <v>1380.5</v>
      </c>
      <c r="Y552" s="31" t="s">
        <v>189</v>
      </c>
      <c r="Z552" s="16">
        <f>ROUND(IF(Q552=1,INDEX(新属性投放!$D$14:$D$34,卡牌属性!R552),INDEX(新属性投放!$D$42:$D$62,卡牌属性!R552))*INDEX($G$5:$G$42,L552)/SQRT(INDEX($I$5:$I$42,L552)),2)</f>
        <v>8.7899999999999991</v>
      </c>
      <c r="AA552" s="31" t="s">
        <v>190</v>
      </c>
      <c r="AB552" s="16">
        <f>ROUND(IF(Q552=1,INDEX(新属性投放!$E$14:$E$34,卡牌属性!R552),INDEX(新属性投放!$E$42:$E$62,卡牌属性!R552))*INDEX($G$5:$G$42,L552),2)</f>
        <v>4.4000000000000004</v>
      </c>
      <c r="AC552" s="31" t="s">
        <v>191</v>
      </c>
      <c r="AD552" s="16">
        <f>ROUND(IF(Q552=1,INDEX(新属性投放!$F$14:$F$34,卡牌属性!R552),INDEX(新属性投放!$F$42:$F$62,卡牌属性!R552))*INDEX($G$5:$G$42,L552)*SQRT(INDEX($I$5:$I$42,L552)),2)</f>
        <v>39</v>
      </c>
      <c r="AF552" s="16">
        <f t="shared" si="229"/>
        <v>87</v>
      </c>
      <c r="AG552" s="16">
        <f t="shared" si="230"/>
        <v>44</v>
      </c>
      <c r="AH552" s="16">
        <f t="shared" si="231"/>
        <v>390</v>
      </c>
      <c r="AJ552" s="16">
        <f t="shared" si="241"/>
        <v>180</v>
      </c>
      <c r="AK552" s="16">
        <f t="shared" si="242"/>
        <v>90</v>
      </c>
      <c r="AL552" s="16">
        <f t="shared" si="243"/>
        <v>795</v>
      </c>
    </row>
    <row r="553" spans="11:38" ht="16.5" x14ac:dyDescent="0.2">
      <c r="K553" s="15">
        <v>550</v>
      </c>
      <c r="L553" s="15">
        <f t="shared" si="223"/>
        <v>27</v>
      </c>
      <c r="M553" s="15">
        <f t="shared" si="224"/>
        <v>5</v>
      </c>
      <c r="N553" s="16">
        <f t="shared" si="225"/>
        <v>1102011</v>
      </c>
      <c r="O553" s="16" t="str">
        <f t="shared" si="226"/>
        <v>张飞4突</v>
      </c>
      <c r="P553" s="31" t="s">
        <v>482</v>
      </c>
      <c r="Q553" s="16">
        <f t="shared" si="227"/>
        <v>2</v>
      </c>
      <c r="R553" s="16">
        <f t="shared" si="228"/>
        <v>4</v>
      </c>
      <c r="S553" s="16" t="s">
        <v>51</v>
      </c>
      <c r="T553" s="16">
        <f>ROUND(((IF(Q553=1,INDEX(新属性投放!$J$14:$J$34,卡牌属性!R553),INDEX(新属性投放!$J$42:$J$62,卡牌属性!R553)))*INDEX($G$5:$G$42,L553)+IF(Q553=1,INDEX(新属性投放!R$20:R$23,卡牌属性!M553-1),INDEX(新属性投放!R$25:R$28,卡牌属性!M553-1)))/SQRT(INDEX($I$5:$I$42,L553)),2)</f>
        <v>416.4</v>
      </c>
      <c r="U553" s="31" t="s">
        <v>190</v>
      </c>
      <c r="V553" s="16">
        <f>ROUND((IF(Q553=1,INDEX(新属性投放!$K$14:$K$34,卡牌属性!R553),INDEX(新属性投放!$K$42:$K$62,卡牌属性!R553))+IF(Q553=1,INDEX(新属性投放!S$20:S$23,卡牌属性!M553-1),INDEX(新属性投放!S$25:S$28,卡牌属性!M553-1)))*INDEX($G$5:$G$42,L553),2)</f>
        <v>140.69999999999999</v>
      </c>
      <c r="W553" s="31" t="s">
        <v>191</v>
      </c>
      <c r="X553" s="16">
        <f>ROUND((IF(Q553=1,INDEX(新属性投放!$L$14:$L$34,卡牌属性!R553),INDEX(新属性投放!$L$42:$L$62,卡牌属性!R553))*INDEX($G$5:$G$42,L553)+IF(Q553=1,INDEX(新属性投放!T$20:T$23,卡牌属性!M553-1),INDEX(新属性投放!T$25:T$28,卡牌属性!M553-1)))*SQRT(INDEX($I$5:$I$42,L553)),2)</f>
        <v>1905.5</v>
      </c>
      <c r="Y553" s="31" t="s">
        <v>189</v>
      </c>
      <c r="Z553" s="16">
        <f>ROUND(IF(Q553=1,INDEX(新属性投放!$D$14:$D$34,卡牌属性!R553),INDEX(新属性投放!$D$42:$D$62,卡牌属性!R553))*INDEX($G$5:$G$42,L553)/SQRT(INDEX($I$5:$I$42,L553)),2)</f>
        <v>10.11</v>
      </c>
      <c r="AA553" s="31" t="s">
        <v>190</v>
      </c>
      <c r="AB553" s="16">
        <f>ROUND(IF(Q553=1,INDEX(新属性投放!$E$14:$E$34,卡牌属性!R553),INDEX(新属性投放!$E$42:$E$62,卡牌属性!R553))*INDEX($G$5:$G$42,L553),2)</f>
        <v>5.0599999999999996</v>
      </c>
      <c r="AC553" s="31" t="s">
        <v>191</v>
      </c>
      <c r="AD553" s="16">
        <f>ROUND(IF(Q553=1,INDEX(新属性投放!$F$14:$F$34,卡牌属性!R553),INDEX(新属性投放!$F$42:$F$62,卡牌属性!R553))*INDEX($G$5:$G$42,L553)*SQRT(INDEX($I$5:$I$42,L553)),2)</f>
        <v>45</v>
      </c>
      <c r="AF553" s="16">
        <f t="shared" si="229"/>
        <v>101</v>
      </c>
      <c r="AG553" s="16">
        <f t="shared" si="230"/>
        <v>50</v>
      </c>
      <c r="AH553" s="16">
        <f t="shared" si="231"/>
        <v>450</v>
      </c>
      <c r="AJ553" s="16">
        <f t="shared" si="241"/>
        <v>281</v>
      </c>
      <c r="AK553" s="16">
        <f t="shared" si="242"/>
        <v>140</v>
      </c>
      <c r="AL553" s="16">
        <f t="shared" si="243"/>
        <v>1245</v>
      </c>
    </row>
    <row r="554" spans="11:38" ht="16.5" x14ac:dyDescent="0.2">
      <c r="K554" s="15">
        <v>551</v>
      </c>
      <c r="L554" s="15">
        <f t="shared" si="223"/>
        <v>27</v>
      </c>
      <c r="M554" s="15">
        <f t="shared" si="224"/>
        <v>5</v>
      </c>
      <c r="N554" s="16">
        <f t="shared" si="225"/>
        <v>1102011</v>
      </c>
      <c r="O554" s="16" t="str">
        <f t="shared" si="226"/>
        <v>张飞5突</v>
      </c>
      <c r="P554" s="31" t="s">
        <v>482</v>
      </c>
      <c r="Q554" s="16">
        <f t="shared" si="227"/>
        <v>2</v>
      </c>
      <c r="R554" s="16">
        <f t="shared" si="228"/>
        <v>5</v>
      </c>
      <c r="S554" s="16" t="s">
        <v>51</v>
      </c>
      <c r="T554" s="16">
        <f>ROUND(((IF(Q554=1,INDEX(新属性投放!$J$14:$J$34,卡牌属性!R554),INDEX(新属性投放!$J$42:$J$62,卡牌属性!R554)))*INDEX($G$5:$G$42,L554)+IF(Q554=1,INDEX(新属性投放!R$20:R$23,卡牌属性!M554-1),INDEX(新属性投放!R$25:R$28,卡牌属性!M554-1)))/SQRT(INDEX($I$5:$I$42,L554)),2)</f>
        <v>543</v>
      </c>
      <c r="U554" s="31" t="s">
        <v>190</v>
      </c>
      <c r="V554" s="16">
        <f>ROUND((IF(Q554=1,INDEX(新属性投放!$K$14:$K$34,卡牌属性!R554),INDEX(新属性投放!$K$42:$K$62,卡牌属性!R554))+IF(Q554=1,INDEX(新属性投放!S$20:S$23,卡牌属性!M554-1),INDEX(新属性投放!S$25:S$28,卡牌属性!M554-1)))*INDEX($G$5:$G$42,L554),2)</f>
        <v>203.25</v>
      </c>
      <c r="W554" s="31" t="s">
        <v>191</v>
      </c>
      <c r="X554" s="16">
        <f>ROUND((IF(Q554=1,INDEX(新属性投放!$L$14:$L$34,卡牌属性!R554),INDEX(新属性投放!$L$42:$L$62,卡牌属性!R554))*INDEX($G$5:$G$42,L554)+IF(Q554=1,INDEX(新属性投放!T$20:T$23,卡牌属性!M554-1),INDEX(新属性投放!T$25:T$28,卡牌属性!M554-1)))*SQRT(INDEX($I$5:$I$42,L554)),2)</f>
        <v>2585</v>
      </c>
      <c r="Y554" s="31" t="s">
        <v>189</v>
      </c>
      <c r="Z554" s="16">
        <f>ROUND(IF(Q554=1,INDEX(新属性投放!$D$14:$D$34,卡牌属性!R554),INDEX(新属性投放!$D$42:$D$62,卡牌属性!R554))*INDEX($G$5:$G$42,L554)/SQRT(INDEX($I$5:$I$42,L554)),2)</f>
        <v>12.65</v>
      </c>
      <c r="AA554" s="31" t="s">
        <v>190</v>
      </c>
      <c r="AB554" s="16">
        <f>ROUND(IF(Q554=1,INDEX(新属性投放!$E$14:$E$34,卡牌属性!R554),INDEX(新属性投放!$E$42:$E$62,卡牌属性!R554))*INDEX($G$5:$G$42,L554),2)</f>
        <v>6.32</v>
      </c>
      <c r="AC554" s="31" t="s">
        <v>191</v>
      </c>
      <c r="AD554" s="16">
        <f>ROUND(IF(Q554=1,INDEX(新属性投放!$F$14:$F$34,卡牌属性!R554),INDEX(新属性投放!$F$42:$F$62,卡牌属性!R554))*INDEX($G$5:$G$42,L554)*SQRT(INDEX($I$5:$I$42,L554)),2)</f>
        <v>55.5</v>
      </c>
      <c r="AF554" s="16">
        <f t="shared" si="229"/>
        <v>126</v>
      </c>
      <c r="AG554" s="16">
        <f t="shared" si="230"/>
        <v>63</v>
      </c>
      <c r="AH554" s="16">
        <f t="shared" si="231"/>
        <v>555</v>
      </c>
      <c r="AJ554" s="16">
        <f t="shared" si="241"/>
        <v>407</v>
      </c>
      <c r="AK554" s="16">
        <f t="shared" si="242"/>
        <v>203</v>
      </c>
      <c r="AL554" s="16">
        <f t="shared" si="243"/>
        <v>1800</v>
      </c>
    </row>
    <row r="555" spans="11:38" ht="16.5" x14ac:dyDescent="0.2">
      <c r="K555" s="15">
        <v>552</v>
      </c>
      <c r="L555" s="15">
        <f t="shared" si="223"/>
        <v>27</v>
      </c>
      <c r="M555" s="15">
        <f t="shared" si="224"/>
        <v>5</v>
      </c>
      <c r="N555" s="16">
        <f t="shared" si="225"/>
        <v>1102011</v>
      </c>
      <c r="O555" s="16" t="str">
        <f t="shared" si="226"/>
        <v>张飞6突</v>
      </c>
      <c r="P555" s="31" t="s">
        <v>482</v>
      </c>
      <c r="Q555" s="16">
        <f t="shared" si="227"/>
        <v>2</v>
      </c>
      <c r="R555" s="16">
        <f t="shared" si="228"/>
        <v>6</v>
      </c>
      <c r="S555" s="16" t="s">
        <v>51</v>
      </c>
      <c r="T555" s="16">
        <f>ROUND(((IF(Q555=1,INDEX(新属性投放!$J$14:$J$34,卡牌属性!R555),INDEX(新属性投放!$J$42:$J$62,卡牌属性!R555)))*INDEX($G$5:$G$42,L555)+IF(Q555=1,INDEX(新属性投放!R$20:R$23,卡牌属性!M555-1),INDEX(新属性投放!R$25:R$28,卡牌属性!M555-1)))/SQRT(INDEX($I$5:$I$42,L555)),2)</f>
        <v>700.95</v>
      </c>
      <c r="U555" s="31" t="s">
        <v>190</v>
      </c>
      <c r="V555" s="16">
        <f>ROUND((IF(Q555=1,INDEX(新属性投放!$K$14:$K$34,卡牌属性!R555),INDEX(新属性投放!$K$42:$K$62,卡牌属性!R555))+IF(Q555=1,INDEX(新属性投放!S$20:S$23,卡牌属性!M555-1),INDEX(新属性投放!S$25:S$28,卡牌属性!M555-1)))*INDEX($G$5:$G$42,L555),2)</f>
        <v>282.98</v>
      </c>
      <c r="W555" s="31" t="s">
        <v>191</v>
      </c>
      <c r="X555" s="16">
        <f>ROUND((IF(Q555=1,INDEX(新属性投放!$L$14:$L$34,卡牌属性!R555),INDEX(新属性投放!$L$42:$L$62,卡牌属性!R555))*INDEX($G$5:$G$42,L555)+IF(Q555=1,INDEX(新属性投放!T$20:T$23,卡牌属性!M555-1),INDEX(新属性投放!T$25:T$28,卡牌属性!M555-1)))*SQRT(INDEX($I$5:$I$42,L555)),2)</f>
        <v>3423.5</v>
      </c>
      <c r="Y555" s="31" t="s">
        <v>189</v>
      </c>
      <c r="Z555" s="16">
        <f>ROUND(IF(Q555=1,INDEX(新属性投放!$D$14:$D$34,卡牌属性!R555),INDEX(新属性投放!$D$42:$D$62,卡牌属性!R555))*INDEX($G$5:$G$42,L555)/SQRT(INDEX($I$5:$I$42,L555)),2)</f>
        <v>16.399999999999999</v>
      </c>
      <c r="AA555" s="31" t="s">
        <v>190</v>
      </c>
      <c r="AB555" s="16">
        <f>ROUND(IF(Q555=1,INDEX(新属性投放!$E$14:$E$34,卡牌属性!R555),INDEX(新属性投放!$E$42:$E$62,卡牌属性!R555))*INDEX($G$5:$G$42,L555),2)</f>
        <v>8.1999999999999993</v>
      </c>
      <c r="AC555" s="31" t="s">
        <v>191</v>
      </c>
      <c r="AD555" s="16">
        <f>ROUND(IF(Q555=1,INDEX(新属性投放!$F$14:$F$34,卡牌属性!R555),INDEX(新属性投放!$F$42:$F$62,卡牌属性!R555))*INDEX($G$5:$G$42,L555)*SQRT(INDEX($I$5:$I$42,L555)),2)</f>
        <v>73.5</v>
      </c>
      <c r="AF555" s="16">
        <f t="shared" si="229"/>
        <v>164</v>
      </c>
      <c r="AG555" s="16">
        <f t="shared" si="230"/>
        <v>82</v>
      </c>
      <c r="AH555" s="16">
        <f t="shared" si="231"/>
        <v>735</v>
      </c>
      <c r="AJ555" s="16">
        <f t="shared" si="241"/>
        <v>571</v>
      </c>
      <c r="AK555" s="16">
        <f t="shared" si="242"/>
        <v>285</v>
      </c>
      <c r="AL555" s="16">
        <f t="shared" si="243"/>
        <v>2535</v>
      </c>
    </row>
    <row r="556" spans="11:38" ht="16.5" x14ac:dyDescent="0.2">
      <c r="K556" s="15">
        <v>553</v>
      </c>
      <c r="L556" s="15">
        <f t="shared" si="223"/>
        <v>27</v>
      </c>
      <c r="M556" s="15">
        <f t="shared" si="224"/>
        <v>5</v>
      </c>
      <c r="N556" s="16">
        <f t="shared" si="225"/>
        <v>1102011</v>
      </c>
      <c r="O556" s="16" t="str">
        <f t="shared" si="226"/>
        <v>张飞7突</v>
      </c>
      <c r="P556" s="31" t="s">
        <v>482</v>
      </c>
      <c r="Q556" s="16">
        <f t="shared" si="227"/>
        <v>2</v>
      </c>
      <c r="R556" s="16">
        <f t="shared" si="228"/>
        <v>7</v>
      </c>
      <c r="S556" s="16" t="s">
        <v>51</v>
      </c>
      <c r="T556" s="16">
        <f>ROUND(((IF(Q556=1,INDEX(新属性投放!$J$14:$J$34,卡牌属性!R556),INDEX(新属性投放!$J$42:$J$62,卡牌属性!R556)))*INDEX($G$5:$G$42,L556)+IF(Q556=1,INDEX(新属性投放!R$20:R$23,卡牌属性!M556-1),INDEX(新属性投放!R$25:R$28,卡牌属性!M556-1)))/SQRT(INDEX($I$5:$I$42,L556)),2)</f>
        <v>905.4</v>
      </c>
      <c r="U556" s="31" t="s">
        <v>190</v>
      </c>
      <c r="V556" s="16">
        <f>ROUND((IF(Q556=1,INDEX(新属性投放!$K$14:$K$34,卡牌属性!R556),INDEX(新属性投放!$K$42:$K$62,卡牌属性!R556))+IF(Q556=1,INDEX(新属性投放!S$20:S$23,卡牌属性!M556-1),INDEX(新属性投放!S$25:S$28,卡牌属性!M556-1)))*INDEX($G$5:$G$42,L556),2)</f>
        <v>385.95</v>
      </c>
      <c r="W556" s="31" t="s">
        <v>191</v>
      </c>
      <c r="X556" s="16">
        <f>ROUND((IF(Q556=1,INDEX(新属性投放!$L$14:$L$34,卡牌属性!R556),INDEX(新属性投放!$L$42:$L$62,卡牌属性!R556))*INDEX($G$5:$G$42,L556)+IF(Q556=1,INDEX(新属性投放!T$20:T$23,卡牌属性!M556-1),INDEX(新属性投放!T$25:T$28,卡牌属性!M556-1)))*SQRT(INDEX($I$5:$I$42,L556)),2)</f>
        <v>4523</v>
      </c>
      <c r="Y556" s="31" t="s">
        <v>189</v>
      </c>
      <c r="Z556" s="16">
        <f>ROUND(IF(Q556=1,INDEX(新属性投放!$D$14:$D$34,卡牌属性!R556),INDEX(新属性投放!$D$42:$D$62,卡牌属性!R556))*INDEX($G$5:$G$42,L556)/SQRT(INDEX($I$5:$I$42,L556)),2)</f>
        <v>20.190000000000001</v>
      </c>
      <c r="AA556" s="31" t="s">
        <v>190</v>
      </c>
      <c r="AB556" s="16">
        <f>ROUND(IF(Q556=1,INDEX(新属性投放!$E$14:$E$34,卡牌属性!R556),INDEX(新属性投放!$E$42:$E$62,卡牌属性!R556))*INDEX($G$5:$G$42,L556),2)</f>
        <v>10.1</v>
      </c>
      <c r="AC556" s="31" t="s">
        <v>191</v>
      </c>
      <c r="AD556" s="16">
        <f>ROUND(IF(Q556=1,INDEX(新属性投放!$F$14:$F$34,卡牌属性!R556),INDEX(新属性投放!$F$42:$F$62,卡牌属性!R556))*INDEX($G$5:$G$42,L556)*SQRT(INDEX($I$5:$I$42,L556)),2)</f>
        <v>90</v>
      </c>
      <c r="AF556" s="16">
        <f t="shared" si="229"/>
        <v>201</v>
      </c>
      <c r="AG556" s="16">
        <f t="shared" si="230"/>
        <v>101</v>
      </c>
      <c r="AH556" s="16">
        <f t="shared" si="231"/>
        <v>900</v>
      </c>
      <c r="AJ556" s="16">
        <f t="shared" si="241"/>
        <v>772</v>
      </c>
      <c r="AK556" s="16">
        <f t="shared" si="242"/>
        <v>386</v>
      </c>
      <c r="AL556" s="16">
        <f t="shared" si="243"/>
        <v>3435</v>
      </c>
    </row>
    <row r="557" spans="11:38" ht="16.5" x14ac:dyDescent="0.2">
      <c r="K557" s="15">
        <v>554</v>
      </c>
      <c r="L557" s="15">
        <f t="shared" si="223"/>
        <v>27</v>
      </c>
      <c r="M557" s="15">
        <f t="shared" si="224"/>
        <v>5</v>
      </c>
      <c r="N557" s="16">
        <f t="shared" si="225"/>
        <v>1102011</v>
      </c>
      <c r="O557" s="16" t="str">
        <f t="shared" si="226"/>
        <v>张飞8突</v>
      </c>
      <c r="P557" s="31" t="s">
        <v>482</v>
      </c>
      <c r="Q557" s="16">
        <f t="shared" si="227"/>
        <v>2</v>
      </c>
      <c r="R557" s="16">
        <f t="shared" si="228"/>
        <v>8</v>
      </c>
      <c r="S557" s="16" t="s">
        <v>51</v>
      </c>
      <c r="T557" s="16">
        <f>ROUND(((IF(Q557=1,INDEX(新属性投放!$J$14:$J$34,卡牌属性!R557),INDEX(新属性投放!$J$42:$J$62,卡牌属性!R557)))*INDEX($G$5:$G$42,L557)+IF(Q557=1,INDEX(新属性投放!R$20:R$23,卡牌属性!M557-1),INDEX(新属性投放!R$25:R$28,卡牌属性!M557-1)))/SQRT(INDEX($I$5:$I$42,L557)),2)</f>
        <v>1158.3</v>
      </c>
      <c r="U557" s="31" t="s">
        <v>190</v>
      </c>
      <c r="V557" s="16">
        <f>ROUND((IF(Q557=1,INDEX(新属性投放!$K$14:$K$34,卡牌属性!R557),INDEX(新属性投放!$K$42:$K$62,卡牌属性!R557))+IF(Q557=1,INDEX(新属性投放!S$20:S$23,卡牌属性!M557-1),INDEX(新属性投放!S$25:S$28,卡牌属性!M557-1)))*INDEX($G$5:$G$42,L557),2)</f>
        <v>512.4</v>
      </c>
      <c r="W557" s="31" t="s">
        <v>191</v>
      </c>
      <c r="X557" s="16">
        <f>ROUND((IF(Q557=1,INDEX(新属性投放!$L$14:$L$34,卡牌属性!R557),INDEX(新属性投放!$L$42:$L$62,卡牌属性!R557))*INDEX($G$5:$G$42,L557)+IF(Q557=1,INDEX(新属性投放!T$20:T$23,卡牌属性!M557-1),INDEX(新属性投放!T$25:T$28,卡牌属性!M557-1)))*SQRT(INDEX($I$5:$I$42,L557)),2)</f>
        <v>5882</v>
      </c>
      <c r="Y557" s="31" t="s">
        <v>189</v>
      </c>
      <c r="Z557" s="16">
        <f>ROUND(IF(Q557=1,INDEX(新属性投放!$D$14:$D$34,卡牌属性!R557),INDEX(新属性投放!$D$42:$D$62,卡牌属性!R557))*INDEX($G$5:$G$42,L557)/SQRT(INDEX($I$5:$I$42,L557)),2)</f>
        <v>25.25</v>
      </c>
      <c r="AA557" s="31" t="s">
        <v>190</v>
      </c>
      <c r="AB557" s="16">
        <f>ROUND(IF(Q557=1,INDEX(新属性投放!$E$14:$E$34,卡牌属性!R557),INDEX(新属性投放!$E$42:$E$62,卡牌属性!R557))*INDEX($G$5:$G$42,L557),2)</f>
        <v>12.62</v>
      </c>
      <c r="AC557" s="31" t="s">
        <v>191</v>
      </c>
      <c r="AD557" s="16">
        <f>ROUND(IF(Q557=1,INDEX(新属性投放!$F$14:$F$34,卡牌属性!R557),INDEX(新属性投放!$F$42:$F$62,卡牌属性!R557))*INDEX($G$5:$G$42,L557)*SQRT(INDEX($I$5:$I$42,L557)),2)</f>
        <v>112.5</v>
      </c>
      <c r="AF557" s="16">
        <f t="shared" si="229"/>
        <v>252</v>
      </c>
      <c r="AG557" s="16">
        <f t="shared" si="230"/>
        <v>126</v>
      </c>
      <c r="AH557" s="16">
        <f t="shared" si="231"/>
        <v>1125</v>
      </c>
      <c r="AJ557" s="16">
        <f t="shared" si="241"/>
        <v>1024</v>
      </c>
      <c r="AK557" s="16">
        <f t="shared" si="242"/>
        <v>512</v>
      </c>
      <c r="AL557" s="16">
        <f t="shared" si="243"/>
        <v>4560</v>
      </c>
    </row>
    <row r="558" spans="11:38" ht="16.5" x14ac:dyDescent="0.2">
      <c r="K558" s="15">
        <v>555</v>
      </c>
      <c r="L558" s="15">
        <f t="shared" si="223"/>
        <v>27</v>
      </c>
      <c r="M558" s="15">
        <f t="shared" si="224"/>
        <v>5</v>
      </c>
      <c r="N558" s="16">
        <f t="shared" si="225"/>
        <v>1102011</v>
      </c>
      <c r="O558" s="16" t="str">
        <f t="shared" si="226"/>
        <v>张飞9突</v>
      </c>
      <c r="P558" s="31" t="s">
        <v>482</v>
      </c>
      <c r="Q558" s="16">
        <f t="shared" si="227"/>
        <v>2</v>
      </c>
      <c r="R558" s="16">
        <f t="shared" si="228"/>
        <v>9</v>
      </c>
      <c r="S558" s="16" t="s">
        <v>51</v>
      </c>
      <c r="T558" s="16">
        <f>ROUND(((IF(Q558=1,INDEX(新属性投放!$J$14:$J$34,卡牌属性!R558),INDEX(新属性投放!$J$42:$J$62,卡牌属性!R558)))*INDEX($G$5:$G$42,L558)+IF(Q558=1,INDEX(新属性投放!R$20:R$23,卡牌属性!M558-1),INDEX(新属性投放!R$25:R$28,卡牌属性!M558-1)))/SQRT(INDEX($I$5:$I$42,L558)),2)</f>
        <v>1473.75</v>
      </c>
      <c r="U558" s="31" t="s">
        <v>190</v>
      </c>
      <c r="V558" s="16">
        <f>ROUND((IF(Q558=1,INDEX(新属性投放!$K$14:$K$34,卡牌属性!R558),INDEX(新属性投放!$K$42:$K$62,卡牌属性!R558))+IF(Q558=1,INDEX(新属性投放!S$20:S$23,卡牌属性!M558-1),INDEX(新属性投放!S$25:S$28,卡牌属性!M558-1)))*INDEX($G$5:$G$42,L558),2)</f>
        <v>670.13</v>
      </c>
      <c r="W558" s="31" t="s">
        <v>191</v>
      </c>
      <c r="X558" s="16">
        <f>ROUND((IF(Q558=1,INDEX(新属性投放!$L$14:$L$34,卡牌属性!R558),INDEX(新属性投放!$L$42:$L$62,卡牌属性!R558))*INDEX($G$5:$G$42,L558)+IF(Q558=1,INDEX(新属性投放!T$20:T$23,卡牌属性!M558-1),INDEX(新属性投放!T$25:T$28,卡牌属性!M558-1)))*SQRT(INDEX($I$5:$I$42,L558)),2)</f>
        <v>7574</v>
      </c>
      <c r="Y558" s="31" t="s">
        <v>189</v>
      </c>
      <c r="Z558" s="16">
        <f>ROUND(IF(Q558=1,INDEX(新属性投放!$D$14:$D$34,卡牌属性!R558),INDEX(新属性投放!$D$42:$D$62,卡牌属性!R558))*INDEX($G$5:$G$42,L558)/SQRT(INDEX($I$5:$I$42,L558)),2)</f>
        <v>32.840000000000003</v>
      </c>
      <c r="AA558" s="31" t="s">
        <v>190</v>
      </c>
      <c r="AB558" s="16">
        <f>ROUND(IF(Q558=1,INDEX(新属性投放!$E$14:$E$34,卡牌属性!R558),INDEX(新属性投放!$E$42:$E$62,卡牌属性!R558))*INDEX($G$5:$G$42,L558),2)</f>
        <v>16.420000000000002</v>
      </c>
      <c r="AC558" s="31" t="s">
        <v>191</v>
      </c>
      <c r="AD558" s="16">
        <f>ROUND(IF(Q558=1,INDEX(新属性投放!$F$14:$F$34,卡牌属性!R558),INDEX(新属性投放!$F$42:$F$62,卡牌属性!R558))*INDEX($G$5:$G$42,L558)*SQRT(INDEX($I$5:$I$42,L558)),2)</f>
        <v>147</v>
      </c>
      <c r="AF558" s="16">
        <f t="shared" si="229"/>
        <v>328</v>
      </c>
      <c r="AG558" s="16">
        <f t="shared" si="230"/>
        <v>164</v>
      </c>
      <c r="AH558" s="16">
        <f t="shared" si="231"/>
        <v>1470</v>
      </c>
      <c r="AJ558" s="16">
        <f t="shared" si="241"/>
        <v>1352</v>
      </c>
      <c r="AK558" s="16">
        <f t="shared" si="242"/>
        <v>676</v>
      </c>
      <c r="AL558" s="16">
        <f t="shared" si="243"/>
        <v>6030</v>
      </c>
    </row>
    <row r="559" spans="11:38" ht="16.5" x14ac:dyDescent="0.2">
      <c r="K559" s="15">
        <v>556</v>
      </c>
      <c r="L559" s="15">
        <f t="shared" si="223"/>
        <v>27</v>
      </c>
      <c r="M559" s="15">
        <f t="shared" si="224"/>
        <v>5</v>
      </c>
      <c r="N559" s="16">
        <f t="shared" si="225"/>
        <v>1102011</v>
      </c>
      <c r="O559" s="16" t="str">
        <f t="shared" si="226"/>
        <v>张飞10突</v>
      </c>
      <c r="P559" s="31" t="s">
        <v>482</v>
      </c>
      <c r="Q559" s="16">
        <f t="shared" si="227"/>
        <v>2</v>
      </c>
      <c r="R559" s="16">
        <f t="shared" si="228"/>
        <v>10</v>
      </c>
      <c r="S559" s="16" t="s">
        <v>51</v>
      </c>
      <c r="T559" s="16">
        <f>ROUND(((IF(Q559=1,INDEX(新属性投放!$J$14:$J$34,卡牌属性!R559),INDEX(新属性投放!$J$42:$J$62,卡牌属性!R559)))*INDEX($G$5:$G$42,L559)+IF(Q559=1,INDEX(新属性投放!R$20:R$23,卡牌属性!M559-1),INDEX(新属性投放!R$25:R$28,卡牌属性!M559-1)))/SQRT(INDEX($I$5:$I$42,L559)),2)</f>
        <v>1678.43</v>
      </c>
      <c r="U559" s="31" t="s">
        <v>190</v>
      </c>
      <c r="V559" s="16">
        <f>ROUND((IF(Q559=1,INDEX(新属性投放!$K$14:$K$34,卡牌属性!R559),INDEX(新属性投放!$K$42:$K$62,卡牌属性!R559))+IF(Q559=1,INDEX(新属性投放!S$20:S$23,卡牌属性!M559-1),INDEX(新属性投放!S$25:S$28,卡牌属性!M559-1)))*INDEX($G$5:$G$42,L559),2)</f>
        <v>773.21</v>
      </c>
      <c r="W559" s="31" t="s">
        <v>191</v>
      </c>
      <c r="X559" s="16">
        <f>ROUND((IF(Q559=1,INDEX(新属性投放!$L$14:$L$34,卡牌属性!R559),INDEX(新属性投放!$L$42:$L$62,卡牌属性!R559))*INDEX($G$5:$G$42,L559)+IF(Q559=1,INDEX(新属性投放!T$20:T$23,卡牌属性!M559-1),INDEX(新属性投放!T$25:T$28,卡牌属性!M559-1)))*SQRT(INDEX($I$5:$I$42,L559)),2)</f>
        <v>8673.5</v>
      </c>
      <c r="Y559" s="31" t="s">
        <v>189</v>
      </c>
      <c r="Z559" s="16">
        <f>ROUND(IF(Q559=1,INDEX(新属性投放!$D$14:$D$34,卡牌属性!R559),INDEX(新属性投放!$D$42:$D$62,卡牌属性!R559))*INDEX($G$5:$G$42,L559)/SQRT(INDEX($I$5:$I$42,L559)),2)</f>
        <v>37.86</v>
      </c>
      <c r="AA559" s="31" t="s">
        <v>190</v>
      </c>
      <c r="AB559" s="16">
        <f>ROUND(IF(Q559=1,INDEX(新属性投放!$E$14:$E$34,卡牌属性!R559),INDEX(新属性投放!$E$42:$E$62,卡牌属性!R559))*INDEX($G$5:$G$42,L559),2)</f>
        <v>18.93</v>
      </c>
      <c r="AC559" s="31" t="s">
        <v>191</v>
      </c>
      <c r="AD559" s="16">
        <f>ROUND(IF(Q559=1,INDEX(新属性投放!$F$14:$F$34,卡牌属性!R559),INDEX(新属性投放!$F$42:$F$62,卡牌属性!R559))*INDEX($G$5:$G$42,L559)*SQRT(INDEX($I$5:$I$42,L559)),2)</f>
        <v>169.5</v>
      </c>
      <c r="AF559" s="16">
        <f t="shared" si="229"/>
        <v>378</v>
      </c>
      <c r="AG559" s="16">
        <f t="shared" si="230"/>
        <v>189</v>
      </c>
      <c r="AH559" s="16">
        <f t="shared" si="231"/>
        <v>1695</v>
      </c>
      <c r="AJ559" s="16">
        <f t="shared" si="241"/>
        <v>1730</v>
      </c>
      <c r="AK559" s="16">
        <f t="shared" si="242"/>
        <v>865</v>
      </c>
      <c r="AL559" s="16">
        <f t="shared" si="243"/>
        <v>7725</v>
      </c>
    </row>
    <row r="560" spans="11:38" ht="16.5" x14ac:dyDescent="0.2">
      <c r="K560" s="15">
        <v>557</v>
      </c>
      <c r="L560" s="15">
        <f t="shared" si="223"/>
        <v>27</v>
      </c>
      <c r="M560" s="15">
        <f t="shared" si="224"/>
        <v>5</v>
      </c>
      <c r="N560" s="16">
        <f t="shared" si="225"/>
        <v>1102011</v>
      </c>
      <c r="O560" s="16" t="str">
        <f t="shared" si="226"/>
        <v>张飞11突</v>
      </c>
      <c r="P560" s="31" t="s">
        <v>482</v>
      </c>
      <c r="Q560" s="16">
        <f t="shared" si="227"/>
        <v>2</v>
      </c>
      <c r="R560" s="16">
        <f t="shared" si="228"/>
        <v>11</v>
      </c>
      <c r="S560" s="16" t="s">
        <v>51</v>
      </c>
      <c r="T560" s="16">
        <f>ROUND(((IF(Q560=1,INDEX(新属性投放!$J$14:$J$34,卡牌属性!R560),INDEX(新属性投放!$J$42:$J$62,卡牌属性!R560)))*INDEX($G$5:$G$42,L560)+IF(Q560=1,INDEX(新属性投放!R$20:R$23,卡牌属性!M560-1),INDEX(新属性投放!R$25:R$28,卡牌属性!M560-1)))/SQRT(INDEX($I$5:$I$42,L560)),2)</f>
        <v>1915.73</v>
      </c>
      <c r="U560" s="31" t="s">
        <v>190</v>
      </c>
      <c r="V560" s="16">
        <f>ROUND((IF(Q560=1,INDEX(新属性投放!$K$14:$K$34,卡牌属性!R560),INDEX(新属性投放!$K$42:$K$62,卡牌属性!R560))+IF(Q560=1,INDEX(新属性投放!S$20:S$23,卡牌属性!M560-1),INDEX(新属性投放!S$25:S$28,卡牌属性!M560-1)))*INDEX($G$5:$G$42,L560),2)</f>
        <v>891.86</v>
      </c>
      <c r="W560" s="31" t="s">
        <v>191</v>
      </c>
      <c r="X560" s="16">
        <f>ROUND((IF(Q560=1,INDEX(新属性投放!$L$14:$L$34,卡牌属性!R560),INDEX(新属性投放!$L$42:$L$62,卡牌属性!R560))*INDEX($G$5:$G$42,L560)+IF(Q560=1,INDEX(新属性投放!T$20:T$23,卡牌属性!M560-1),INDEX(新属性投放!T$25:T$28,卡牌属性!M560-1)))*SQRT(INDEX($I$5:$I$42,L560)),2)</f>
        <v>9953</v>
      </c>
      <c r="Y560" s="31" t="s">
        <v>189</v>
      </c>
      <c r="Z560" s="16">
        <f>ROUND(IF(Q560=1,INDEX(新属性投放!$D$14:$D$34,卡牌属性!R560),INDEX(新属性投放!$D$42:$D$62,卡牌属性!R560))*INDEX($G$5:$G$42,L560)/SQRT(INDEX($I$5:$I$42,L560)),2)</f>
        <v>44.18</v>
      </c>
      <c r="AA560" s="31" t="s">
        <v>190</v>
      </c>
      <c r="AB560" s="16">
        <f>ROUND(IF(Q560=1,INDEX(新属性投放!$E$14:$E$34,卡牌属性!R560),INDEX(新属性投放!$E$42:$E$62,卡牌属性!R560))*INDEX($G$5:$G$42,L560),2)</f>
        <v>22.09</v>
      </c>
      <c r="AC560" s="31" t="s">
        <v>191</v>
      </c>
      <c r="AD560" s="16">
        <f>ROUND(IF(Q560=1,INDEX(新属性投放!$F$14:$F$34,卡牌属性!R560),INDEX(新属性投放!$F$42:$F$62,卡牌属性!R560))*INDEX($G$5:$G$42,L560)*SQRT(INDEX($I$5:$I$42,L560)),2)</f>
        <v>198</v>
      </c>
      <c r="AF560" s="16">
        <f t="shared" si="229"/>
        <v>441</v>
      </c>
      <c r="AG560" s="16">
        <f t="shared" si="230"/>
        <v>220</v>
      </c>
      <c r="AH560" s="16">
        <f t="shared" si="231"/>
        <v>1980</v>
      </c>
      <c r="AJ560" s="16">
        <f t="shared" si="241"/>
        <v>2171</v>
      </c>
      <c r="AK560" s="16">
        <f t="shared" si="242"/>
        <v>1085</v>
      </c>
      <c r="AL560" s="16">
        <f t="shared" si="243"/>
        <v>9705</v>
      </c>
    </row>
    <row r="561" spans="11:38" ht="16.5" x14ac:dyDescent="0.2">
      <c r="K561" s="15">
        <v>558</v>
      </c>
      <c r="L561" s="15">
        <f t="shared" si="223"/>
        <v>27</v>
      </c>
      <c r="M561" s="15">
        <f t="shared" si="224"/>
        <v>5</v>
      </c>
      <c r="N561" s="16">
        <f t="shared" si="225"/>
        <v>1102011</v>
      </c>
      <c r="O561" s="16" t="str">
        <f t="shared" si="226"/>
        <v>张飞12突</v>
      </c>
      <c r="P561" s="31" t="s">
        <v>482</v>
      </c>
      <c r="Q561" s="16">
        <f t="shared" si="227"/>
        <v>2</v>
      </c>
      <c r="R561" s="16">
        <f t="shared" si="228"/>
        <v>12</v>
      </c>
      <c r="S561" s="16" t="s">
        <v>51</v>
      </c>
      <c r="T561" s="16">
        <f>ROUND(((IF(Q561=1,INDEX(新属性投放!$J$14:$J$34,卡牌属性!R561),INDEX(新属性投放!$J$42:$J$62,卡牌属性!R561)))*INDEX($G$5:$G$42,L561)+IF(Q561=1,INDEX(新属性投放!R$20:R$23,卡牌属性!M561-1),INDEX(新属性投放!R$25:R$28,卡牌属性!M561-1)))/SQRT(INDEX($I$5:$I$42,L561)),2)</f>
        <v>2192.1</v>
      </c>
      <c r="U561" s="31" t="s">
        <v>190</v>
      </c>
      <c r="V561" s="16">
        <f>ROUND((IF(Q561=1,INDEX(新属性投放!$K$14:$K$34,卡牌属性!R561),INDEX(新属性投放!$K$42:$K$62,卡牌属性!R561))+IF(Q561=1,INDEX(新属性投放!S$20:S$23,卡牌属性!M561-1),INDEX(新属性投放!S$25:S$28,卡牌属性!M561-1)))*INDEX($G$5:$G$42,L561),2)</f>
        <v>1029.3</v>
      </c>
      <c r="W561" s="31" t="s">
        <v>191</v>
      </c>
      <c r="X561" s="16">
        <f>ROUND((IF(Q561=1,INDEX(新属性投放!$L$14:$L$34,卡牌属性!R561),INDEX(新属性投放!$L$42:$L$62,卡牌属性!R561))*INDEX($G$5:$G$42,L561)+IF(Q561=1,INDEX(新属性投放!T$20:T$23,卡牌属性!M561-1),INDEX(新属性投放!T$25:T$28,卡牌属性!M561-1)))*SQRT(INDEX($I$5:$I$42,L561)),2)</f>
        <v>11442.5</v>
      </c>
      <c r="Y561" s="31" t="s">
        <v>189</v>
      </c>
      <c r="Z561" s="16">
        <f>ROUND(IF(Q561=1,INDEX(新属性投放!$D$14:$D$34,卡牌属性!R561),INDEX(新属性投放!$D$42:$D$62,卡牌属性!R561))*INDEX($G$5:$G$42,L561)/SQRT(INDEX($I$5:$I$42,L561)),2)</f>
        <v>50.54</v>
      </c>
      <c r="AA561" s="31" t="s">
        <v>190</v>
      </c>
      <c r="AB561" s="16">
        <f>ROUND(IF(Q561=1,INDEX(新属性投放!$E$14:$E$34,卡牌属性!R561),INDEX(新属性投放!$E$42:$E$62,卡牌属性!R561))*INDEX($G$5:$G$42,L561),2)</f>
        <v>25.27</v>
      </c>
      <c r="AC561" s="31" t="s">
        <v>191</v>
      </c>
      <c r="AD561" s="16">
        <f>ROUND(IF(Q561=1,INDEX(新属性投放!$F$14:$F$34,卡牌属性!R561),INDEX(新属性投放!$F$42:$F$62,卡牌属性!R561))*INDEX($G$5:$G$42,L561)*SQRT(INDEX($I$5:$I$42,L561)),2)</f>
        <v>226.5</v>
      </c>
      <c r="AF561" s="16">
        <f t="shared" si="229"/>
        <v>505</v>
      </c>
      <c r="AG561" s="16">
        <f t="shared" si="230"/>
        <v>252</v>
      </c>
      <c r="AH561" s="16">
        <f t="shared" si="231"/>
        <v>2265</v>
      </c>
      <c r="AJ561" s="16">
        <f t="shared" si="241"/>
        <v>2676</v>
      </c>
      <c r="AK561" s="16">
        <f t="shared" si="242"/>
        <v>1337</v>
      </c>
      <c r="AL561" s="16">
        <f t="shared" si="243"/>
        <v>11970</v>
      </c>
    </row>
    <row r="562" spans="11:38" ht="16.5" x14ac:dyDescent="0.2">
      <c r="K562" s="15">
        <v>559</v>
      </c>
      <c r="L562" s="15">
        <f t="shared" si="223"/>
        <v>27</v>
      </c>
      <c r="M562" s="15">
        <f t="shared" si="224"/>
        <v>5</v>
      </c>
      <c r="N562" s="16">
        <f t="shared" si="225"/>
        <v>1102011</v>
      </c>
      <c r="O562" s="16" t="str">
        <f t="shared" si="226"/>
        <v>张飞13突</v>
      </c>
      <c r="P562" s="31" t="s">
        <v>482</v>
      </c>
      <c r="Q562" s="16">
        <f t="shared" si="227"/>
        <v>2</v>
      </c>
      <c r="R562" s="16">
        <f t="shared" si="228"/>
        <v>13</v>
      </c>
      <c r="S562" s="16" t="s">
        <v>51</v>
      </c>
      <c r="T562" s="16">
        <f>ROUND(((IF(Q562=1,INDEX(新属性投放!$J$14:$J$34,卡牌属性!R562),INDEX(新属性投放!$J$42:$J$62,卡牌属性!R562)))*INDEX($G$5:$G$42,L562)+IF(Q562=1,INDEX(新属性投放!R$20:R$23,卡牌属性!M562-1),INDEX(新属性投放!R$25:R$28,卡牌属性!M562-1)))/SQRT(INDEX($I$5:$I$42,L562)),2)</f>
        <v>2507.7800000000002</v>
      </c>
      <c r="U562" s="31" t="s">
        <v>190</v>
      </c>
      <c r="V562" s="16">
        <f>ROUND((IF(Q562=1,INDEX(新属性投放!$K$14:$K$34,卡牌属性!R562),INDEX(新属性投放!$K$42:$K$62,卡牌属性!R562))+IF(Q562=1,INDEX(新属性投放!S$20:S$23,卡牌属性!M562-1),INDEX(新属性投放!S$25:S$28,卡牌属性!M562-1)))*INDEX($G$5:$G$42,L562),2)</f>
        <v>1187.1400000000001</v>
      </c>
      <c r="W562" s="31" t="s">
        <v>191</v>
      </c>
      <c r="X562" s="16">
        <f>ROUND((IF(Q562=1,INDEX(新属性投放!$L$14:$L$34,卡牌属性!R562),INDEX(新属性投放!$L$42:$L$62,卡牌属性!R562))*INDEX($G$5:$G$42,L562)+IF(Q562=1,INDEX(新属性投放!T$20:T$23,卡牌属性!M562-1),INDEX(新属性投放!T$25:T$28,卡牌属性!M562-1)))*SQRT(INDEX($I$5:$I$42,L562)),2)</f>
        <v>13142</v>
      </c>
      <c r="Y562" s="31" t="s">
        <v>189</v>
      </c>
      <c r="Z562" s="16">
        <f>ROUND(IF(Q562=1,INDEX(新属性投放!$D$14:$D$34,卡牌属性!R562),INDEX(新属性投放!$D$42:$D$62,卡牌属性!R562))*INDEX($G$5:$G$42,L562)/SQRT(INDEX($I$5:$I$42,L562)),2)</f>
        <v>58.43</v>
      </c>
      <c r="AA562" s="31" t="s">
        <v>190</v>
      </c>
      <c r="AB562" s="16">
        <f>ROUND(IF(Q562=1,INDEX(新属性投放!$E$14:$E$34,卡牌属性!R562),INDEX(新属性投放!$E$42:$E$62,卡牌属性!R562))*INDEX($G$5:$G$42,L562),2)</f>
        <v>29.21</v>
      </c>
      <c r="AC562" s="31" t="s">
        <v>191</v>
      </c>
      <c r="AD562" s="16">
        <f>ROUND(IF(Q562=1,INDEX(新属性投放!$F$14:$F$34,卡牌属性!R562),INDEX(新属性投放!$F$42:$F$62,卡牌属性!R562))*INDEX($G$5:$G$42,L562)*SQRT(INDEX($I$5:$I$42,L562)),2)</f>
        <v>262.5</v>
      </c>
      <c r="AF562" s="16">
        <f t="shared" si="229"/>
        <v>584</v>
      </c>
      <c r="AG562" s="16">
        <f t="shared" si="230"/>
        <v>292</v>
      </c>
      <c r="AH562" s="16">
        <f t="shared" si="231"/>
        <v>2625</v>
      </c>
      <c r="AJ562" s="16">
        <f t="shared" si="241"/>
        <v>3260</v>
      </c>
      <c r="AK562" s="16">
        <f t="shared" si="242"/>
        <v>1629</v>
      </c>
      <c r="AL562" s="16">
        <f t="shared" si="243"/>
        <v>14595</v>
      </c>
    </row>
    <row r="563" spans="11:38" ht="16.5" x14ac:dyDescent="0.2">
      <c r="K563" s="15">
        <v>560</v>
      </c>
      <c r="L563" s="15">
        <f t="shared" si="223"/>
        <v>27</v>
      </c>
      <c r="M563" s="15">
        <f t="shared" si="224"/>
        <v>5</v>
      </c>
      <c r="N563" s="16">
        <f t="shared" si="225"/>
        <v>1102011</v>
      </c>
      <c r="O563" s="16" t="str">
        <f t="shared" si="226"/>
        <v>张飞14突</v>
      </c>
      <c r="P563" s="31" t="s">
        <v>482</v>
      </c>
      <c r="Q563" s="16">
        <f t="shared" si="227"/>
        <v>2</v>
      </c>
      <c r="R563" s="16">
        <f t="shared" si="228"/>
        <v>14</v>
      </c>
      <c r="S563" s="16" t="s">
        <v>51</v>
      </c>
      <c r="T563" s="16">
        <f>ROUND(((IF(Q563=1,INDEX(新属性投放!$J$14:$J$34,卡牌属性!R563),INDEX(新属性投放!$J$42:$J$62,卡牌属性!R563)))*INDEX($G$5:$G$42,L563)+IF(Q563=1,INDEX(新属性投放!R$20:R$23,卡牌属性!M563-1),INDEX(新属性投放!R$25:R$28,卡牌属性!M563-1)))/SQRT(INDEX($I$5:$I$42,L563)),2)</f>
        <v>2873.4</v>
      </c>
      <c r="U563" s="31" t="s">
        <v>190</v>
      </c>
      <c r="V563" s="16">
        <f>ROUND((IF(Q563=1,INDEX(新属性投放!$K$14:$K$34,卡牌属性!R563),INDEX(新属性投放!$K$42:$K$62,卡牌属性!R563))+IF(Q563=1,INDEX(新属性投放!S$20:S$23,卡牌属性!M563-1),INDEX(新属性投放!S$25:S$28,卡牌属性!M563-1)))*INDEX($G$5:$G$42,L563),2)</f>
        <v>1369.2</v>
      </c>
      <c r="W563" s="31" t="s">
        <v>191</v>
      </c>
      <c r="X563" s="16">
        <f>ROUND((IF(Q563=1,INDEX(新属性投放!$L$14:$L$34,卡牌属性!R563),INDEX(新属性投放!$L$42:$L$62,卡牌属性!R563))*INDEX($G$5:$G$42,L563)+IF(Q563=1,INDEX(新属性投放!T$20:T$23,卡牌属性!M563-1),INDEX(新属性投放!T$25:T$28,卡牌属性!M563-1)))*SQRT(INDEX($I$5:$I$42,L563)),2)</f>
        <v>15116</v>
      </c>
      <c r="Y563" s="31" t="s">
        <v>189</v>
      </c>
      <c r="Z563" s="16">
        <f>ROUND(IF(Q563=1,INDEX(新属性投放!$D$14:$D$34,卡牌属性!R563),INDEX(新属性投放!$D$42:$D$62,卡牌属性!R563))*INDEX($G$5:$G$42,L563)/SQRT(INDEX($I$5:$I$42,L563)),2)</f>
        <v>67.56</v>
      </c>
      <c r="AA563" s="31" t="s">
        <v>190</v>
      </c>
      <c r="AB563" s="16">
        <f>ROUND(IF(Q563=1,INDEX(新属性投放!$E$14:$E$34,卡牌属性!R563),INDEX(新属性投放!$E$42:$E$62,卡牌属性!R563))*INDEX($G$5:$G$42,L563),2)</f>
        <v>33.78</v>
      </c>
      <c r="AC563" s="31" t="s">
        <v>191</v>
      </c>
      <c r="AD563" s="16">
        <f>ROUND(IF(Q563=1,INDEX(新属性投放!$F$14:$F$34,卡牌属性!R563),INDEX(新属性投放!$F$42:$F$62,卡牌属性!R563))*INDEX($G$5:$G$42,L563)*SQRT(INDEX($I$5:$I$42,L563)),2)</f>
        <v>303</v>
      </c>
      <c r="AF563" s="16">
        <f t="shared" si="229"/>
        <v>675</v>
      </c>
      <c r="AG563" s="16">
        <f t="shared" si="230"/>
        <v>337</v>
      </c>
      <c r="AH563" s="16">
        <f t="shared" si="231"/>
        <v>3030</v>
      </c>
      <c r="AJ563" s="16">
        <f t="shared" si="241"/>
        <v>3935</v>
      </c>
      <c r="AK563" s="16">
        <f t="shared" si="242"/>
        <v>1966</v>
      </c>
      <c r="AL563" s="16">
        <f t="shared" si="243"/>
        <v>17625</v>
      </c>
    </row>
    <row r="564" spans="11:38" ht="16.5" x14ac:dyDescent="0.2">
      <c r="K564" s="15">
        <v>561</v>
      </c>
      <c r="L564" s="15">
        <f t="shared" si="223"/>
        <v>27</v>
      </c>
      <c r="M564" s="15">
        <f t="shared" si="224"/>
        <v>5</v>
      </c>
      <c r="N564" s="16">
        <f t="shared" si="225"/>
        <v>1102011</v>
      </c>
      <c r="O564" s="16" t="str">
        <f t="shared" si="226"/>
        <v>张飞15突</v>
      </c>
      <c r="P564" s="31" t="s">
        <v>482</v>
      </c>
      <c r="Q564" s="16">
        <f t="shared" si="227"/>
        <v>2</v>
      </c>
      <c r="R564" s="16">
        <f t="shared" si="228"/>
        <v>15</v>
      </c>
      <c r="S564" s="16" t="s">
        <v>51</v>
      </c>
      <c r="T564" s="16">
        <f>ROUND(((IF(Q564=1,INDEX(新属性投放!$J$14:$J$34,卡牌属性!R564),INDEX(新属性投放!$J$42:$J$62,卡牌属性!R564)))*INDEX($G$5:$G$42,L564)+IF(Q564=1,INDEX(新属性投放!R$20:R$23,卡牌属性!M564-1),INDEX(新属性投放!R$25:R$28,卡牌属性!M564-1)))/SQRT(INDEX($I$5:$I$42,L564)),2)</f>
        <v>3295.2</v>
      </c>
      <c r="U564" s="31" t="s">
        <v>190</v>
      </c>
      <c r="V564" s="16">
        <f>ROUND((IF(Q564=1,INDEX(新属性投放!$K$14:$K$34,卡牌属性!R564),INDEX(新属性投放!$K$42:$K$62,卡牌属性!R564))+IF(Q564=1,INDEX(新属性投放!S$20:S$23,卡牌属性!M564-1),INDEX(新属性投放!S$25:S$28,卡牌属性!M564-1)))*INDEX($G$5:$G$42,L564),2)</f>
        <v>1580.1</v>
      </c>
      <c r="W564" s="31" t="s">
        <v>191</v>
      </c>
      <c r="X564" s="16">
        <f>ROUND((IF(Q564=1,INDEX(新属性投放!$L$14:$L$34,卡牌属性!R564),INDEX(新属性投放!$L$42:$L$62,卡牌属性!R564))*INDEX($G$5:$G$42,L564)+IF(Q564=1,INDEX(新属性投放!T$20:T$23,卡牌属性!M564-1),INDEX(新属性投放!T$25:T$28,卡牌属性!M564-1)))*SQRT(INDEX($I$5:$I$42,L564)),2)</f>
        <v>17387</v>
      </c>
      <c r="Y564" s="31" t="s">
        <v>189</v>
      </c>
      <c r="Z564" s="16">
        <f>ROUND(IF(Q564=1,INDEX(新属性投放!$D$14:$D$34,卡牌属性!R564),INDEX(新属性投放!$D$42:$D$62,卡牌属性!R564))*INDEX($G$5:$G$42,L564)/SQRT(INDEX($I$5:$I$42,L564)),2)</f>
        <v>78.11</v>
      </c>
      <c r="AA564" s="31" t="s">
        <v>190</v>
      </c>
      <c r="AB564" s="16">
        <f>ROUND(IF(Q564=1,INDEX(新属性投放!$E$14:$E$34,卡牌属性!R564),INDEX(新属性投放!$E$42:$E$62,卡牌属性!R564))*INDEX($G$5:$G$42,L564),2)</f>
        <v>39.049999999999997</v>
      </c>
      <c r="AC564" s="31" t="s">
        <v>191</v>
      </c>
      <c r="AD564" s="16">
        <f>ROUND(IF(Q564=1,INDEX(新属性投放!$F$14:$F$34,卡牌属性!R564),INDEX(新属性投放!$F$42:$F$62,卡牌属性!R564))*INDEX($G$5:$G$42,L564)*SQRT(INDEX($I$5:$I$42,L564)),2)</f>
        <v>351</v>
      </c>
      <c r="AF564" s="16">
        <f t="shared" si="229"/>
        <v>781</v>
      </c>
      <c r="AG564" s="16">
        <f t="shared" si="230"/>
        <v>390</v>
      </c>
      <c r="AH564" s="16">
        <f t="shared" si="231"/>
        <v>3510</v>
      </c>
      <c r="AJ564" s="16">
        <f t="shared" si="241"/>
        <v>4716</v>
      </c>
      <c r="AK564" s="16">
        <f t="shared" si="242"/>
        <v>2356</v>
      </c>
      <c r="AL564" s="16">
        <f t="shared" si="243"/>
        <v>21135</v>
      </c>
    </row>
    <row r="565" spans="11:38" ht="16.5" x14ac:dyDescent="0.2">
      <c r="K565" s="15">
        <v>562</v>
      </c>
      <c r="L565" s="15">
        <f t="shared" si="223"/>
        <v>27</v>
      </c>
      <c r="M565" s="15">
        <f t="shared" si="224"/>
        <v>5</v>
      </c>
      <c r="N565" s="16">
        <f t="shared" si="225"/>
        <v>1102011</v>
      </c>
      <c r="O565" s="16" t="str">
        <f t="shared" si="226"/>
        <v>张飞16突</v>
      </c>
      <c r="P565" s="31" t="s">
        <v>482</v>
      </c>
      <c r="Q565" s="16">
        <f t="shared" si="227"/>
        <v>2</v>
      </c>
      <c r="R565" s="16">
        <f t="shared" si="228"/>
        <v>16</v>
      </c>
      <c r="S565" s="16" t="s">
        <v>51</v>
      </c>
      <c r="T565" s="16">
        <f>ROUND(((IF(Q565=1,INDEX(新属性投放!$J$14:$J$34,卡牌属性!R565),INDEX(新属性投放!$J$42:$J$62,卡牌属性!R565)))*INDEX($G$5:$G$42,L565)+IF(Q565=1,INDEX(新属性投放!R$20:R$23,卡牌属性!M565-1),INDEX(新属性投放!R$25:R$28,卡牌属性!M565-1)))/SQRT(INDEX($I$5:$I$42,L565)),2)</f>
        <v>3783.23</v>
      </c>
      <c r="U565" s="31" t="s">
        <v>190</v>
      </c>
      <c r="V565" s="16">
        <f>ROUND((IF(Q565=1,INDEX(新属性投放!$K$14:$K$34,卡牌属性!R565),INDEX(新属性投放!$K$42:$K$62,卡牌属性!R565))+IF(Q565=1,INDEX(新属性投放!S$20:S$23,卡牌属性!M565-1),INDEX(新属性投放!S$25:S$28,卡牌属性!M565-1)))*INDEX($G$5:$G$42,L565),2)</f>
        <v>1824.86</v>
      </c>
      <c r="W565" s="31" t="s">
        <v>191</v>
      </c>
      <c r="X565" s="16">
        <f>ROUND((IF(Q565=1,INDEX(新属性投放!$L$14:$L$34,卡牌属性!R565),INDEX(新属性投放!$L$42:$L$62,卡牌属性!R565))*INDEX($G$5:$G$42,L565)+IF(Q565=1,INDEX(新属性投放!T$20:T$23,卡牌属性!M565-1),INDEX(新属性投放!T$25:T$28,卡牌属性!M565-1)))*SQRT(INDEX($I$5:$I$42,L565)),2)</f>
        <v>20019.5</v>
      </c>
      <c r="Y565" s="31" t="s">
        <v>189</v>
      </c>
      <c r="Z565" s="16">
        <f>ROUND(IF(Q565=1,INDEX(新属性投放!$D$14:$D$34,卡牌属性!R565),INDEX(新属性投放!$D$42:$D$62,卡牌属性!R565))*INDEX($G$5:$G$42,L565)/SQRT(INDEX($I$5:$I$42,L565)),2)</f>
        <v>90.3</v>
      </c>
      <c r="AA565" s="31" t="s">
        <v>190</v>
      </c>
      <c r="AB565" s="16">
        <f>ROUND(IF(Q565=1,INDEX(新属性投放!$E$14:$E$34,卡牌属性!R565),INDEX(新属性投放!$E$42:$E$62,卡牌属性!R565))*INDEX($G$5:$G$42,L565),2)</f>
        <v>45.15</v>
      </c>
      <c r="AC565" s="31" t="s">
        <v>191</v>
      </c>
      <c r="AD565" s="16">
        <f>ROUND(IF(Q565=1,INDEX(新属性投放!$F$14:$F$34,卡牌属性!R565),INDEX(新属性投放!$F$42:$F$62,卡牌属性!R565))*INDEX($G$5:$G$42,L565)*SQRT(INDEX($I$5:$I$42,L565)),2)</f>
        <v>405</v>
      </c>
      <c r="AF565" s="16">
        <f t="shared" si="229"/>
        <v>903</v>
      </c>
      <c r="AG565" s="16">
        <f t="shared" si="230"/>
        <v>451</v>
      </c>
      <c r="AH565" s="16">
        <f t="shared" si="231"/>
        <v>4050</v>
      </c>
      <c r="AJ565" s="16">
        <f t="shared" si="241"/>
        <v>5619</v>
      </c>
      <c r="AK565" s="16">
        <f t="shared" si="242"/>
        <v>2807</v>
      </c>
      <c r="AL565" s="16">
        <f t="shared" si="243"/>
        <v>25185</v>
      </c>
    </row>
    <row r="566" spans="11:38" ht="16.5" x14ac:dyDescent="0.2">
      <c r="K566" s="15">
        <v>563</v>
      </c>
      <c r="L566" s="15">
        <f t="shared" si="223"/>
        <v>27</v>
      </c>
      <c r="M566" s="15">
        <f t="shared" si="224"/>
        <v>5</v>
      </c>
      <c r="N566" s="16">
        <f t="shared" si="225"/>
        <v>1102011</v>
      </c>
      <c r="O566" s="16" t="str">
        <f t="shared" si="226"/>
        <v>张飞17突</v>
      </c>
      <c r="P566" s="31" t="s">
        <v>482</v>
      </c>
      <c r="Q566" s="16">
        <f t="shared" si="227"/>
        <v>2</v>
      </c>
      <c r="R566" s="16">
        <f t="shared" si="228"/>
        <v>17</v>
      </c>
      <c r="S566" s="16" t="s">
        <v>51</v>
      </c>
      <c r="T566" s="16">
        <f>ROUND(((IF(Q566=1,INDEX(新属性投放!$J$14:$J$34,卡牌属性!R566),INDEX(新属性投放!$J$42:$J$62,卡牌属性!R566)))*INDEX($G$5:$G$42,L566)+IF(Q566=1,INDEX(新属性投放!R$20:R$23,卡牌属性!M566-1),INDEX(新属性投放!R$25:R$28,卡牌属性!M566-1)))/SQRT(INDEX($I$5:$I$42,L566)),2)</f>
        <v>4347.2299999999996</v>
      </c>
      <c r="U566" s="31" t="s">
        <v>190</v>
      </c>
      <c r="V566" s="16">
        <f>ROUND((IF(Q566=1,INDEX(新属性投放!$K$14:$K$34,卡牌属性!R566),INDEX(新属性投放!$K$42:$K$62,卡牌属性!R566))+IF(Q566=1,INDEX(新属性投放!S$20:S$23,卡牌属性!M566-1),INDEX(新属性投放!S$25:S$28,卡牌属性!M566-1)))*INDEX($G$5:$G$42,L566),2)</f>
        <v>2107.61</v>
      </c>
      <c r="W566" s="31" t="s">
        <v>191</v>
      </c>
      <c r="X566" s="16">
        <f>ROUND((IF(Q566=1,INDEX(新属性投放!$L$14:$L$34,卡牌属性!R566),INDEX(新属性投放!$L$42:$L$62,卡牌属性!R566))*INDEX($G$5:$G$42,L566)+IF(Q566=1,INDEX(新属性投放!T$20:T$23,卡牌属性!M566-1),INDEX(新属性投放!T$25:T$28,卡牌属性!M566-1)))*SQRT(INDEX($I$5:$I$42,L566)),2)</f>
        <v>23057</v>
      </c>
      <c r="Y566" s="31" t="s">
        <v>189</v>
      </c>
      <c r="Z566" s="16">
        <f>ROUND(IF(Q566=1,INDEX(新属性投放!$D$14:$D$34,卡牌属性!R566),INDEX(新属性投放!$D$42:$D$62,卡牌属性!R566))*INDEX($G$5:$G$42,L566)/SQRT(INDEX($I$5:$I$42,L566)),2)</f>
        <v>104.4</v>
      </c>
      <c r="AA566" s="31" t="s">
        <v>190</v>
      </c>
      <c r="AB566" s="16">
        <f>ROUND(IF(Q566=1,INDEX(新属性投放!$E$14:$E$34,卡牌属性!R566),INDEX(新属性投放!$E$42:$E$62,卡牌属性!R566))*INDEX($G$5:$G$42,L566),2)</f>
        <v>52.2</v>
      </c>
      <c r="AC566" s="31" t="s">
        <v>191</v>
      </c>
      <c r="AD566" s="16">
        <f>ROUND(IF(Q566=1,INDEX(新属性投放!$F$14:$F$34,卡牌属性!R566),INDEX(新属性投放!$F$42:$F$62,卡牌属性!R566))*INDEX($G$5:$G$42,L566)*SQRT(INDEX($I$5:$I$42,L566)),2)</f>
        <v>469.5</v>
      </c>
      <c r="AF566" s="16">
        <f t="shared" si="229"/>
        <v>1044</v>
      </c>
      <c r="AG566" s="16">
        <f t="shared" si="230"/>
        <v>522</v>
      </c>
      <c r="AH566" s="16">
        <f t="shared" si="231"/>
        <v>4695</v>
      </c>
      <c r="AJ566" s="16">
        <f t="shared" si="241"/>
        <v>6663</v>
      </c>
      <c r="AK566" s="16">
        <f t="shared" si="242"/>
        <v>3329</v>
      </c>
      <c r="AL566" s="16">
        <f t="shared" si="243"/>
        <v>29880</v>
      </c>
    </row>
    <row r="567" spans="11:38" ht="16.5" x14ac:dyDescent="0.2">
      <c r="K567" s="15">
        <v>564</v>
      </c>
      <c r="L567" s="15">
        <f t="shared" si="223"/>
        <v>27</v>
      </c>
      <c r="M567" s="15">
        <f t="shared" si="224"/>
        <v>5</v>
      </c>
      <c r="N567" s="16">
        <f t="shared" si="225"/>
        <v>1102011</v>
      </c>
      <c r="O567" s="16" t="str">
        <f t="shared" si="226"/>
        <v>张飞18突</v>
      </c>
      <c r="P567" s="31" t="s">
        <v>482</v>
      </c>
      <c r="Q567" s="16">
        <f t="shared" si="227"/>
        <v>2</v>
      </c>
      <c r="R567" s="16">
        <f t="shared" si="228"/>
        <v>18</v>
      </c>
      <c r="S567" s="16" t="s">
        <v>51</v>
      </c>
      <c r="T567" s="16">
        <f>ROUND(((IF(Q567=1,INDEX(新属性投放!$J$14:$J$34,卡牌属性!R567),INDEX(新属性投放!$J$42:$J$62,卡牌属性!R567)))*INDEX($G$5:$G$42,L567)+IF(Q567=1,INDEX(新属性投放!R$20:R$23,卡牌属性!M567-1),INDEX(新属性投放!R$25:R$28,卡牌属性!M567-1)))/SQRT(INDEX($I$5:$I$42,L567)),2)</f>
        <v>4999.7299999999996</v>
      </c>
      <c r="U567" s="31" t="s">
        <v>190</v>
      </c>
      <c r="V567" s="16">
        <f>ROUND((IF(Q567=1,INDEX(新属性投放!$K$14:$K$34,卡牌属性!R567),INDEX(新属性投放!$K$42:$K$62,卡牌属性!R567))+IF(Q567=1,INDEX(新属性投放!S$20:S$23,卡牌属性!M567-1),INDEX(新属性投放!S$25:S$28,卡牌属性!M567-1)))*INDEX($G$5:$G$42,L567),2)</f>
        <v>2434.61</v>
      </c>
      <c r="W567" s="31" t="s">
        <v>191</v>
      </c>
      <c r="X567" s="16">
        <f>ROUND((IF(Q567=1,INDEX(新属性投放!$L$14:$L$34,卡牌属性!R567),INDEX(新属性投放!$L$42:$L$62,卡牌属性!R567))*INDEX($G$5:$G$42,L567)+IF(Q567=1,INDEX(新属性投放!T$20:T$23,卡牌属性!M567-1),INDEX(新属性投放!T$25:T$28,卡牌属性!M567-1)))*SQRT(INDEX($I$5:$I$42,L567)),2)</f>
        <v>26579</v>
      </c>
      <c r="Y567" s="31" t="s">
        <v>189</v>
      </c>
      <c r="Z567" s="16">
        <f>ROUND(IF(Q567=1,INDEX(新属性投放!$D$14:$D$34,卡牌属性!R567),INDEX(新属性投放!$D$42:$D$62,卡牌属性!R567))*INDEX($G$5:$G$42,L567)/SQRT(INDEX($I$5:$I$42,L567)),2)</f>
        <v>120.72</v>
      </c>
      <c r="AA567" s="31" t="s">
        <v>190</v>
      </c>
      <c r="AB567" s="16">
        <f>ROUND(IF(Q567=1,INDEX(新属性投放!$E$14:$E$34,卡牌属性!R567),INDEX(新属性投放!$E$42:$E$62,卡牌属性!R567))*INDEX($G$5:$G$42,L567),2)</f>
        <v>60.36</v>
      </c>
      <c r="AC567" s="31" t="s">
        <v>191</v>
      </c>
      <c r="AD567" s="16">
        <f>ROUND(IF(Q567=1,INDEX(新属性投放!$F$14:$F$34,卡牌属性!R567),INDEX(新属性投放!$F$42:$F$62,卡牌属性!R567))*INDEX($G$5:$G$42,L567)*SQRT(INDEX($I$5:$I$42,L567)),2)</f>
        <v>543</v>
      </c>
      <c r="AF567" s="16">
        <f t="shared" si="229"/>
        <v>1207</v>
      </c>
      <c r="AG567" s="16">
        <f t="shared" si="230"/>
        <v>603</v>
      </c>
      <c r="AH567" s="16">
        <f t="shared" si="231"/>
        <v>5430</v>
      </c>
      <c r="AJ567" s="16">
        <f t="shared" si="241"/>
        <v>7870</v>
      </c>
      <c r="AK567" s="16">
        <f t="shared" si="242"/>
        <v>3932</v>
      </c>
      <c r="AL567" s="16">
        <f t="shared" si="243"/>
        <v>35310</v>
      </c>
    </row>
    <row r="568" spans="11:38" ht="16.5" x14ac:dyDescent="0.2">
      <c r="K568" s="15">
        <v>565</v>
      </c>
      <c r="L568" s="15">
        <f t="shared" si="223"/>
        <v>27</v>
      </c>
      <c r="M568" s="15">
        <f t="shared" si="224"/>
        <v>5</v>
      </c>
      <c r="N568" s="16">
        <f t="shared" si="225"/>
        <v>1102011</v>
      </c>
      <c r="O568" s="16" t="str">
        <f t="shared" si="226"/>
        <v>张飞19突</v>
      </c>
      <c r="P568" s="31" t="s">
        <v>482</v>
      </c>
      <c r="Q568" s="16">
        <f t="shared" si="227"/>
        <v>2</v>
      </c>
      <c r="R568" s="16">
        <f t="shared" si="228"/>
        <v>19</v>
      </c>
      <c r="S568" s="16" t="s">
        <v>51</v>
      </c>
      <c r="T568" s="16">
        <f>ROUND(((IF(Q568=1,INDEX(新属性投放!$J$14:$J$34,卡牌属性!R568),INDEX(新属性投放!$J$42:$J$62,卡牌属性!R568)))*INDEX($G$5:$G$42,L568)+IF(Q568=1,INDEX(新属性投放!R$20:R$23,卡牌属性!M568-1),INDEX(新属性投放!R$25:R$28,卡牌属性!M568-1)))/SQRT(INDEX($I$5:$I$42,L568)),2)</f>
        <v>5754.83</v>
      </c>
      <c r="U568" s="31" t="s">
        <v>190</v>
      </c>
      <c r="V568" s="16">
        <f>ROUND((IF(Q568=1,INDEX(新属性投放!$K$14:$K$34,卡牌属性!R568),INDEX(新属性投放!$K$42:$K$62,卡牌属性!R568))+IF(Q568=1,INDEX(新属性投放!S$20:S$23,卡牌属性!M568-1),INDEX(新属性投放!S$25:S$28,卡牌属性!M568-1)))*INDEX($G$5:$G$42,L568),2)</f>
        <v>2811.41</v>
      </c>
      <c r="W568" s="31" t="s">
        <v>191</v>
      </c>
      <c r="X568" s="16">
        <f>ROUND((IF(Q568=1,INDEX(新属性投放!$L$14:$L$34,卡牌属性!R568),INDEX(新属性投放!$L$42:$L$62,卡牌属性!R568))*INDEX($G$5:$G$42,L568)+IF(Q568=1,INDEX(新属性投放!T$20:T$23,卡牌属性!M568-1),INDEX(新属性投放!T$25:T$28,卡牌属性!M568-1)))*SQRT(INDEX($I$5:$I$42,L568)),2)</f>
        <v>30657.5</v>
      </c>
      <c r="Y568" s="31" t="s">
        <v>189</v>
      </c>
      <c r="Z568" s="16">
        <f>ROUND(IF(Q568=1,INDEX(新属性投放!$D$14:$D$34,卡牌属性!R568),INDEX(新属性投放!$D$42:$D$62,卡牌属性!R568))*INDEX($G$5:$G$42,L568)/SQRT(INDEX($I$5:$I$42,L568)),2)</f>
        <v>139.59</v>
      </c>
      <c r="AA568" s="31" t="s">
        <v>190</v>
      </c>
      <c r="AB568" s="16">
        <f>ROUND(IF(Q568=1,INDEX(新属性投放!$E$14:$E$34,卡牌属性!R568),INDEX(新属性投放!$E$42:$E$62,卡牌属性!R568))*INDEX($G$5:$G$42,L568),2)</f>
        <v>69.8</v>
      </c>
      <c r="AC568" s="31" t="s">
        <v>191</v>
      </c>
      <c r="AD568" s="16">
        <f>ROUND(IF(Q568=1,INDEX(新属性投放!$F$14:$F$34,卡牌属性!R568),INDEX(新属性投放!$F$42:$F$62,卡牌属性!R568))*INDEX($G$5:$G$42,L568)*SQRT(INDEX($I$5:$I$42,L568)),2)</f>
        <v>627</v>
      </c>
      <c r="AF568" s="16">
        <f t="shared" si="229"/>
        <v>1395</v>
      </c>
      <c r="AG568" s="16">
        <f t="shared" si="230"/>
        <v>698</v>
      </c>
      <c r="AH568" s="16">
        <f t="shared" si="231"/>
        <v>6270</v>
      </c>
      <c r="AJ568" s="16">
        <f t="shared" si="241"/>
        <v>9265</v>
      </c>
      <c r="AK568" s="16">
        <f t="shared" si="242"/>
        <v>4630</v>
      </c>
      <c r="AL568" s="16">
        <f t="shared" si="243"/>
        <v>41580</v>
      </c>
    </row>
    <row r="569" spans="11:38" ht="16.5" x14ac:dyDescent="0.2">
      <c r="K569" s="15">
        <v>566</v>
      </c>
      <c r="L569" s="15">
        <f t="shared" si="223"/>
        <v>27</v>
      </c>
      <c r="M569" s="15">
        <f t="shared" si="224"/>
        <v>5</v>
      </c>
      <c r="N569" s="16">
        <f t="shared" si="225"/>
        <v>1102011</v>
      </c>
      <c r="O569" s="16" t="str">
        <f t="shared" si="226"/>
        <v>张飞20突</v>
      </c>
      <c r="P569" s="31" t="s">
        <v>482</v>
      </c>
      <c r="Q569" s="16">
        <f t="shared" si="227"/>
        <v>2</v>
      </c>
      <c r="R569" s="16">
        <f t="shared" si="228"/>
        <v>20</v>
      </c>
      <c r="S569" s="16" t="s">
        <v>51</v>
      </c>
      <c r="T569" s="16">
        <f>ROUND(((IF(Q569=1,INDEX(新属性投放!$J$14:$J$34,卡牌属性!R569),INDEX(新属性投放!$J$42:$J$62,卡牌属性!R569)))*INDEX($G$5:$G$42,L569)+IF(Q569=1,INDEX(新属性投放!R$20:R$23,卡牌属性!M569-1),INDEX(新属性投放!R$25:R$28,卡牌属性!M569-1)))/SQRT(INDEX($I$5:$I$42,L569)),2)</f>
        <v>6626.78</v>
      </c>
      <c r="U569" s="31" t="s">
        <v>190</v>
      </c>
      <c r="V569" s="16">
        <f>ROUND((IF(Q569=1,INDEX(新属性投放!$K$14:$K$34,卡牌属性!R569),INDEX(新属性投放!$K$42:$K$62,卡牌属性!R569))+IF(Q569=1,INDEX(新属性投放!S$20:S$23,卡牌属性!M569-1),INDEX(新属性投放!S$25:S$28,卡牌属性!M569-1)))*INDEX($G$5:$G$42,L569),2)</f>
        <v>3247.39</v>
      </c>
      <c r="W569" s="31" t="s">
        <v>191</v>
      </c>
      <c r="X569" s="16">
        <f>ROUND((IF(Q569=1,INDEX(新属性投放!$L$14:$L$34,卡牌属性!R569),INDEX(新属性投放!$L$42:$L$62,卡牌属性!R569))*INDEX($G$5:$G$42,L569)+IF(Q569=1,INDEX(新属性投放!T$20:T$23,卡牌属性!M569-1),INDEX(新属性投放!T$25:T$28,卡牌属性!M569-1)))*SQRT(INDEX($I$5:$I$42,L569)),2)</f>
        <v>35358.5</v>
      </c>
      <c r="Y569" s="31" t="s">
        <v>189</v>
      </c>
      <c r="Z569" s="16">
        <f>ROUND(IF(Q569=1,INDEX(新属性投放!$D$14:$D$34,卡牌属性!R569),INDEX(新属性投放!$D$42:$D$62,卡牌属性!R569))*INDEX($G$5:$G$42,L569)/SQRT(INDEX($I$5:$I$42,L569)),2)</f>
        <v>161.4</v>
      </c>
      <c r="AA569" s="31" t="s">
        <v>190</v>
      </c>
      <c r="AB569" s="16">
        <f>ROUND(IF(Q569=1,INDEX(新属性投放!$E$14:$E$34,卡牌属性!R569),INDEX(新属性投放!$E$42:$E$62,卡牌属性!R569))*INDEX($G$5:$G$42,L569),2)</f>
        <v>80.7</v>
      </c>
      <c r="AC569" s="31" t="s">
        <v>191</v>
      </c>
      <c r="AD569" s="16">
        <f>ROUND(IF(Q569=1,INDEX(新属性投放!$F$14:$F$34,卡牌属性!R569),INDEX(新属性投放!$F$42:$F$62,卡牌属性!R569))*INDEX($G$5:$G$42,L569)*SQRT(INDEX($I$5:$I$42,L569)),2)</f>
        <v>726</v>
      </c>
      <c r="AF569" s="16">
        <f t="shared" si="229"/>
        <v>1614</v>
      </c>
      <c r="AG569" s="16">
        <f t="shared" si="230"/>
        <v>807</v>
      </c>
      <c r="AH569" s="16">
        <f t="shared" si="231"/>
        <v>7260</v>
      </c>
      <c r="AJ569" s="16">
        <f t="shared" si="241"/>
        <v>10879</v>
      </c>
      <c r="AK569" s="16">
        <f t="shared" si="242"/>
        <v>5437</v>
      </c>
      <c r="AL569" s="16">
        <f t="shared" si="243"/>
        <v>48840</v>
      </c>
    </row>
    <row r="570" spans="11:38" ht="16.5" x14ac:dyDescent="0.2">
      <c r="K570" s="15">
        <v>567</v>
      </c>
      <c r="L570" s="15">
        <f t="shared" si="223"/>
        <v>27</v>
      </c>
      <c r="M570" s="15">
        <f t="shared" si="224"/>
        <v>5</v>
      </c>
      <c r="N570" s="16">
        <f t="shared" si="225"/>
        <v>1102011</v>
      </c>
      <c r="O570" s="16" t="str">
        <f t="shared" si="226"/>
        <v>张飞21突</v>
      </c>
      <c r="P570" s="31" t="s">
        <v>482</v>
      </c>
      <c r="Q570" s="16">
        <f t="shared" si="227"/>
        <v>2</v>
      </c>
      <c r="R570" s="16">
        <f t="shared" si="228"/>
        <v>21</v>
      </c>
      <c r="S570" s="16" t="s">
        <v>51</v>
      </c>
      <c r="T570" s="16">
        <f>ROUND(((IF(Q570=1,INDEX(新属性投放!$J$14:$J$34,卡牌属性!R570),INDEX(新属性投放!$J$42:$J$62,卡牌属性!R570)))*INDEX($G$5:$G$42,L570)+IF(Q570=1,INDEX(新属性投放!R$20:R$23,卡牌属性!M570-1),INDEX(新属性投放!R$25:R$28,卡牌属性!M570-1)))/SQRT(INDEX($I$5:$I$42,L570)),2)</f>
        <v>7636.28</v>
      </c>
      <c r="U570" s="31" t="s">
        <v>190</v>
      </c>
      <c r="V570" s="16">
        <f>ROUND((IF(Q570=1,INDEX(新属性投放!$K$14:$K$34,卡牌属性!R570),INDEX(新属性投放!$K$42:$K$62,卡牌属性!R570))+IF(Q570=1,INDEX(新属性投放!S$20:S$23,卡牌属性!M570-1),INDEX(新属性投放!S$25:S$28,卡牌属性!M570-1)))*INDEX($G$5:$G$42,L570),2)</f>
        <v>3751.39</v>
      </c>
      <c r="W570" s="31" t="s">
        <v>191</v>
      </c>
      <c r="X570" s="16">
        <f>ROUND((IF(Q570=1,INDEX(新属性投放!$L$14:$L$34,卡牌属性!R570),INDEX(新属性投放!$L$42:$L$62,卡牌属性!R570))*INDEX($G$5:$G$42,L570)+IF(Q570=1,INDEX(新属性投放!T$20:T$23,卡牌属性!M570-1),INDEX(新属性投放!T$25:T$28,卡牌属性!M570-1)))*SQRT(INDEX($I$5:$I$42,L570)),2)</f>
        <v>40811</v>
      </c>
      <c r="Y570" s="31" t="s">
        <v>189</v>
      </c>
      <c r="Z570" s="16">
        <f>ROUND(IF(Q570=1,INDEX(新属性投放!$D$14:$D$34,卡牌属性!R570),INDEX(新属性投放!$D$42:$D$62,卡牌属性!R570))*INDEX($G$5:$G$42,L570)/SQRT(INDEX($I$5:$I$42,L570)),2)</f>
        <v>186.63</v>
      </c>
      <c r="AA570" s="31" t="s">
        <v>190</v>
      </c>
      <c r="AB570" s="16">
        <f>ROUND(IF(Q570=1,INDEX(新属性投放!$E$14:$E$34,卡牌属性!R570),INDEX(新属性投放!$E$42:$E$62,卡牌属性!R570))*INDEX($G$5:$G$42,L570),2)</f>
        <v>93.32</v>
      </c>
      <c r="AC570" s="31" t="s">
        <v>191</v>
      </c>
      <c r="AD570" s="16">
        <f>ROUND(IF(Q570=1,INDEX(新属性投放!$F$14:$F$34,卡牌属性!R570),INDEX(新属性投放!$F$42:$F$62,卡牌属性!R570))*INDEX($G$5:$G$42,L570)*SQRT(INDEX($I$5:$I$42,L570)),2)</f>
        <v>838.5</v>
      </c>
      <c r="AF570" s="16">
        <f t="shared" si="229"/>
        <v>1866</v>
      </c>
      <c r="AG570" s="16">
        <f t="shared" si="230"/>
        <v>933</v>
      </c>
      <c r="AH570" s="16">
        <f t="shared" si="231"/>
        <v>8385</v>
      </c>
      <c r="AJ570" s="16">
        <f t="shared" si="241"/>
        <v>12745</v>
      </c>
      <c r="AK570" s="16">
        <f t="shared" si="242"/>
        <v>6370</v>
      </c>
      <c r="AL570" s="16">
        <f t="shared" si="243"/>
        <v>57225</v>
      </c>
    </row>
    <row r="571" spans="11:38" ht="16.5" x14ac:dyDescent="0.2">
      <c r="K571" s="15">
        <v>568</v>
      </c>
      <c r="L571" s="15">
        <f t="shared" si="223"/>
        <v>28</v>
      </c>
      <c r="M571" s="15">
        <f t="shared" si="224"/>
        <v>5</v>
      </c>
      <c r="N571" s="16">
        <f t="shared" si="225"/>
        <v>1102012</v>
      </c>
      <c r="O571" s="16" t="str">
        <f t="shared" si="226"/>
        <v>夏侯惇1突</v>
      </c>
      <c r="P571" s="31" t="s">
        <v>482</v>
      </c>
      <c r="Q571" s="16">
        <f t="shared" si="227"/>
        <v>2</v>
      </c>
      <c r="R571" s="16">
        <f t="shared" si="228"/>
        <v>1</v>
      </c>
      <c r="S571" s="16" t="s">
        <v>51</v>
      </c>
      <c r="T571" s="16">
        <f>ROUND(((IF(Q571=1,INDEX(新属性投放!$J$14:$J$34,卡牌属性!R571),INDEX(新属性投放!$J$42:$J$62,卡牌属性!R571)))*INDEX($G$5:$G$42,L571)+IF(Q571=1,INDEX(新属性投放!R$20:R$23,卡牌属性!M571-1),INDEX(新属性投放!R$25:R$28,卡牌属性!M571-1)))/SQRT(INDEX($I$5:$I$42,L571)),2)</f>
        <v>195</v>
      </c>
      <c r="U571" s="31" t="s">
        <v>190</v>
      </c>
      <c r="V571" s="16">
        <f>ROUND((IF(Q571=1,INDEX(新属性投放!$K$14:$K$34,卡牌属性!R571),INDEX(新属性投放!$K$42:$K$62,卡牌属性!R571))+IF(Q571=1,INDEX(新属性投放!S$20:S$23,卡牌属性!M571-1),INDEX(新属性投放!S$25:S$28,卡牌属性!M571-1)))*INDEX($G$5:$G$42,L571),2)</f>
        <v>30</v>
      </c>
      <c r="W571" s="31" t="s">
        <v>191</v>
      </c>
      <c r="X571" s="16">
        <f>ROUND((IF(Q571=1,INDEX(新属性投放!$L$14:$L$34,卡牌属性!R571),INDEX(新属性投放!$L$42:$L$62,卡牌属性!R571))*INDEX($G$5:$G$42,L571)+IF(Q571=1,INDEX(新属性投放!T$20:T$23,卡牌属性!M571-1),INDEX(新属性投放!T$25:T$28,卡牌属性!M571-1)))*SQRT(INDEX($I$5:$I$42,L571)),2)</f>
        <v>725</v>
      </c>
      <c r="Y571" s="31" t="s">
        <v>189</v>
      </c>
      <c r="Z571" s="16">
        <f>ROUND(IF(Q571=1,INDEX(新属性投放!$D$14:$D$34,卡牌属性!R571),INDEX(新属性投放!$D$42:$D$62,卡牌属性!R571))*INDEX($G$5:$G$42,L571)/SQRT(INDEX($I$5:$I$42,L571)),2)</f>
        <v>4.5</v>
      </c>
      <c r="AA571" s="31" t="s">
        <v>190</v>
      </c>
      <c r="AB571" s="16">
        <f>ROUND(IF(Q571=1,INDEX(新属性投放!$E$14:$E$34,卡牌属性!R571),INDEX(新属性投放!$E$42:$E$62,卡牌属性!R571))*INDEX($G$5:$G$42,L571),2)</f>
        <v>2.25</v>
      </c>
      <c r="AC571" s="31" t="s">
        <v>191</v>
      </c>
      <c r="AD571" s="16">
        <f>ROUND(IF(Q571=1,INDEX(新属性投放!$F$14:$F$34,卡牌属性!R571),INDEX(新属性投放!$F$42:$F$62,卡牌属性!R571))*INDEX($G$5:$G$42,L571)*SQRT(INDEX($I$5:$I$42,L571)),2)</f>
        <v>19.5</v>
      </c>
      <c r="AF571" s="16">
        <f t="shared" si="229"/>
        <v>45</v>
      </c>
      <c r="AG571" s="16">
        <f t="shared" si="230"/>
        <v>22</v>
      </c>
      <c r="AH571" s="16">
        <f t="shared" si="231"/>
        <v>195</v>
      </c>
      <c r="AJ571" s="16">
        <f t="shared" ref="AJ571" si="244">AF571</f>
        <v>45</v>
      </c>
      <c r="AK571" s="16">
        <f t="shared" ref="AK571" si="245">AG571</f>
        <v>22</v>
      </c>
      <c r="AL571" s="16">
        <f t="shared" ref="AL571" si="246">AH571</f>
        <v>195</v>
      </c>
    </row>
    <row r="572" spans="11:38" ht="16.5" x14ac:dyDescent="0.2">
      <c r="K572" s="15">
        <v>569</v>
      </c>
      <c r="L572" s="15">
        <f t="shared" si="223"/>
        <v>28</v>
      </c>
      <c r="M572" s="15">
        <f t="shared" si="224"/>
        <v>5</v>
      </c>
      <c r="N572" s="16">
        <f t="shared" si="225"/>
        <v>1102012</v>
      </c>
      <c r="O572" s="16" t="str">
        <f t="shared" si="226"/>
        <v>夏侯惇2突</v>
      </c>
      <c r="P572" s="31" t="s">
        <v>482</v>
      </c>
      <c r="Q572" s="16">
        <f t="shared" si="227"/>
        <v>2</v>
      </c>
      <c r="R572" s="16">
        <f t="shared" si="228"/>
        <v>2</v>
      </c>
      <c r="S572" s="16" t="s">
        <v>51</v>
      </c>
      <c r="T572" s="16">
        <f>ROUND(((IF(Q572=1,INDEX(新属性投放!$J$14:$J$34,卡牌属性!R572),INDEX(新属性投放!$J$42:$J$62,卡牌属性!R572)))*INDEX($G$5:$G$42,L572)+IF(Q572=1,INDEX(新属性投放!R$20:R$23,卡牌属性!M572-1),INDEX(新属性投放!R$25:R$28,卡牌属性!M572-1)))/SQRT(INDEX($I$5:$I$42,L572)),2)</f>
        <v>250.5</v>
      </c>
      <c r="U572" s="31" t="s">
        <v>190</v>
      </c>
      <c r="V572" s="16">
        <f>ROUND((IF(Q572=1,INDEX(新属性投放!$K$14:$K$34,卡牌属性!R572),INDEX(新属性投放!$K$42:$K$62,卡牌属性!R572))+IF(Q572=1,INDEX(新属性投放!S$20:S$23,卡牌属性!M572-1),INDEX(新属性投放!S$25:S$28,卡牌属性!M572-1)))*INDEX($G$5:$G$42,L572),2)</f>
        <v>57.75</v>
      </c>
      <c r="W572" s="31" t="s">
        <v>191</v>
      </c>
      <c r="X572" s="16">
        <f>ROUND((IF(Q572=1,INDEX(新属性投放!$L$14:$L$34,卡牌属性!R572),INDEX(新属性投放!$L$42:$L$62,卡牌属性!R572))*INDEX($G$5:$G$42,L572)+IF(Q572=1,INDEX(新属性投放!T$20:T$23,卡牌属性!M572-1),INDEX(新属性投放!T$25:T$28,卡牌属性!M572-1)))*SQRT(INDEX($I$5:$I$42,L572)),2)</f>
        <v>1035.5</v>
      </c>
      <c r="Y572" s="31" t="s">
        <v>189</v>
      </c>
      <c r="Z572" s="16">
        <f>ROUND(IF(Q572=1,INDEX(新属性投放!$D$14:$D$34,卡牌属性!R572),INDEX(新属性投放!$D$42:$D$62,卡牌属性!R572))*INDEX($G$5:$G$42,L572)/SQRT(INDEX($I$5:$I$42,L572)),2)</f>
        <v>4.8</v>
      </c>
      <c r="AA572" s="31" t="s">
        <v>190</v>
      </c>
      <c r="AB572" s="16">
        <f>ROUND(IF(Q572=1,INDEX(新属性投放!$E$14:$E$34,卡牌属性!R572),INDEX(新属性投放!$E$42:$E$62,卡牌属性!R572))*INDEX($G$5:$G$42,L572),2)</f>
        <v>2.4</v>
      </c>
      <c r="AC572" s="31" t="s">
        <v>191</v>
      </c>
      <c r="AD572" s="16">
        <f>ROUND(IF(Q572=1,INDEX(新属性投放!$F$14:$F$34,卡牌属性!R572),INDEX(新属性投放!$F$42:$F$62,卡牌属性!R572))*INDEX($G$5:$G$42,L572)*SQRT(INDEX($I$5:$I$42,L572)),2)</f>
        <v>21</v>
      </c>
      <c r="AF572" s="16">
        <f t="shared" si="229"/>
        <v>48</v>
      </c>
      <c r="AG572" s="16">
        <f t="shared" si="230"/>
        <v>24</v>
      </c>
      <c r="AH572" s="16">
        <f t="shared" si="231"/>
        <v>210</v>
      </c>
      <c r="AJ572" s="16">
        <f t="shared" ref="AJ572:AJ591" si="247">AJ571+AF572</f>
        <v>93</v>
      </c>
      <c r="AK572" s="16">
        <f t="shared" ref="AK572:AK591" si="248">AK571+AG572</f>
        <v>46</v>
      </c>
      <c r="AL572" s="16">
        <f t="shared" ref="AL572:AL591" si="249">AL571+AH572</f>
        <v>405</v>
      </c>
    </row>
    <row r="573" spans="11:38" ht="16.5" x14ac:dyDescent="0.2">
      <c r="K573" s="15">
        <v>570</v>
      </c>
      <c r="L573" s="15">
        <f t="shared" si="223"/>
        <v>28</v>
      </c>
      <c r="M573" s="15">
        <f t="shared" si="224"/>
        <v>5</v>
      </c>
      <c r="N573" s="16">
        <f t="shared" si="225"/>
        <v>1102012</v>
      </c>
      <c r="O573" s="16" t="str">
        <f t="shared" si="226"/>
        <v>夏侯惇3突</v>
      </c>
      <c r="P573" s="31" t="s">
        <v>482</v>
      </c>
      <c r="Q573" s="16">
        <f t="shared" si="227"/>
        <v>2</v>
      </c>
      <c r="R573" s="16">
        <f t="shared" si="228"/>
        <v>3</v>
      </c>
      <c r="S573" s="16" t="s">
        <v>51</v>
      </c>
      <c r="T573" s="16">
        <f>ROUND(((IF(Q573=1,INDEX(新属性投放!$J$14:$J$34,卡牌属性!R573),INDEX(新属性投放!$J$42:$J$62,卡牌属性!R573)))*INDEX($G$5:$G$42,L573)+IF(Q573=1,INDEX(新属性投放!R$20:R$23,卡牌属性!M573-1),INDEX(新属性投放!R$25:R$28,卡牌属性!M573-1)))/SQRT(INDEX($I$5:$I$42,L573)),2)</f>
        <v>313.5</v>
      </c>
      <c r="U573" s="31" t="s">
        <v>190</v>
      </c>
      <c r="V573" s="16">
        <f>ROUND((IF(Q573=1,INDEX(新属性投放!$K$14:$K$34,卡牌属性!R573),INDEX(新属性投放!$K$42:$K$62,卡牌属性!R573))+IF(Q573=1,INDEX(新属性投放!S$20:S$23,卡牌属性!M573-1),INDEX(新属性投放!S$25:S$28,卡牌属性!M573-1)))*INDEX($G$5:$G$42,L573),2)</f>
        <v>89.25</v>
      </c>
      <c r="W573" s="31" t="s">
        <v>191</v>
      </c>
      <c r="X573" s="16">
        <f>ROUND((IF(Q573=1,INDEX(新属性投放!$L$14:$L$34,卡牌属性!R573),INDEX(新属性投放!$L$42:$L$62,卡牌属性!R573))*INDEX($G$5:$G$42,L573)+IF(Q573=1,INDEX(新属性投放!T$20:T$23,卡牌属性!M573-1),INDEX(新属性投放!T$25:T$28,卡牌属性!M573-1)))*SQRT(INDEX($I$5:$I$42,L573)),2)</f>
        <v>1380.5</v>
      </c>
      <c r="Y573" s="31" t="s">
        <v>189</v>
      </c>
      <c r="Z573" s="16">
        <f>ROUND(IF(Q573=1,INDEX(新属性投放!$D$14:$D$34,卡牌属性!R573),INDEX(新属性投放!$D$42:$D$62,卡牌属性!R573))*INDEX($G$5:$G$42,L573)/SQRT(INDEX($I$5:$I$42,L573)),2)</f>
        <v>8.7899999999999991</v>
      </c>
      <c r="AA573" s="31" t="s">
        <v>190</v>
      </c>
      <c r="AB573" s="16">
        <f>ROUND(IF(Q573=1,INDEX(新属性投放!$E$14:$E$34,卡牌属性!R573),INDEX(新属性投放!$E$42:$E$62,卡牌属性!R573))*INDEX($G$5:$G$42,L573),2)</f>
        <v>4.4000000000000004</v>
      </c>
      <c r="AC573" s="31" t="s">
        <v>191</v>
      </c>
      <c r="AD573" s="16">
        <f>ROUND(IF(Q573=1,INDEX(新属性投放!$F$14:$F$34,卡牌属性!R573),INDEX(新属性投放!$F$42:$F$62,卡牌属性!R573))*INDEX($G$5:$G$42,L573)*SQRT(INDEX($I$5:$I$42,L573)),2)</f>
        <v>39</v>
      </c>
      <c r="AF573" s="16">
        <f t="shared" si="229"/>
        <v>87</v>
      </c>
      <c r="AG573" s="16">
        <f t="shared" si="230"/>
        <v>44</v>
      </c>
      <c r="AH573" s="16">
        <f t="shared" si="231"/>
        <v>390</v>
      </c>
      <c r="AJ573" s="16">
        <f t="shared" si="247"/>
        <v>180</v>
      </c>
      <c r="AK573" s="16">
        <f t="shared" si="248"/>
        <v>90</v>
      </c>
      <c r="AL573" s="16">
        <f t="shared" si="249"/>
        <v>795</v>
      </c>
    </row>
    <row r="574" spans="11:38" ht="16.5" x14ac:dyDescent="0.2">
      <c r="K574" s="15">
        <v>571</v>
      </c>
      <c r="L574" s="15">
        <f t="shared" si="223"/>
        <v>28</v>
      </c>
      <c r="M574" s="15">
        <f t="shared" si="224"/>
        <v>5</v>
      </c>
      <c r="N574" s="16">
        <f t="shared" si="225"/>
        <v>1102012</v>
      </c>
      <c r="O574" s="16" t="str">
        <f t="shared" si="226"/>
        <v>夏侯惇4突</v>
      </c>
      <c r="P574" s="31" t="s">
        <v>482</v>
      </c>
      <c r="Q574" s="16">
        <f t="shared" si="227"/>
        <v>2</v>
      </c>
      <c r="R574" s="16">
        <f t="shared" si="228"/>
        <v>4</v>
      </c>
      <c r="S574" s="16" t="s">
        <v>51</v>
      </c>
      <c r="T574" s="16">
        <f>ROUND(((IF(Q574=1,INDEX(新属性投放!$J$14:$J$34,卡牌属性!R574),INDEX(新属性投放!$J$42:$J$62,卡牌属性!R574)))*INDEX($G$5:$G$42,L574)+IF(Q574=1,INDEX(新属性投放!R$20:R$23,卡牌属性!M574-1),INDEX(新属性投放!R$25:R$28,卡牌属性!M574-1)))/SQRT(INDEX($I$5:$I$42,L574)),2)</f>
        <v>416.4</v>
      </c>
      <c r="U574" s="31" t="s">
        <v>190</v>
      </c>
      <c r="V574" s="16">
        <f>ROUND((IF(Q574=1,INDEX(新属性投放!$K$14:$K$34,卡牌属性!R574),INDEX(新属性投放!$K$42:$K$62,卡牌属性!R574))+IF(Q574=1,INDEX(新属性投放!S$20:S$23,卡牌属性!M574-1),INDEX(新属性投放!S$25:S$28,卡牌属性!M574-1)))*INDEX($G$5:$G$42,L574),2)</f>
        <v>140.69999999999999</v>
      </c>
      <c r="W574" s="31" t="s">
        <v>191</v>
      </c>
      <c r="X574" s="16">
        <f>ROUND((IF(Q574=1,INDEX(新属性投放!$L$14:$L$34,卡牌属性!R574),INDEX(新属性投放!$L$42:$L$62,卡牌属性!R574))*INDEX($G$5:$G$42,L574)+IF(Q574=1,INDEX(新属性投放!T$20:T$23,卡牌属性!M574-1),INDEX(新属性投放!T$25:T$28,卡牌属性!M574-1)))*SQRT(INDEX($I$5:$I$42,L574)),2)</f>
        <v>1905.5</v>
      </c>
      <c r="Y574" s="31" t="s">
        <v>189</v>
      </c>
      <c r="Z574" s="16">
        <f>ROUND(IF(Q574=1,INDEX(新属性投放!$D$14:$D$34,卡牌属性!R574),INDEX(新属性投放!$D$42:$D$62,卡牌属性!R574))*INDEX($G$5:$G$42,L574)/SQRT(INDEX($I$5:$I$42,L574)),2)</f>
        <v>10.11</v>
      </c>
      <c r="AA574" s="31" t="s">
        <v>190</v>
      </c>
      <c r="AB574" s="16">
        <f>ROUND(IF(Q574=1,INDEX(新属性投放!$E$14:$E$34,卡牌属性!R574),INDEX(新属性投放!$E$42:$E$62,卡牌属性!R574))*INDEX($G$5:$G$42,L574),2)</f>
        <v>5.0599999999999996</v>
      </c>
      <c r="AC574" s="31" t="s">
        <v>191</v>
      </c>
      <c r="AD574" s="16">
        <f>ROUND(IF(Q574=1,INDEX(新属性投放!$F$14:$F$34,卡牌属性!R574),INDEX(新属性投放!$F$42:$F$62,卡牌属性!R574))*INDEX($G$5:$G$42,L574)*SQRT(INDEX($I$5:$I$42,L574)),2)</f>
        <v>45</v>
      </c>
      <c r="AF574" s="16">
        <f t="shared" si="229"/>
        <v>101</v>
      </c>
      <c r="AG574" s="16">
        <f t="shared" si="230"/>
        <v>50</v>
      </c>
      <c r="AH574" s="16">
        <f t="shared" si="231"/>
        <v>450</v>
      </c>
      <c r="AJ574" s="16">
        <f t="shared" si="247"/>
        <v>281</v>
      </c>
      <c r="AK574" s="16">
        <f t="shared" si="248"/>
        <v>140</v>
      </c>
      <c r="AL574" s="16">
        <f t="shared" si="249"/>
        <v>1245</v>
      </c>
    </row>
    <row r="575" spans="11:38" ht="16.5" x14ac:dyDescent="0.2">
      <c r="K575" s="15">
        <v>572</v>
      </c>
      <c r="L575" s="15">
        <f t="shared" si="223"/>
        <v>28</v>
      </c>
      <c r="M575" s="15">
        <f t="shared" si="224"/>
        <v>5</v>
      </c>
      <c r="N575" s="16">
        <f t="shared" si="225"/>
        <v>1102012</v>
      </c>
      <c r="O575" s="16" t="str">
        <f t="shared" si="226"/>
        <v>夏侯惇5突</v>
      </c>
      <c r="P575" s="31" t="s">
        <v>482</v>
      </c>
      <c r="Q575" s="16">
        <f t="shared" si="227"/>
        <v>2</v>
      </c>
      <c r="R575" s="16">
        <f t="shared" si="228"/>
        <v>5</v>
      </c>
      <c r="S575" s="16" t="s">
        <v>51</v>
      </c>
      <c r="T575" s="16">
        <f>ROUND(((IF(Q575=1,INDEX(新属性投放!$J$14:$J$34,卡牌属性!R575),INDEX(新属性投放!$J$42:$J$62,卡牌属性!R575)))*INDEX($G$5:$G$42,L575)+IF(Q575=1,INDEX(新属性投放!R$20:R$23,卡牌属性!M575-1),INDEX(新属性投放!R$25:R$28,卡牌属性!M575-1)))/SQRT(INDEX($I$5:$I$42,L575)),2)</f>
        <v>543</v>
      </c>
      <c r="U575" s="31" t="s">
        <v>190</v>
      </c>
      <c r="V575" s="16">
        <f>ROUND((IF(Q575=1,INDEX(新属性投放!$K$14:$K$34,卡牌属性!R575),INDEX(新属性投放!$K$42:$K$62,卡牌属性!R575))+IF(Q575=1,INDEX(新属性投放!S$20:S$23,卡牌属性!M575-1),INDEX(新属性投放!S$25:S$28,卡牌属性!M575-1)))*INDEX($G$5:$G$42,L575),2)</f>
        <v>203.25</v>
      </c>
      <c r="W575" s="31" t="s">
        <v>191</v>
      </c>
      <c r="X575" s="16">
        <f>ROUND((IF(Q575=1,INDEX(新属性投放!$L$14:$L$34,卡牌属性!R575),INDEX(新属性投放!$L$42:$L$62,卡牌属性!R575))*INDEX($G$5:$G$42,L575)+IF(Q575=1,INDEX(新属性投放!T$20:T$23,卡牌属性!M575-1),INDEX(新属性投放!T$25:T$28,卡牌属性!M575-1)))*SQRT(INDEX($I$5:$I$42,L575)),2)</f>
        <v>2585</v>
      </c>
      <c r="Y575" s="31" t="s">
        <v>189</v>
      </c>
      <c r="Z575" s="16">
        <f>ROUND(IF(Q575=1,INDEX(新属性投放!$D$14:$D$34,卡牌属性!R575),INDEX(新属性投放!$D$42:$D$62,卡牌属性!R575))*INDEX($G$5:$G$42,L575)/SQRT(INDEX($I$5:$I$42,L575)),2)</f>
        <v>12.65</v>
      </c>
      <c r="AA575" s="31" t="s">
        <v>190</v>
      </c>
      <c r="AB575" s="16">
        <f>ROUND(IF(Q575=1,INDEX(新属性投放!$E$14:$E$34,卡牌属性!R575),INDEX(新属性投放!$E$42:$E$62,卡牌属性!R575))*INDEX($G$5:$G$42,L575),2)</f>
        <v>6.32</v>
      </c>
      <c r="AC575" s="31" t="s">
        <v>191</v>
      </c>
      <c r="AD575" s="16">
        <f>ROUND(IF(Q575=1,INDEX(新属性投放!$F$14:$F$34,卡牌属性!R575),INDEX(新属性投放!$F$42:$F$62,卡牌属性!R575))*INDEX($G$5:$G$42,L575)*SQRT(INDEX($I$5:$I$42,L575)),2)</f>
        <v>55.5</v>
      </c>
      <c r="AF575" s="16">
        <f t="shared" si="229"/>
        <v>126</v>
      </c>
      <c r="AG575" s="16">
        <f t="shared" si="230"/>
        <v>63</v>
      </c>
      <c r="AH575" s="16">
        <f t="shared" si="231"/>
        <v>555</v>
      </c>
      <c r="AJ575" s="16">
        <f t="shared" si="247"/>
        <v>407</v>
      </c>
      <c r="AK575" s="16">
        <f t="shared" si="248"/>
        <v>203</v>
      </c>
      <c r="AL575" s="16">
        <f t="shared" si="249"/>
        <v>1800</v>
      </c>
    </row>
    <row r="576" spans="11:38" ht="16.5" x14ac:dyDescent="0.2">
      <c r="K576" s="15">
        <v>573</v>
      </c>
      <c r="L576" s="15">
        <f t="shared" si="223"/>
        <v>28</v>
      </c>
      <c r="M576" s="15">
        <f t="shared" si="224"/>
        <v>5</v>
      </c>
      <c r="N576" s="16">
        <f t="shared" si="225"/>
        <v>1102012</v>
      </c>
      <c r="O576" s="16" t="str">
        <f t="shared" si="226"/>
        <v>夏侯惇6突</v>
      </c>
      <c r="P576" s="31" t="s">
        <v>482</v>
      </c>
      <c r="Q576" s="16">
        <f t="shared" si="227"/>
        <v>2</v>
      </c>
      <c r="R576" s="16">
        <f t="shared" si="228"/>
        <v>6</v>
      </c>
      <c r="S576" s="16" t="s">
        <v>51</v>
      </c>
      <c r="T576" s="16">
        <f>ROUND(((IF(Q576=1,INDEX(新属性投放!$J$14:$J$34,卡牌属性!R576),INDEX(新属性投放!$J$42:$J$62,卡牌属性!R576)))*INDEX($G$5:$G$42,L576)+IF(Q576=1,INDEX(新属性投放!R$20:R$23,卡牌属性!M576-1),INDEX(新属性投放!R$25:R$28,卡牌属性!M576-1)))/SQRT(INDEX($I$5:$I$42,L576)),2)</f>
        <v>700.95</v>
      </c>
      <c r="U576" s="31" t="s">
        <v>190</v>
      </c>
      <c r="V576" s="16">
        <f>ROUND((IF(Q576=1,INDEX(新属性投放!$K$14:$K$34,卡牌属性!R576),INDEX(新属性投放!$K$42:$K$62,卡牌属性!R576))+IF(Q576=1,INDEX(新属性投放!S$20:S$23,卡牌属性!M576-1),INDEX(新属性投放!S$25:S$28,卡牌属性!M576-1)))*INDEX($G$5:$G$42,L576),2)</f>
        <v>282.98</v>
      </c>
      <c r="W576" s="31" t="s">
        <v>191</v>
      </c>
      <c r="X576" s="16">
        <f>ROUND((IF(Q576=1,INDEX(新属性投放!$L$14:$L$34,卡牌属性!R576),INDEX(新属性投放!$L$42:$L$62,卡牌属性!R576))*INDEX($G$5:$G$42,L576)+IF(Q576=1,INDEX(新属性投放!T$20:T$23,卡牌属性!M576-1),INDEX(新属性投放!T$25:T$28,卡牌属性!M576-1)))*SQRT(INDEX($I$5:$I$42,L576)),2)</f>
        <v>3423.5</v>
      </c>
      <c r="Y576" s="31" t="s">
        <v>189</v>
      </c>
      <c r="Z576" s="16">
        <f>ROUND(IF(Q576=1,INDEX(新属性投放!$D$14:$D$34,卡牌属性!R576),INDEX(新属性投放!$D$42:$D$62,卡牌属性!R576))*INDEX($G$5:$G$42,L576)/SQRT(INDEX($I$5:$I$42,L576)),2)</f>
        <v>16.399999999999999</v>
      </c>
      <c r="AA576" s="31" t="s">
        <v>190</v>
      </c>
      <c r="AB576" s="16">
        <f>ROUND(IF(Q576=1,INDEX(新属性投放!$E$14:$E$34,卡牌属性!R576),INDEX(新属性投放!$E$42:$E$62,卡牌属性!R576))*INDEX($G$5:$G$42,L576),2)</f>
        <v>8.1999999999999993</v>
      </c>
      <c r="AC576" s="31" t="s">
        <v>191</v>
      </c>
      <c r="AD576" s="16">
        <f>ROUND(IF(Q576=1,INDEX(新属性投放!$F$14:$F$34,卡牌属性!R576),INDEX(新属性投放!$F$42:$F$62,卡牌属性!R576))*INDEX($G$5:$G$42,L576)*SQRT(INDEX($I$5:$I$42,L576)),2)</f>
        <v>73.5</v>
      </c>
      <c r="AF576" s="16">
        <f t="shared" si="229"/>
        <v>164</v>
      </c>
      <c r="AG576" s="16">
        <f t="shared" si="230"/>
        <v>82</v>
      </c>
      <c r="AH576" s="16">
        <f t="shared" si="231"/>
        <v>735</v>
      </c>
      <c r="AJ576" s="16">
        <f t="shared" si="247"/>
        <v>571</v>
      </c>
      <c r="AK576" s="16">
        <f t="shared" si="248"/>
        <v>285</v>
      </c>
      <c r="AL576" s="16">
        <f t="shared" si="249"/>
        <v>2535</v>
      </c>
    </row>
    <row r="577" spans="11:38" ht="16.5" x14ac:dyDescent="0.2">
      <c r="K577" s="15">
        <v>574</v>
      </c>
      <c r="L577" s="15">
        <f t="shared" si="223"/>
        <v>28</v>
      </c>
      <c r="M577" s="15">
        <f t="shared" si="224"/>
        <v>5</v>
      </c>
      <c r="N577" s="16">
        <f t="shared" si="225"/>
        <v>1102012</v>
      </c>
      <c r="O577" s="16" t="str">
        <f t="shared" si="226"/>
        <v>夏侯惇7突</v>
      </c>
      <c r="P577" s="31" t="s">
        <v>482</v>
      </c>
      <c r="Q577" s="16">
        <f t="shared" si="227"/>
        <v>2</v>
      </c>
      <c r="R577" s="16">
        <f t="shared" si="228"/>
        <v>7</v>
      </c>
      <c r="S577" s="16" t="s">
        <v>51</v>
      </c>
      <c r="T577" s="16">
        <f>ROUND(((IF(Q577=1,INDEX(新属性投放!$J$14:$J$34,卡牌属性!R577),INDEX(新属性投放!$J$42:$J$62,卡牌属性!R577)))*INDEX($G$5:$G$42,L577)+IF(Q577=1,INDEX(新属性投放!R$20:R$23,卡牌属性!M577-1),INDEX(新属性投放!R$25:R$28,卡牌属性!M577-1)))/SQRT(INDEX($I$5:$I$42,L577)),2)</f>
        <v>905.4</v>
      </c>
      <c r="U577" s="31" t="s">
        <v>190</v>
      </c>
      <c r="V577" s="16">
        <f>ROUND((IF(Q577=1,INDEX(新属性投放!$K$14:$K$34,卡牌属性!R577),INDEX(新属性投放!$K$42:$K$62,卡牌属性!R577))+IF(Q577=1,INDEX(新属性投放!S$20:S$23,卡牌属性!M577-1),INDEX(新属性投放!S$25:S$28,卡牌属性!M577-1)))*INDEX($G$5:$G$42,L577),2)</f>
        <v>385.95</v>
      </c>
      <c r="W577" s="31" t="s">
        <v>191</v>
      </c>
      <c r="X577" s="16">
        <f>ROUND((IF(Q577=1,INDEX(新属性投放!$L$14:$L$34,卡牌属性!R577),INDEX(新属性投放!$L$42:$L$62,卡牌属性!R577))*INDEX($G$5:$G$42,L577)+IF(Q577=1,INDEX(新属性投放!T$20:T$23,卡牌属性!M577-1),INDEX(新属性投放!T$25:T$28,卡牌属性!M577-1)))*SQRT(INDEX($I$5:$I$42,L577)),2)</f>
        <v>4523</v>
      </c>
      <c r="Y577" s="31" t="s">
        <v>189</v>
      </c>
      <c r="Z577" s="16">
        <f>ROUND(IF(Q577=1,INDEX(新属性投放!$D$14:$D$34,卡牌属性!R577),INDEX(新属性投放!$D$42:$D$62,卡牌属性!R577))*INDEX($G$5:$G$42,L577)/SQRT(INDEX($I$5:$I$42,L577)),2)</f>
        <v>20.190000000000001</v>
      </c>
      <c r="AA577" s="31" t="s">
        <v>190</v>
      </c>
      <c r="AB577" s="16">
        <f>ROUND(IF(Q577=1,INDEX(新属性投放!$E$14:$E$34,卡牌属性!R577),INDEX(新属性投放!$E$42:$E$62,卡牌属性!R577))*INDEX($G$5:$G$42,L577),2)</f>
        <v>10.1</v>
      </c>
      <c r="AC577" s="31" t="s">
        <v>191</v>
      </c>
      <c r="AD577" s="16">
        <f>ROUND(IF(Q577=1,INDEX(新属性投放!$F$14:$F$34,卡牌属性!R577),INDEX(新属性投放!$F$42:$F$62,卡牌属性!R577))*INDEX($G$5:$G$42,L577)*SQRT(INDEX($I$5:$I$42,L577)),2)</f>
        <v>90</v>
      </c>
      <c r="AF577" s="16">
        <f t="shared" si="229"/>
        <v>201</v>
      </c>
      <c r="AG577" s="16">
        <f t="shared" si="230"/>
        <v>101</v>
      </c>
      <c r="AH577" s="16">
        <f t="shared" si="231"/>
        <v>900</v>
      </c>
      <c r="AJ577" s="16">
        <f t="shared" si="247"/>
        <v>772</v>
      </c>
      <c r="AK577" s="16">
        <f t="shared" si="248"/>
        <v>386</v>
      </c>
      <c r="AL577" s="16">
        <f t="shared" si="249"/>
        <v>3435</v>
      </c>
    </row>
    <row r="578" spans="11:38" ht="16.5" x14ac:dyDescent="0.2">
      <c r="K578" s="15">
        <v>575</v>
      </c>
      <c r="L578" s="15">
        <f t="shared" si="223"/>
        <v>28</v>
      </c>
      <c r="M578" s="15">
        <f t="shared" si="224"/>
        <v>5</v>
      </c>
      <c r="N578" s="16">
        <f t="shared" si="225"/>
        <v>1102012</v>
      </c>
      <c r="O578" s="16" t="str">
        <f t="shared" si="226"/>
        <v>夏侯惇8突</v>
      </c>
      <c r="P578" s="31" t="s">
        <v>482</v>
      </c>
      <c r="Q578" s="16">
        <f t="shared" si="227"/>
        <v>2</v>
      </c>
      <c r="R578" s="16">
        <f t="shared" si="228"/>
        <v>8</v>
      </c>
      <c r="S578" s="16" t="s">
        <v>51</v>
      </c>
      <c r="T578" s="16">
        <f>ROUND(((IF(Q578=1,INDEX(新属性投放!$J$14:$J$34,卡牌属性!R578),INDEX(新属性投放!$J$42:$J$62,卡牌属性!R578)))*INDEX($G$5:$G$42,L578)+IF(Q578=1,INDEX(新属性投放!R$20:R$23,卡牌属性!M578-1),INDEX(新属性投放!R$25:R$28,卡牌属性!M578-1)))/SQRT(INDEX($I$5:$I$42,L578)),2)</f>
        <v>1158.3</v>
      </c>
      <c r="U578" s="31" t="s">
        <v>190</v>
      </c>
      <c r="V578" s="16">
        <f>ROUND((IF(Q578=1,INDEX(新属性投放!$K$14:$K$34,卡牌属性!R578),INDEX(新属性投放!$K$42:$K$62,卡牌属性!R578))+IF(Q578=1,INDEX(新属性投放!S$20:S$23,卡牌属性!M578-1),INDEX(新属性投放!S$25:S$28,卡牌属性!M578-1)))*INDEX($G$5:$G$42,L578),2)</f>
        <v>512.4</v>
      </c>
      <c r="W578" s="31" t="s">
        <v>191</v>
      </c>
      <c r="X578" s="16">
        <f>ROUND((IF(Q578=1,INDEX(新属性投放!$L$14:$L$34,卡牌属性!R578),INDEX(新属性投放!$L$42:$L$62,卡牌属性!R578))*INDEX($G$5:$G$42,L578)+IF(Q578=1,INDEX(新属性投放!T$20:T$23,卡牌属性!M578-1),INDEX(新属性投放!T$25:T$28,卡牌属性!M578-1)))*SQRT(INDEX($I$5:$I$42,L578)),2)</f>
        <v>5882</v>
      </c>
      <c r="Y578" s="31" t="s">
        <v>189</v>
      </c>
      <c r="Z578" s="16">
        <f>ROUND(IF(Q578=1,INDEX(新属性投放!$D$14:$D$34,卡牌属性!R578),INDEX(新属性投放!$D$42:$D$62,卡牌属性!R578))*INDEX($G$5:$G$42,L578)/SQRT(INDEX($I$5:$I$42,L578)),2)</f>
        <v>25.25</v>
      </c>
      <c r="AA578" s="31" t="s">
        <v>190</v>
      </c>
      <c r="AB578" s="16">
        <f>ROUND(IF(Q578=1,INDEX(新属性投放!$E$14:$E$34,卡牌属性!R578),INDEX(新属性投放!$E$42:$E$62,卡牌属性!R578))*INDEX($G$5:$G$42,L578),2)</f>
        <v>12.62</v>
      </c>
      <c r="AC578" s="31" t="s">
        <v>191</v>
      </c>
      <c r="AD578" s="16">
        <f>ROUND(IF(Q578=1,INDEX(新属性投放!$F$14:$F$34,卡牌属性!R578),INDEX(新属性投放!$F$42:$F$62,卡牌属性!R578))*INDEX($G$5:$G$42,L578)*SQRT(INDEX($I$5:$I$42,L578)),2)</f>
        <v>112.5</v>
      </c>
      <c r="AF578" s="16">
        <f t="shared" si="229"/>
        <v>252</v>
      </c>
      <c r="AG578" s="16">
        <f t="shared" si="230"/>
        <v>126</v>
      </c>
      <c r="AH578" s="16">
        <f t="shared" si="231"/>
        <v>1125</v>
      </c>
      <c r="AJ578" s="16">
        <f t="shared" si="247"/>
        <v>1024</v>
      </c>
      <c r="AK578" s="16">
        <f t="shared" si="248"/>
        <v>512</v>
      </c>
      <c r="AL578" s="16">
        <f t="shared" si="249"/>
        <v>4560</v>
      </c>
    </row>
    <row r="579" spans="11:38" ht="16.5" x14ac:dyDescent="0.2">
      <c r="K579" s="15">
        <v>576</v>
      </c>
      <c r="L579" s="15">
        <f t="shared" si="223"/>
        <v>28</v>
      </c>
      <c r="M579" s="15">
        <f t="shared" si="224"/>
        <v>5</v>
      </c>
      <c r="N579" s="16">
        <f t="shared" si="225"/>
        <v>1102012</v>
      </c>
      <c r="O579" s="16" t="str">
        <f t="shared" si="226"/>
        <v>夏侯惇9突</v>
      </c>
      <c r="P579" s="31" t="s">
        <v>482</v>
      </c>
      <c r="Q579" s="16">
        <f t="shared" si="227"/>
        <v>2</v>
      </c>
      <c r="R579" s="16">
        <f t="shared" si="228"/>
        <v>9</v>
      </c>
      <c r="S579" s="16" t="s">
        <v>51</v>
      </c>
      <c r="T579" s="16">
        <f>ROUND(((IF(Q579=1,INDEX(新属性投放!$J$14:$J$34,卡牌属性!R579),INDEX(新属性投放!$J$42:$J$62,卡牌属性!R579)))*INDEX($G$5:$G$42,L579)+IF(Q579=1,INDEX(新属性投放!R$20:R$23,卡牌属性!M579-1),INDEX(新属性投放!R$25:R$28,卡牌属性!M579-1)))/SQRT(INDEX($I$5:$I$42,L579)),2)</f>
        <v>1473.75</v>
      </c>
      <c r="U579" s="31" t="s">
        <v>190</v>
      </c>
      <c r="V579" s="16">
        <f>ROUND((IF(Q579=1,INDEX(新属性投放!$K$14:$K$34,卡牌属性!R579),INDEX(新属性投放!$K$42:$K$62,卡牌属性!R579))+IF(Q579=1,INDEX(新属性投放!S$20:S$23,卡牌属性!M579-1),INDEX(新属性投放!S$25:S$28,卡牌属性!M579-1)))*INDEX($G$5:$G$42,L579),2)</f>
        <v>670.13</v>
      </c>
      <c r="W579" s="31" t="s">
        <v>191</v>
      </c>
      <c r="X579" s="16">
        <f>ROUND((IF(Q579=1,INDEX(新属性投放!$L$14:$L$34,卡牌属性!R579),INDEX(新属性投放!$L$42:$L$62,卡牌属性!R579))*INDEX($G$5:$G$42,L579)+IF(Q579=1,INDEX(新属性投放!T$20:T$23,卡牌属性!M579-1),INDEX(新属性投放!T$25:T$28,卡牌属性!M579-1)))*SQRT(INDEX($I$5:$I$42,L579)),2)</f>
        <v>7574</v>
      </c>
      <c r="Y579" s="31" t="s">
        <v>189</v>
      </c>
      <c r="Z579" s="16">
        <f>ROUND(IF(Q579=1,INDEX(新属性投放!$D$14:$D$34,卡牌属性!R579),INDEX(新属性投放!$D$42:$D$62,卡牌属性!R579))*INDEX($G$5:$G$42,L579)/SQRT(INDEX($I$5:$I$42,L579)),2)</f>
        <v>32.840000000000003</v>
      </c>
      <c r="AA579" s="31" t="s">
        <v>190</v>
      </c>
      <c r="AB579" s="16">
        <f>ROUND(IF(Q579=1,INDEX(新属性投放!$E$14:$E$34,卡牌属性!R579),INDEX(新属性投放!$E$42:$E$62,卡牌属性!R579))*INDEX($G$5:$G$42,L579),2)</f>
        <v>16.420000000000002</v>
      </c>
      <c r="AC579" s="31" t="s">
        <v>191</v>
      </c>
      <c r="AD579" s="16">
        <f>ROUND(IF(Q579=1,INDEX(新属性投放!$F$14:$F$34,卡牌属性!R579),INDEX(新属性投放!$F$42:$F$62,卡牌属性!R579))*INDEX($G$5:$G$42,L579)*SQRT(INDEX($I$5:$I$42,L579)),2)</f>
        <v>147</v>
      </c>
      <c r="AF579" s="16">
        <f t="shared" si="229"/>
        <v>328</v>
      </c>
      <c r="AG579" s="16">
        <f t="shared" si="230"/>
        <v>164</v>
      </c>
      <c r="AH579" s="16">
        <f t="shared" si="231"/>
        <v>1470</v>
      </c>
      <c r="AJ579" s="16">
        <f t="shared" si="247"/>
        <v>1352</v>
      </c>
      <c r="AK579" s="16">
        <f t="shared" si="248"/>
        <v>676</v>
      </c>
      <c r="AL579" s="16">
        <f t="shared" si="249"/>
        <v>6030</v>
      </c>
    </row>
    <row r="580" spans="11:38" ht="16.5" x14ac:dyDescent="0.2">
      <c r="K580" s="15">
        <v>577</v>
      </c>
      <c r="L580" s="15">
        <f t="shared" si="223"/>
        <v>28</v>
      </c>
      <c r="M580" s="15">
        <f t="shared" si="224"/>
        <v>5</v>
      </c>
      <c r="N580" s="16">
        <f t="shared" si="225"/>
        <v>1102012</v>
      </c>
      <c r="O580" s="16" t="str">
        <f t="shared" si="226"/>
        <v>夏侯惇10突</v>
      </c>
      <c r="P580" s="31" t="s">
        <v>482</v>
      </c>
      <c r="Q580" s="16">
        <f t="shared" si="227"/>
        <v>2</v>
      </c>
      <c r="R580" s="16">
        <f t="shared" si="228"/>
        <v>10</v>
      </c>
      <c r="S580" s="16" t="s">
        <v>51</v>
      </c>
      <c r="T580" s="16">
        <f>ROUND(((IF(Q580=1,INDEX(新属性投放!$J$14:$J$34,卡牌属性!R580),INDEX(新属性投放!$J$42:$J$62,卡牌属性!R580)))*INDEX($G$5:$G$42,L580)+IF(Q580=1,INDEX(新属性投放!R$20:R$23,卡牌属性!M580-1),INDEX(新属性投放!R$25:R$28,卡牌属性!M580-1)))/SQRT(INDEX($I$5:$I$42,L580)),2)</f>
        <v>1678.43</v>
      </c>
      <c r="U580" s="31" t="s">
        <v>190</v>
      </c>
      <c r="V580" s="16">
        <f>ROUND((IF(Q580=1,INDEX(新属性投放!$K$14:$K$34,卡牌属性!R580),INDEX(新属性投放!$K$42:$K$62,卡牌属性!R580))+IF(Q580=1,INDEX(新属性投放!S$20:S$23,卡牌属性!M580-1),INDEX(新属性投放!S$25:S$28,卡牌属性!M580-1)))*INDEX($G$5:$G$42,L580),2)</f>
        <v>773.21</v>
      </c>
      <c r="W580" s="31" t="s">
        <v>191</v>
      </c>
      <c r="X580" s="16">
        <f>ROUND((IF(Q580=1,INDEX(新属性投放!$L$14:$L$34,卡牌属性!R580),INDEX(新属性投放!$L$42:$L$62,卡牌属性!R580))*INDEX($G$5:$G$42,L580)+IF(Q580=1,INDEX(新属性投放!T$20:T$23,卡牌属性!M580-1),INDEX(新属性投放!T$25:T$28,卡牌属性!M580-1)))*SQRT(INDEX($I$5:$I$42,L580)),2)</f>
        <v>8673.5</v>
      </c>
      <c r="Y580" s="31" t="s">
        <v>189</v>
      </c>
      <c r="Z580" s="16">
        <f>ROUND(IF(Q580=1,INDEX(新属性投放!$D$14:$D$34,卡牌属性!R580),INDEX(新属性投放!$D$42:$D$62,卡牌属性!R580))*INDEX($G$5:$G$42,L580)/SQRT(INDEX($I$5:$I$42,L580)),2)</f>
        <v>37.86</v>
      </c>
      <c r="AA580" s="31" t="s">
        <v>190</v>
      </c>
      <c r="AB580" s="16">
        <f>ROUND(IF(Q580=1,INDEX(新属性投放!$E$14:$E$34,卡牌属性!R580),INDEX(新属性投放!$E$42:$E$62,卡牌属性!R580))*INDEX($G$5:$G$42,L580),2)</f>
        <v>18.93</v>
      </c>
      <c r="AC580" s="31" t="s">
        <v>191</v>
      </c>
      <c r="AD580" s="16">
        <f>ROUND(IF(Q580=1,INDEX(新属性投放!$F$14:$F$34,卡牌属性!R580),INDEX(新属性投放!$F$42:$F$62,卡牌属性!R580))*INDEX($G$5:$G$42,L580)*SQRT(INDEX($I$5:$I$42,L580)),2)</f>
        <v>169.5</v>
      </c>
      <c r="AF580" s="16">
        <f t="shared" si="229"/>
        <v>378</v>
      </c>
      <c r="AG580" s="16">
        <f t="shared" si="230"/>
        <v>189</v>
      </c>
      <c r="AH580" s="16">
        <f t="shared" si="231"/>
        <v>1695</v>
      </c>
      <c r="AJ580" s="16">
        <f t="shared" si="247"/>
        <v>1730</v>
      </c>
      <c r="AK580" s="16">
        <f t="shared" si="248"/>
        <v>865</v>
      </c>
      <c r="AL580" s="16">
        <f t="shared" si="249"/>
        <v>7725</v>
      </c>
    </row>
    <row r="581" spans="11:38" ht="16.5" x14ac:dyDescent="0.2">
      <c r="K581" s="15">
        <v>578</v>
      </c>
      <c r="L581" s="15">
        <f t="shared" ref="L581:L644" si="250">MATCH(K581-1,$F$4:$F$41,1)</f>
        <v>28</v>
      </c>
      <c r="M581" s="15">
        <f t="shared" ref="M581:M644" si="251">INDEX($D$5:$D$42,L581)</f>
        <v>5</v>
      </c>
      <c r="N581" s="16">
        <f t="shared" ref="N581:N644" si="252">INDEX($A$4:$A$42,L581+1)</f>
        <v>1102012</v>
      </c>
      <c r="O581" s="16" t="str">
        <f t="shared" ref="O581:O644" si="253">INDEX($B$4:$B$42,MATCH(N581,$A$4:$A$42,0))&amp;R581&amp;"突"</f>
        <v>夏侯惇11突</v>
      </c>
      <c r="P581" s="31" t="s">
        <v>482</v>
      </c>
      <c r="Q581" s="16">
        <f t="shared" ref="Q581:Q644" si="254">INDEX($C$4:$C$42,L581+1)</f>
        <v>2</v>
      </c>
      <c r="R581" s="16">
        <f t="shared" ref="R581:R644" si="255">K581-INDEX($F$4:$F$42,L581)</f>
        <v>11</v>
      </c>
      <c r="S581" s="16" t="s">
        <v>51</v>
      </c>
      <c r="T581" s="16">
        <f>ROUND(((IF(Q581=1,INDEX(新属性投放!$J$14:$J$34,卡牌属性!R581),INDEX(新属性投放!$J$42:$J$62,卡牌属性!R581)))*INDEX($G$5:$G$42,L581)+IF(Q581=1,INDEX(新属性投放!R$20:R$23,卡牌属性!M581-1),INDEX(新属性投放!R$25:R$28,卡牌属性!M581-1)))/SQRT(INDEX($I$5:$I$42,L581)),2)</f>
        <v>1915.73</v>
      </c>
      <c r="U581" s="31" t="s">
        <v>190</v>
      </c>
      <c r="V581" s="16">
        <f>ROUND((IF(Q581=1,INDEX(新属性投放!$K$14:$K$34,卡牌属性!R581),INDEX(新属性投放!$K$42:$K$62,卡牌属性!R581))+IF(Q581=1,INDEX(新属性投放!S$20:S$23,卡牌属性!M581-1),INDEX(新属性投放!S$25:S$28,卡牌属性!M581-1)))*INDEX($G$5:$G$42,L581),2)</f>
        <v>891.86</v>
      </c>
      <c r="W581" s="31" t="s">
        <v>191</v>
      </c>
      <c r="X581" s="16">
        <f>ROUND((IF(Q581=1,INDEX(新属性投放!$L$14:$L$34,卡牌属性!R581),INDEX(新属性投放!$L$42:$L$62,卡牌属性!R581))*INDEX($G$5:$G$42,L581)+IF(Q581=1,INDEX(新属性投放!T$20:T$23,卡牌属性!M581-1),INDEX(新属性投放!T$25:T$28,卡牌属性!M581-1)))*SQRT(INDEX($I$5:$I$42,L581)),2)</f>
        <v>9953</v>
      </c>
      <c r="Y581" s="31" t="s">
        <v>189</v>
      </c>
      <c r="Z581" s="16">
        <f>ROUND(IF(Q581=1,INDEX(新属性投放!$D$14:$D$34,卡牌属性!R581),INDEX(新属性投放!$D$42:$D$62,卡牌属性!R581))*INDEX($G$5:$G$42,L581)/SQRT(INDEX($I$5:$I$42,L581)),2)</f>
        <v>44.18</v>
      </c>
      <c r="AA581" s="31" t="s">
        <v>190</v>
      </c>
      <c r="AB581" s="16">
        <f>ROUND(IF(Q581=1,INDEX(新属性投放!$E$14:$E$34,卡牌属性!R581),INDEX(新属性投放!$E$42:$E$62,卡牌属性!R581))*INDEX($G$5:$G$42,L581),2)</f>
        <v>22.09</v>
      </c>
      <c r="AC581" s="31" t="s">
        <v>191</v>
      </c>
      <c r="AD581" s="16">
        <f>ROUND(IF(Q581=1,INDEX(新属性投放!$F$14:$F$34,卡牌属性!R581),INDEX(新属性投放!$F$42:$F$62,卡牌属性!R581))*INDEX($G$5:$G$42,L581)*SQRT(INDEX($I$5:$I$42,L581)),2)</f>
        <v>198</v>
      </c>
      <c r="AF581" s="16">
        <f t="shared" ref="AF581:AF644" si="256">INT(Z581*AF$2*10)</f>
        <v>441</v>
      </c>
      <c r="AG581" s="16">
        <f t="shared" ref="AG581:AG644" si="257">INT(AB581*AF$2*10)</f>
        <v>220</v>
      </c>
      <c r="AH581" s="16">
        <f t="shared" ref="AH581:AH644" si="258">INT(AD581*AF$2*10)</f>
        <v>1980</v>
      </c>
      <c r="AJ581" s="16">
        <f t="shared" si="247"/>
        <v>2171</v>
      </c>
      <c r="AK581" s="16">
        <f t="shared" si="248"/>
        <v>1085</v>
      </c>
      <c r="AL581" s="16">
        <f t="shared" si="249"/>
        <v>9705</v>
      </c>
    </row>
    <row r="582" spans="11:38" ht="16.5" x14ac:dyDescent="0.2">
      <c r="K582" s="15">
        <v>579</v>
      </c>
      <c r="L582" s="15">
        <f t="shared" si="250"/>
        <v>28</v>
      </c>
      <c r="M582" s="15">
        <f t="shared" si="251"/>
        <v>5</v>
      </c>
      <c r="N582" s="16">
        <f t="shared" si="252"/>
        <v>1102012</v>
      </c>
      <c r="O582" s="16" t="str">
        <f t="shared" si="253"/>
        <v>夏侯惇12突</v>
      </c>
      <c r="P582" s="31" t="s">
        <v>482</v>
      </c>
      <c r="Q582" s="16">
        <f t="shared" si="254"/>
        <v>2</v>
      </c>
      <c r="R582" s="16">
        <f t="shared" si="255"/>
        <v>12</v>
      </c>
      <c r="S582" s="16" t="s">
        <v>51</v>
      </c>
      <c r="T582" s="16">
        <f>ROUND(((IF(Q582=1,INDEX(新属性投放!$J$14:$J$34,卡牌属性!R582),INDEX(新属性投放!$J$42:$J$62,卡牌属性!R582)))*INDEX($G$5:$G$42,L582)+IF(Q582=1,INDEX(新属性投放!R$20:R$23,卡牌属性!M582-1),INDEX(新属性投放!R$25:R$28,卡牌属性!M582-1)))/SQRT(INDEX($I$5:$I$42,L582)),2)</f>
        <v>2192.1</v>
      </c>
      <c r="U582" s="31" t="s">
        <v>190</v>
      </c>
      <c r="V582" s="16">
        <f>ROUND((IF(Q582=1,INDEX(新属性投放!$K$14:$K$34,卡牌属性!R582),INDEX(新属性投放!$K$42:$K$62,卡牌属性!R582))+IF(Q582=1,INDEX(新属性投放!S$20:S$23,卡牌属性!M582-1),INDEX(新属性投放!S$25:S$28,卡牌属性!M582-1)))*INDEX($G$5:$G$42,L582),2)</f>
        <v>1029.3</v>
      </c>
      <c r="W582" s="31" t="s">
        <v>191</v>
      </c>
      <c r="X582" s="16">
        <f>ROUND((IF(Q582=1,INDEX(新属性投放!$L$14:$L$34,卡牌属性!R582),INDEX(新属性投放!$L$42:$L$62,卡牌属性!R582))*INDEX($G$5:$G$42,L582)+IF(Q582=1,INDEX(新属性投放!T$20:T$23,卡牌属性!M582-1),INDEX(新属性投放!T$25:T$28,卡牌属性!M582-1)))*SQRT(INDEX($I$5:$I$42,L582)),2)</f>
        <v>11442.5</v>
      </c>
      <c r="Y582" s="31" t="s">
        <v>189</v>
      </c>
      <c r="Z582" s="16">
        <f>ROUND(IF(Q582=1,INDEX(新属性投放!$D$14:$D$34,卡牌属性!R582),INDEX(新属性投放!$D$42:$D$62,卡牌属性!R582))*INDEX($G$5:$G$42,L582)/SQRT(INDEX($I$5:$I$42,L582)),2)</f>
        <v>50.54</v>
      </c>
      <c r="AA582" s="31" t="s">
        <v>190</v>
      </c>
      <c r="AB582" s="16">
        <f>ROUND(IF(Q582=1,INDEX(新属性投放!$E$14:$E$34,卡牌属性!R582),INDEX(新属性投放!$E$42:$E$62,卡牌属性!R582))*INDEX($G$5:$G$42,L582),2)</f>
        <v>25.27</v>
      </c>
      <c r="AC582" s="31" t="s">
        <v>191</v>
      </c>
      <c r="AD582" s="16">
        <f>ROUND(IF(Q582=1,INDEX(新属性投放!$F$14:$F$34,卡牌属性!R582),INDEX(新属性投放!$F$42:$F$62,卡牌属性!R582))*INDEX($G$5:$G$42,L582)*SQRT(INDEX($I$5:$I$42,L582)),2)</f>
        <v>226.5</v>
      </c>
      <c r="AF582" s="16">
        <f t="shared" si="256"/>
        <v>505</v>
      </c>
      <c r="AG582" s="16">
        <f t="shared" si="257"/>
        <v>252</v>
      </c>
      <c r="AH582" s="16">
        <f t="shared" si="258"/>
        <v>2265</v>
      </c>
      <c r="AJ582" s="16">
        <f t="shared" si="247"/>
        <v>2676</v>
      </c>
      <c r="AK582" s="16">
        <f t="shared" si="248"/>
        <v>1337</v>
      </c>
      <c r="AL582" s="16">
        <f t="shared" si="249"/>
        <v>11970</v>
      </c>
    </row>
    <row r="583" spans="11:38" ht="16.5" x14ac:dyDescent="0.2">
      <c r="K583" s="15">
        <v>580</v>
      </c>
      <c r="L583" s="15">
        <f t="shared" si="250"/>
        <v>28</v>
      </c>
      <c r="M583" s="15">
        <f t="shared" si="251"/>
        <v>5</v>
      </c>
      <c r="N583" s="16">
        <f t="shared" si="252"/>
        <v>1102012</v>
      </c>
      <c r="O583" s="16" t="str">
        <f t="shared" si="253"/>
        <v>夏侯惇13突</v>
      </c>
      <c r="P583" s="31" t="s">
        <v>482</v>
      </c>
      <c r="Q583" s="16">
        <f t="shared" si="254"/>
        <v>2</v>
      </c>
      <c r="R583" s="16">
        <f t="shared" si="255"/>
        <v>13</v>
      </c>
      <c r="S583" s="16" t="s">
        <v>51</v>
      </c>
      <c r="T583" s="16">
        <f>ROUND(((IF(Q583=1,INDEX(新属性投放!$J$14:$J$34,卡牌属性!R583),INDEX(新属性投放!$J$42:$J$62,卡牌属性!R583)))*INDEX($G$5:$G$42,L583)+IF(Q583=1,INDEX(新属性投放!R$20:R$23,卡牌属性!M583-1),INDEX(新属性投放!R$25:R$28,卡牌属性!M583-1)))/SQRT(INDEX($I$5:$I$42,L583)),2)</f>
        <v>2507.7800000000002</v>
      </c>
      <c r="U583" s="31" t="s">
        <v>190</v>
      </c>
      <c r="V583" s="16">
        <f>ROUND((IF(Q583=1,INDEX(新属性投放!$K$14:$K$34,卡牌属性!R583),INDEX(新属性投放!$K$42:$K$62,卡牌属性!R583))+IF(Q583=1,INDEX(新属性投放!S$20:S$23,卡牌属性!M583-1),INDEX(新属性投放!S$25:S$28,卡牌属性!M583-1)))*INDEX($G$5:$G$42,L583),2)</f>
        <v>1187.1400000000001</v>
      </c>
      <c r="W583" s="31" t="s">
        <v>191</v>
      </c>
      <c r="X583" s="16">
        <f>ROUND((IF(Q583=1,INDEX(新属性投放!$L$14:$L$34,卡牌属性!R583),INDEX(新属性投放!$L$42:$L$62,卡牌属性!R583))*INDEX($G$5:$G$42,L583)+IF(Q583=1,INDEX(新属性投放!T$20:T$23,卡牌属性!M583-1),INDEX(新属性投放!T$25:T$28,卡牌属性!M583-1)))*SQRT(INDEX($I$5:$I$42,L583)),2)</f>
        <v>13142</v>
      </c>
      <c r="Y583" s="31" t="s">
        <v>189</v>
      </c>
      <c r="Z583" s="16">
        <f>ROUND(IF(Q583=1,INDEX(新属性投放!$D$14:$D$34,卡牌属性!R583),INDEX(新属性投放!$D$42:$D$62,卡牌属性!R583))*INDEX($G$5:$G$42,L583)/SQRT(INDEX($I$5:$I$42,L583)),2)</f>
        <v>58.43</v>
      </c>
      <c r="AA583" s="31" t="s">
        <v>190</v>
      </c>
      <c r="AB583" s="16">
        <f>ROUND(IF(Q583=1,INDEX(新属性投放!$E$14:$E$34,卡牌属性!R583),INDEX(新属性投放!$E$42:$E$62,卡牌属性!R583))*INDEX($G$5:$G$42,L583),2)</f>
        <v>29.21</v>
      </c>
      <c r="AC583" s="31" t="s">
        <v>191</v>
      </c>
      <c r="AD583" s="16">
        <f>ROUND(IF(Q583=1,INDEX(新属性投放!$F$14:$F$34,卡牌属性!R583),INDEX(新属性投放!$F$42:$F$62,卡牌属性!R583))*INDEX($G$5:$G$42,L583)*SQRT(INDEX($I$5:$I$42,L583)),2)</f>
        <v>262.5</v>
      </c>
      <c r="AF583" s="16">
        <f t="shared" si="256"/>
        <v>584</v>
      </c>
      <c r="AG583" s="16">
        <f t="shared" si="257"/>
        <v>292</v>
      </c>
      <c r="AH583" s="16">
        <f t="shared" si="258"/>
        <v>2625</v>
      </c>
      <c r="AJ583" s="16">
        <f t="shared" si="247"/>
        <v>3260</v>
      </c>
      <c r="AK583" s="16">
        <f t="shared" si="248"/>
        <v>1629</v>
      </c>
      <c r="AL583" s="16">
        <f t="shared" si="249"/>
        <v>14595</v>
      </c>
    </row>
    <row r="584" spans="11:38" ht="16.5" x14ac:dyDescent="0.2">
      <c r="K584" s="15">
        <v>581</v>
      </c>
      <c r="L584" s="15">
        <f t="shared" si="250"/>
        <v>28</v>
      </c>
      <c r="M584" s="15">
        <f t="shared" si="251"/>
        <v>5</v>
      </c>
      <c r="N584" s="16">
        <f t="shared" si="252"/>
        <v>1102012</v>
      </c>
      <c r="O584" s="16" t="str">
        <f t="shared" si="253"/>
        <v>夏侯惇14突</v>
      </c>
      <c r="P584" s="31" t="s">
        <v>482</v>
      </c>
      <c r="Q584" s="16">
        <f t="shared" si="254"/>
        <v>2</v>
      </c>
      <c r="R584" s="16">
        <f t="shared" si="255"/>
        <v>14</v>
      </c>
      <c r="S584" s="16" t="s">
        <v>51</v>
      </c>
      <c r="T584" s="16">
        <f>ROUND(((IF(Q584=1,INDEX(新属性投放!$J$14:$J$34,卡牌属性!R584),INDEX(新属性投放!$J$42:$J$62,卡牌属性!R584)))*INDEX($G$5:$G$42,L584)+IF(Q584=1,INDEX(新属性投放!R$20:R$23,卡牌属性!M584-1),INDEX(新属性投放!R$25:R$28,卡牌属性!M584-1)))/SQRT(INDEX($I$5:$I$42,L584)),2)</f>
        <v>2873.4</v>
      </c>
      <c r="U584" s="31" t="s">
        <v>190</v>
      </c>
      <c r="V584" s="16">
        <f>ROUND((IF(Q584=1,INDEX(新属性投放!$K$14:$K$34,卡牌属性!R584),INDEX(新属性投放!$K$42:$K$62,卡牌属性!R584))+IF(Q584=1,INDEX(新属性投放!S$20:S$23,卡牌属性!M584-1),INDEX(新属性投放!S$25:S$28,卡牌属性!M584-1)))*INDEX($G$5:$G$42,L584),2)</f>
        <v>1369.2</v>
      </c>
      <c r="W584" s="31" t="s">
        <v>191</v>
      </c>
      <c r="X584" s="16">
        <f>ROUND((IF(Q584=1,INDEX(新属性投放!$L$14:$L$34,卡牌属性!R584),INDEX(新属性投放!$L$42:$L$62,卡牌属性!R584))*INDEX($G$5:$G$42,L584)+IF(Q584=1,INDEX(新属性投放!T$20:T$23,卡牌属性!M584-1),INDEX(新属性投放!T$25:T$28,卡牌属性!M584-1)))*SQRT(INDEX($I$5:$I$42,L584)),2)</f>
        <v>15116</v>
      </c>
      <c r="Y584" s="31" t="s">
        <v>189</v>
      </c>
      <c r="Z584" s="16">
        <f>ROUND(IF(Q584=1,INDEX(新属性投放!$D$14:$D$34,卡牌属性!R584),INDEX(新属性投放!$D$42:$D$62,卡牌属性!R584))*INDEX($G$5:$G$42,L584)/SQRT(INDEX($I$5:$I$42,L584)),2)</f>
        <v>67.56</v>
      </c>
      <c r="AA584" s="31" t="s">
        <v>190</v>
      </c>
      <c r="AB584" s="16">
        <f>ROUND(IF(Q584=1,INDEX(新属性投放!$E$14:$E$34,卡牌属性!R584),INDEX(新属性投放!$E$42:$E$62,卡牌属性!R584))*INDEX($G$5:$G$42,L584),2)</f>
        <v>33.78</v>
      </c>
      <c r="AC584" s="31" t="s">
        <v>191</v>
      </c>
      <c r="AD584" s="16">
        <f>ROUND(IF(Q584=1,INDEX(新属性投放!$F$14:$F$34,卡牌属性!R584),INDEX(新属性投放!$F$42:$F$62,卡牌属性!R584))*INDEX($G$5:$G$42,L584)*SQRT(INDEX($I$5:$I$42,L584)),2)</f>
        <v>303</v>
      </c>
      <c r="AF584" s="16">
        <f t="shared" si="256"/>
        <v>675</v>
      </c>
      <c r="AG584" s="16">
        <f t="shared" si="257"/>
        <v>337</v>
      </c>
      <c r="AH584" s="16">
        <f t="shared" si="258"/>
        <v>3030</v>
      </c>
      <c r="AJ584" s="16">
        <f t="shared" si="247"/>
        <v>3935</v>
      </c>
      <c r="AK584" s="16">
        <f t="shared" si="248"/>
        <v>1966</v>
      </c>
      <c r="AL584" s="16">
        <f t="shared" si="249"/>
        <v>17625</v>
      </c>
    </row>
    <row r="585" spans="11:38" ht="16.5" x14ac:dyDescent="0.2">
      <c r="K585" s="15">
        <v>582</v>
      </c>
      <c r="L585" s="15">
        <f t="shared" si="250"/>
        <v>28</v>
      </c>
      <c r="M585" s="15">
        <f t="shared" si="251"/>
        <v>5</v>
      </c>
      <c r="N585" s="16">
        <f t="shared" si="252"/>
        <v>1102012</v>
      </c>
      <c r="O585" s="16" t="str">
        <f t="shared" si="253"/>
        <v>夏侯惇15突</v>
      </c>
      <c r="P585" s="31" t="s">
        <v>482</v>
      </c>
      <c r="Q585" s="16">
        <f t="shared" si="254"/>
        <v>2</v>
      </c>
      <c r="R585" s="16">
        <f t="shared" si="255"/>
        <v>15</v>
      </c>
      <c r="S585" s="16" t="s">
        <v>51</v>
      </c>
      <c r="T585" s="16">
        <f>ROUND(((IF(Q585=1,INDEX(新属性投放!$J$14:$J$34,卡牌属性!R585),INDEX(新属性投放!$J$42:$J$62,卡牌属性!R585)))*INDEX($G$5:$G$42,L585)+IF(Q585=1,INDEX(新属性投放!R$20:R$23,卡牌属性!M585-1),INDEX(新属性投放!R$25:R$28,卡牌属性!M585-1)))/SQRT(INDEX($I$5:$I$42,L585)),2)</f>
        <v>3295.2</v>
      </c>
      <c r="U585" s="31" t="s">
        <v>190</v>
      </c>
      <c r="V585" s="16">
        <f>ROUND((IF(Q585=1,INDEX(新属性投放!$K$14:$K$34,卡牌属性!R585),INDEX(新属性投放!$K$42:$K$62,卡牌属性!R585))+IF(Q585=1,INDEX(新属性投放!S$20:S$23,卡牌属性!M585-1),INDEX(新属性投放!S$25:S$28,卡牌属性!M585-1)))*INDEX($G$5:$G$42,L585),2)</f>
        <v>1580.1</v>
      </c>
      <c r="W585" s="31" t="s">
        <v>191</v>
      </c>
      <c r="X585" s="16">
        <f>ROUND((IF(Q585=1,INDEX(新属性投放!$L$14:$L$34,卡牌属性!R585),INDEX(新属性投放!$L$42:$L$62,卡牌属性!R585))*INDEX($G$5:$G$42,L585)+IF(Q585=1,INDEX(新属性投放!T$20:T$23,卡牌属性!M585-1),INDEX(新属性投放!T$25:T$28,卡牌属性!M585-1)))*SQRT(INDEX($I$5:$I$42,L585)),2)</f>
        <v>17387</v>
      </c>
      <c r="Y585" s="31" t="s">
        <v>189</v>
      </c>
      <c r="Z585" s="16">
        <f>ROUND(IF(Q585=1,INDEX(新属性投放!$D$14:$D$34,卡牌属性!R585),INDEX(新属性投放!$D$42:$D$62,卡牌属性!R585))*INDEX($G$5:$G$42,L585)/SQRT(INDEX($I$5:$I$42,L585)),2)</f>
        <v>78.11</v>
      </c>
      <c r="AA585" s="31" t="s">
        <v>190</v>
      </c>
      <c r="AB585" s="16">
        <f>ROUND(IF(Q585=1,INDEX(新属性投放!$E$14:$E$34,卡牌属性!R585),INDEX(新属性投放!$E$42:$E$62,卡牌属性!R585))*INDEX($G$5:$G$42,L585),2)</f>
        <v>39.049999999999997</v>
      </c>
      <c r="AC585" s="31" t="s">
        <v>191</v>
      </c>
      <c r="AD585" s="16">
        <f>ROUND(IF(Q585=1,INDEX(新属性投放!$F$14:$F$34,卡牌属性!R585),INDEX(新属性投放!$F$42:$F$62,卡牌属性!R585))*INDEX($G$5:$G$42,L585)*SQRT(INDEX($I$5:$I$42,L585)),2)</f>
        <v>351</v>
      </c>
      <c r="AF585" s="16">
        <f t="shared" si="256"/>
        <v>781</v>
      </c>
      <c r="AG585" s="16">
        <f t="shared" si="257"/>
        <v>390</v>
      </c>
      <c r="AH585" s="16">
        <f t="shared" si="258"/>
        <v>3510</v>
      </c>
      <c r="AJ585" s="16">
        <f t="shared" si="247"/>
        <v>4716</v>
      </c>
      <c r="AK585" s="16">
        <f t="shared" si="248"/>
        <v>2356</v>
      </c>
      <c r="AL585" s="16">
        <f t="shared" si="249"/>
        <v>21135</v>
      </c>
    </row>
    <row r="586" spans="11:38" ht="16.5" x14ac:dyDescent="0.2">
      <c r="K586" s="15">
        <v>583</v>
      </c>
      <c r="L586" s="15">
        <f t="shared" si="250"/>
        <v>28</v>
      </c>
      <c r="M586" s="15">
        <f t="shared" si="251"/>
        <v>5</v>
      </c>
      <c r="N586" s="16">
        <f t="shared" si="252"/>
        <v>1102012</v>
      </c>
      <c r="O586" s="16" t="str">
        <f t="shared" si="253"/>
        <v>夏侯惇16突</v>
      </c>
      <c r="P586" s="31" t="s">
        <v>482</v>
      </c>
      <c r="Q586" s="16">
        <f t="shared" si="254"/>
        <v>2</v>
      </c>
      <c r="R586" s="16">
        <f t="shared" si="255"/>
        <v>16</v>
      </c>
      <c r="S586" s="16" t="s">
        <v>51</v>
      </c>
      <c r="T586" s="16">
        <f>ROUND(((IF(Q586=1,INDEX(新属性投放!$J$14:$J$34,卡牌属性!R586),INDEX(新属性投放!$J$42:$J$62,卡牌属性!R586)))*INDEX($G$5:$G$42,L586)+IF(Q586=1,INDEX(新属性投放!R$20:R$23,卡牌属性!M586-1),INDEX(新属性投放!R$25:R$28,卡牌属性!M586-1)))/SQRT(INDEX($I$5:$I$42,L586)),2)</f>
        <v>3783.23</v>
      </c>
      <c r="U586" s="31" t="s">
        <v>190</v>
      </c>
      <c r="V586" s="16">
        <f>ROUND((IF(Q586=1,INDEX(新属性投放!$K$14:$K$34,卡牌属性!R586),INDEX(新属性投放!$K$42:$K$62,卡牌属性!R586))+IF(Q586=1,INDEX(新属性投放!S$20:S$23,卡牌属性!M586-1),INDEX(新属性投放!S$25:S$28,卡牌属性!M586-1)))*INDEX($G$5:$G$42,L586),2)</f>
        <v>1824.86</v>
      </c>
      <c r="W586" s="31" t="s">
        <v>191</v>
      </c>
      <c r="X586" s="16">
        <f>ROUND((IF(Q586=1,INDEX(新属性投放!$L$14:$L$34,卡牌属性!R586),INDEX(新属性投放!$L$42:$L$62,卡牌属性!R586))*INDEX($G$5:$G$42,L586)+IF(Q586=1,INDEX(新属性投放!T$20:T$23,卡牌属性!M586-1),INDEX(新属性投放!T$25:T$28,卡牌属性!M586-1)))*SQRT(INDEX($I$5:$I$42,L586)),2)</f>
        <v>20019.5</v>
      </c>
      <c r="Y586" s="31" t="s">
        <v>189</v>
      </c>
      <c r="Z586" s="16">
        <f>ROUND(IF(Q586=1,INDEX(新属性投放!$D$14:$D$34,卡牌属性!R586),INDEX(新属性投放!$D$42:$D$62,卡牌属性!R586))*INDEX($G$5:$G$42,L586)/SQRT(INDEX($I$5:$I$42,L586)),2)</f>
        <v>90.3</v>
      </c>
      <c r="AA586" s="31" t="s">
        <v>190</v>
      </c>
      <c r="AB586" s="16">
        <f>ROUND(IF(Q586=1,INDEX(新属性投放!$E$14:$E$34,卡牌属性!R586),INDEX(新属性投放!$E$42:$E$62,卡牌属性!R586))*INDEX($G$5:$G$42,L586),2)</f>
        <v>45.15</v>
      </c>
      <c r="AC586" s="31" t="s">
        <v>191</v>
      </c>
      <c r="AD586" s="16">
        <f>ROUND(IF(Q586=1,INDEX(新属性投放!$F$14:$F$34,卡牌属性!R586),INDEX(新属性投放!$F$42:$F$62,卡牌属性!R586))*INDEX($G$5:$G$42,L586)*SQRT(INDEX($I$5:$I$42,L586)),2)</f>
        <v>405</v>
      </c>
      <c r="AF586" s="16">
        <f t="shared" si="256"/>
        <v>903</v>
      </c>
      <c r="AG586" s="16">
        <f t="shared" si="257"/>
        <v>451</v>
      </c>
      <c r="AH586" s="16">
        <f t="shared" si="258"/>
        <v>4050</v>
      </c>
      <c r="AJ586" s="16">
        <f t="shared" si="247"/>
        <v>5619</v>
      </c>
      <c r="AK586" s="16">
        <f t="shared" si="248"/>
        <v>2807</v>
      </c>
      <c r="AL586" s="16">
        <f t="shared" si="249"/>
        <v>25185</v>
      </c>
    </row>
    <row r="587" spans="11:38" ht="16.5" x14ac:dyDescent="0.2">
      <c r="K587" s="15">
        <v>584</v>
      </c>
      <c r="L587" s="15">
        <f t="shared" si="250"/>
        <v>28</v>
      </c>
      <c r="M587" s="15">
        <f t="shared" si="251"/>
        <v>5</v>
      </c>
      <c r="N587" s="16">
        <f t="shared" si="252"/>
        <v>1102012</v>
      </c>
      <c r="O587" s="16" t="str">
        <f t="shared" si="253"/>
        <v>夏侯惇17突</v>
      </c>
      <c r="P587" s="31" t="s">
        <v>482</v>
      </c>
      <c r="Q587" s="16">
        <f t="shared" si="254"/>
        <v>2</v>
      </c>
      <c r="R587" s="16">
        <f t="shared" si="255"/>
        <v>17</v>
      </c>
      <c r="S587" s="16" t="s">
        <v>51</v>
      </c>
      <c r="T587" s="16">
        <f>ROUND(((IF(Q587=1,INDEX(新属性投放!$J$14:$J$34,卡牌属性!R587),INDEX(新属性投放!$J$42:$J$62,卡牌属性!R587)))*INDEX($G$5:$G$42,L587)+IF(Q587=1,INDEX(新属性投放!R$20:R$23,卡牌属性!M587-1),INDEX(新属性投放!R$25:R$28,卡牌属性!M587-1)))/SQRT(INDEX($I$5:$I$42,L587)),2)</f>
        <v>4347.2299999999996</v>
      </c>
      <c r="U587" s="31" t="s">
        <v>190</v>
      </c>
      <c r="V587" s="16">
        <f>ROUND((IF(Q587=1,INDEX(新属性投放!$K$14:$K$34,卡牌属性!R587),INDEX(新属性投放!$K$42:$K$62,卡牌属性!R587))+IF(Q587=1,INDEX(新属性投放!S$20:S$23,卡牌属性!M587-1),INDEX(新属性投放!S$25:S$28,卡牌属性!M587-1)))*INDEX($G$5:$G$42,L587),2)</f>
        <v>2107.61</v>
      </c>
      <c r="W587" s="31" t="s">
        <v>191</v>
      </c>
      <c r="X587" s="16">
        <f>ROUND((IF(Q587=1,INDEX(新属性投放!$L$14:$L$34,卡牌属性!R587),INDEX(新属性投放!$L$42:$L$62,卡牌属性!R587))*INDEX($G$5:$G$42,L587)+IF(Q587=1,INDEX(新属性投放!T$20:T$23,卡牌属性!M587-1),INDEX(新属性投放!T$25:T$28,卡牌属性!M587-1)))*SQRT(INDEX($I$5:$I$42,L587)),2)</f>
        <v>23057</v>
      </c>
      <c r="Y587" s="31" t="s">
        <v>189</v>
      </c>
      <c r="Z587" s="16">
        <f>ROUND(IF(Q587=1,INDEX(新属性投放!$D$14:$D$34,卡牌属性!R587),INDEX(新属性投放!$D$42:$D$62,卡牌属性!R587))*INDEX($G$5:$G$42,L587)/SQRT(INDEX($I$5:$I$42,L587)),2)</f>
        <v>104.4</v>
      </c>
      <c r="AA587" s="31" t="s">
        <v>190</v>
      </c>
      <c r="AB587" s="16">
        <f>ROUND(IF(Q587=1,INDEX(新属性投放!$E$14:$E$34,卡牌属性!R587),INDEX(新属性投放!$E$42:$E$62,卡牌属性!R587))*INDEX($G$5:$G$42,L587),2)</f>
        <v>52.2</v>
      </c>
      <c r="AC587" s="31" t="s">
        <v>191</v>
      </c>
      <c r="AD587" s="16">
        <f>ROUND(IF(Q587=1,INDEX(新属性投放!$F$14:$F$34,卡牌属性!R587),INDEX(新属性投放!$F$42:$F$62,卡牌属性!R587))*INDEX($G$5:$G$42,L587)*SQRT(INDEX($I$5:$I$42,L587)),2)</f>
        <v>469.5</v>
      </c>
      <c r="AF587" s="16">
        <f t="shared" si="256"/>
        <v>1044</v>
      </c>
      <c r="AG587" s="16">
        <f t="shared" si="257"/>
        <v>522</v>
      </c>
      <c r="AH587" s="16">
        <f t="shared" si="258"/>
        <v>4695</v>
      </c>
      <c r="AJ587" s="16">
        <f t="shared" si="247"/>
        <v>6663</v>
      </c>
      <c r="AK587" s="16">
        <f t="shared" si="248"/>
        <v>3329</v>
      </c>
      <c r="AL587" s="16">
        <f t="shared" si="249"/>
        <v>29880</v>
      </c>
    </row>
    <row r="588" spans="11:38" ht="16.5" x14ac:dyDescent="0.2">
      <c r="K588" s="15">
        <v>585</v>
      </c>
      <c r="L588" s="15">
        <f t="shared" si="250"/>
        <v>28</v>
      </c>
      <c r="M588" s="15">
        <f t="shared" si="251"/>
        <v>5</v>
      </c>
      <c r="N588" s="16">
        <f t="shared" si="252"/>
        <v>1102012</v>
      </c>
      <c r="O588" s="16" t="str">
        <f t="shared" si="253"/>
        <v>夏侯惇18突</v>
      </c>
      <c r="P588" s="31" t="s">
        <v>482</v>
      </c>
      <c r="Q588" s="16">
        <f t="shared" si="254"/>
        <v>2</v>
      </c>
      <c r="R588" s="16">
        <f t="shared" si="255"/>
        <v>18</v>
      </c>
      <c r="S588" s="16" t="s">
        <v>51</v>
      </c>
      <c r="T588" s="16">
        <f>ROUND(((IF(Q588=1,INDEX(新属性投放!$J$14:$J$34,卡牌属性!R588),INDEX(新属性投放!$J$42:$J$62,卡牌属性!R588)))*INDEX($G$5:$G$42,L588)+IF(Q588=1,INDEX(新属性投放!R$20:R$23,卡牌属性!M588-1),INDEX(新属性投放!R$25:R$28,卡牌属性!M588-1)))/SQRT(INDEX($I$5:$I$42,L588)),2)</f>
        <v>4999.7299999999996</v>
      </c>
      <c r="U588" s="31" t="s">
        <v>190</v>
      </c>
      <c r="V588" s="16">
        <f>ROUND((IF(Q588=1,INDEX(新属性投放!$K$14:$K$34,卡牌属性!R588),INDEX(新属性投放!$K$42:$K$62,卡牌属性!R588))+IF(Q588=1,INDEX(新属性投放!S$20:S$23,卡牌属性!M588-1),INDEX(新属性投放!S$25:S$28,卡牌属性!M588-1)))*INDEX($G$5:$G$42,L588),2)</f>
        <v>2434.61</v>
      </c>
      <c r="W588" s="31" t="s">
        <v>191</v>
      </c>
      <c r="X588" s="16">
        <f>ROUND((IF(Q588=1,INDEX(新属性投放!$L$14:$L$34,卡牌属性!R588),INDEX(新属性投放!$L$42:$L$62,卡牌属性!R588))*INDEX($G$5:$G$42,L588)+IF(Q588=1,INDEX(新属性投放!T$20:T$23,卡牌属性!M588-1),INDEX(新属性投放!T$25:T$28,卡牌属性!M588-1)))*SQRT(INDEX($I$5:$I$42,L588)),2)</f>
        <v>26579</v>
      </c>
      <c r="Y588" s="31" t="s">
        <v>189</v>
      </c>
      <c r="Z588" s="16">
        <f>ROUND(IF(Q588=1,INDEX(新属性投放!$D$14:$D$34,卡牌属性!R588),INDEX(新属性投放!$D$42:$D$62,卡牌属性!R588))*INDEX($G$5:$G$42,L588)/SQRT(INDEX($I$5:$I$42,L588)),2)</f>
        <v>120.72</v>
      </c>
      <c r="AA588" s="31" t="s">
        <v>190</v>
      </c>
      <c r="AB588" s="16">
        <f>ROUND(IF(Q588=1,INDEX(新属性投放!$E$14:$E$34,卡牌属性!R588),INDEX(新属性投放!$E$42:$E$62,卡牌属性!R588))*INDEX($G$5:$G$42,L588),2)</f>
        <v>60.36</v>
      </c>
      <c r="AC588" s="31" t="s">
        <v>191</v>
      </c>
      <c r="AD588" s="16">
        <f>ROUND(IF(Q588=1,INDEX(新属性投放!$F$14:$F$34,卡牌属性!R588),INDEX(新属性投放!$F$42:$F$62,卡牌属性!R588))*INDEX($G$5:$G$42,L588)*SQRT(INDEX($I$5:$I$42,L588)),2)</f>
        <v>543</v>
      </c>
      <c r="AF588" s="16">
        <f t="shared" si="256"/>
        <v>1207</v>
      </c>
      <c r="AG588" s="16">
        <f t="shared" si="257"/>
        <v>603</v>
      </c>
      <c r="AH588" s="16">
        <f t="shared" si="258"/>
        <v>5430</v>
      </c>
      <c r="AJ588" s="16">
        <f t="shared" si="247"/>
        <v>7870</v>
      </c>
      <c r="AK588" s="16">
        <f t="shared" si="248"/>
        <v>3932</v>
      </c>
      <c r="AL588" s="16">
        <f t="shared" si="249"/>
        <v>35310</v>
      </c>
    </row>
    <row r="589" spans="11:38" ht="16.5" x14ac:dyDescent="0.2">
      <c r="K589" s="15">
        <v>586</v>
      </c>
      <c r="L589" s="15">
        <f t="shared" si="250"/>
        <v>28</v>
      </c>
      <c r="M589" s="15">
        <f t="shared" si="251"/>
        <v>5</v>
      </c>
      <c r="N589" s="16">
        <f t="shared" si="252"/>
        <v>1102012</v>
      </c>
      <c r="O589" s="16" t="str">
        <f t="shared" si="253"/>
        <v>夏侯惇19突</v>
      </c>
      <c r="P589" s="31" t="s">
        <v>482</v>
      </c>
      <c r="Q589" s="16">
        <f t="shared" si="254"/>
        <v>2</v>
      </c>
      <c r="R589" s="16">
        <f t="shared" si="255"/>
        <v>19</v>
      </c>
      <c r="S589" s="16" t="s">
        <v>51</v>
      </c>
      <c r="T589" s="16">
        <f>ROUND(((IF(Q589=1,INDEX(新属性投放!$J$14:$J$34,卡牌属性!R589),INDEX(新属性投放!$J$42:$J$62,卡牌属性!R589)))*INDEX($G$5:$G$42,L589)+IF(Q589=1,INDEX(新属性投放!R$20:R$23,卡牌属性!M589-1),INDEX(新属性投放!R$25:R$28,卡牌属性!M589-1)))/SQRT(INDEX($I$5:$I$42,L589)),2)</f>
        <v>5754.83</v>
      </c>
      <c r="U589" s="31" t="s">
        <v>190</v>
      </c>
      <c r="V589" s="16">
        <f>ROUND((IF(Q589=1,INDEX(新属性投放!$K$14:$K$34,卡牌属性!R589),INDEX(新属性投放!$K$42:$K$62,卡牌属性!R589))+IF(Q589=1,INDEX(新属性投放!S$20:S$23,卡牌属性!M589-1),INDEX(新属性投放!S$25:S$28,卡牌属性!M589-1)))*INDEX($G$5:$G$42,L589),2)</f>
        <v>2811.41</v>
      </c>
      <c r="W589" s="31" t="s">
        <v>191</v>
      </c>
      <c r="X589" s="16">
        <f>ROUND((IF(Q589=1,INDEX(新属性投放!$L$14:$L$34,卡牌属性!R589),INDEX(新属性投放!$L$42:$L$62,卡牌属性!R589))*INDEX($G$5:$G$42,L589)+IF(Q589=1,INDEX(新属性投放!T$20:T$23,卡牌属性!M589-1),INDEX(新属性投放!T$25:T$28,卡牌属性!M589-1)))*SQRT(INDEX($I$5:$I$42,L589)),2)</f>
        <v>30657.5</v>
      </c>
      <c r="Y589" s="31" t="s">
        <v>189</v>
      </c>
      <c r="Z589" s="16">
        <f>ROUND(IF(Q589=1,INDEX(新属性投放!$D$14:$D$34,卡牌属性!R589),INDEX(新属性投放!$D$42:$D$62,卡牌属性!R589))*INDEX($G$5:$G$42,L589)/SQRT(INDEX($I$5:$I$42,L589)),2)</f>
        <v>139.59</v>
      </c>
      <c r="AA589" s="31" t="s">
        <v>190</v>
      </c>
      <c r="AB589" s="16">
        <f>ROUND(IF(Q589=1,INDEX(新属性投放!$E$14:$E$34,卡牌属性!R589),INDEX(新属性投放!$E$42:$E$62,卡牌属性!R589))*INDEX($G$5:$G$42,L589),2)</f>
        <v>69.8</v>
      </c>
      <c r="AC589" s="31" t="s">
        <v>191</v>
      </c>
      <c r="AD589" s="16">
        <f>ROUND(IF(Q589=1,INDEX(新属性投放!$F$14:$F$34,卡牌属性!R589),INDEX(新属性投放!$F$42:$F$62,卡牌属性!R589))*INDEX($G$5:$G$42,L589)*SQRT(INDEX($I$5:$I$42,L589)),2)</f>
        <v>627</v>
      </c>
      <c r="AF589" s="16">
        <f t="shared" si="256"/>
        <v>1395</v>
      </c>
      <c r="AG589" s="16">
        <f t="shared" si="257"/>
        <v>698</v>
      </c>
      <c r="AH589" s="16">
        <f t="shared" si="258"/>
        <v>6270</v>
      </c>
      <c r="AJ589" s="16">
        <f t="shared" si="247"/>
        <v>9265</v>
      </c>
      <c r="AK589" s="16">
        <f t="shared" si="248"/>
        <v>4630</v>
      </c>
      <c r="AL589" s="16">
        <f t="shared" si="249"/>
        <v>41580</v>
      </c>
    </row>
    <row r="590" spans="11:38" ht="16.5" x14ac:dyDescent="0.2">
      <c r="K590" s="15">
        <v>587</v>
      </c>
      <c r="L590" s="15">
        <f t="shared" si="250"/>
        <v>28</v>
      </c>
      <c r="M590" s="15">
        <f t="shared" si="251"/>
        <v>5</v>
      </c>
      <c r="N590" s="16">
        <f t="shared" si="252"/>
        <v>1102012</v>
      </c>
      <c r="O590" s="16" t="str">
        <f t="shared" si="253"/>
        <v>夏侯惇20突</v>
      </c>
      <c r="P590" s="31" t="s">
        <v>482</v>
      </c>
      <c r="Q590" s="16">
        <f t="shared" si="254"/>
        <v>2</v>
      </c>
      <c r="R590" s="16">
        <f t="shared" si="255"/>
        <v>20</v>
      </c>
      <c r="S590" s="16" t="s">
        <v>51</v>
      </c>
      <c r="T590" s="16">
        <f>ROUND(((IF(Q590=1,INDEX(新属性投放!$J$14:$J$34,卡牌属性!R590),INDEX(新属性投放!$J$42:$J$62,卡牌属性!R590)))*INDEX($G$5:$G$42,L590)+IF(Q590=1,INDEX(新属性投放!R$20:R$23,卡牌属性!M590-1),INDEX(新属性投放!R$25:R$28,卡牌属性!M590-1)))/SQRT(INDEX($I$5:$I$42,L590)),2)</f>
        <v>6626.78</v>
      </c>
      <c r="U590" s="31" t="s">
        <v>190</v>
      </c>
      <c r="V590" s="16">
        <f>ROUND((IF(Q590=1,INDEX(新属性投放!$K$14:$K$34,卡牌属性!R590),INDEX(新属性投放!$K$42:$K$62,卡牌属性!R590))+IF(Q590=1,INDEX(新属性投放!S$20:S$23,卡牌属性!M590-1),INDEX(新属性投放!S$25:S$28,卡牌属性!M590-1)))*INDEX($G$5:$G$42,L590),2)</f>
        <v>3247.39</v>
      </c>
      <c r="W590" s="31" t="s">
        <v>191</v>
      </c>
      <c r="X590" s="16">
        <f>ROUND((IF(Q590=1,INDEX(新属性投放!$L$14:$L$34,卡牌属性!R590),INDEX(新属性投放!$L$42:$L$62,卡牌属性!R590))*INDEX($G$5:$G$42,L590)+IF(Q590=1,INDEX(新属性投放!T$20:T$23,卡牌属性!M590-1),INDEX(新属性投放!T$25:T$28,卡牌属性!M590-1)))*SQRT(INDEX($I$5:$I$42,L590)),2)</f>
        <v>35358.5</v>
      </c>
      <c r="Y590" s="31" t="s">
        <v>189</v>
      </c>
      <c r="Z590" s="16">
        <f>ROUND(IF(Q590=1,INDEX(新属性投放!$D$14:$D$34,卡牌属性!R590),INDEX(新属性投放!$D$42:$D$62,卡牌属性!R590))*INDEX($G$5:$G$42,L590)/SQRT(INDEX($I$5:$I$42,L590)),2)</f>
        <v>161.4</v>
      </c>
      <c r="AA590" s="31" t="s">
        <v>190</v>
      </c>
      <c r="AB590" s="16">
        <f>ROUND(IF(Q590=1,INDEX(新属性投放!$E$14:$E$34,卡牌属性!R590),INDEX(新属性投放!$E$42:$E$62,卡牌属性!R590))*INDEX($G$5:$G$42,L590),2)</f>
        <v>80.7</v>
      </c>
      <c r="AC590" s="31" t="s">
        <v>191</v>
      </c>
      <c r="AD590" s="16">
        <f>ROUND(IF(Q590=1,INDEX(新属性投放!$F$14:$F$34,卡牌属性!R590),INDEX(新属性投放!$F$42:$F$62,卡牌属性!R590))*INDEX($G$5:$G$42,L590)*SQRT(INDEX($I$5:$I$42,L590)),2)</f>
        <v>726</v>
      </c>
      <c r="AF590" s="16">
        <f t="shared" si="256"/>
        <v>1614</v>
      </c>
      <c r="AG590" s="16">
        <f t="shared" si="257"/>
        <v>807</v>
      </c>
      <c r="AH590" s="16">
        <f t="shared" si="258"/>
        <v>7260</v>
      </c>
      <c r="AJ590" s="16">
        <f t="shared" si="247"/>
        <v>10879</v>
      </c>
      <c r="AK590" s="16">
        <f t="shared" si="248"/>
        <v>5437</v>
      </c>
      <c r="AL590" s="16">
        <f t="shared" si="249"/>
        <v>48840</v>
      </c>
    </row>
    <row r="591" spans="11:38" ht="16.5" x14ac:dyDescent="0.2">
      <c r="K591" s="15">
        <v>588</v>
      </c>
      <c r="L591" s="15">
        <f t="shared" si="250"/>
        <v>28</v>
      </c>
      <c r="M591" s="15">
        <f t="shared" si="251"/>
        <v>5</v>
      </c>
      <c r="N591" s="16">
        <f t="shared" si="252"/>
        <v>1102012</v>
      </c>
      <c r="O591" s="16" t="str">
        <f t="shared" si="253"/>
        <v>夏侯惇21突</v>
      </c>
      <c r="P591" s="31" t="s">
        <v>482</v>
      </c>
      <c r="Q591" s="16">
        <f t="shared" si="254"/>
        <v>2</v>
      </c>
      <c r="R591" s="16">
        <f t="shared" si="255"/>
        <v>21</v>
      </c>
      <c r="S591" s="16" t="s">
        <v>51</v>
      </c>
      <c r="T591" s="16">
        <f>ROUND(((IF(Q591=1,INDEX(新属性投放!$J$14:$J$34,卡牌属性!R591),INDEX(新属性投放!$J$42:$J$62,卡牌属性!R591)))*INDEX($G$5:$G$42,L591)+IF(Q591=1,INDEX(新属性投放!R$20:R$23,卡牌属性!M591-1),INDEX(新属性投放!R$25:R$28,卡牌属性!M591-1)))/SQRT(INDEX($I$5:$I$42,L591)),2)</f>
        <v>7636.28</v>
      </c>
      <c r="U591" s="31" t="s">
        <v>190</v>
      </c>
      <c r="V591" s="16">
        <f>ROUND((IF(Q591=1,INDEX(新属性投放!$K$14:$K$34,卡牌属性!R591),INDEX(新属性投放!$K$42:$K$62,卡牌属性!R591))+IF(Q591=1,INDEX(新属性投放!S$20:S$23,卡牌属性!M591-1),INDEX(新属性投放!S$25:S$28,卡牌属性!M591-1)))*INDEX($G$5:$G$42,L591),2)</f>
        <v>3751.39</v>
      </c>
      <c r="W591" s="31" t="s">
        <v>191</v>
      </c>
      <c r="X591" s="16">
        <f>ROUND((IF(Q591=1,INDEX(新属性投放!$L$14:$L$34,卡牌属性!R591),INDEX(新属性投放!$L$42:$L$62,卡牌属性!R591))*INDEX($G$5:$G$42,L591)+IF(Q591=1,INDEX(新属性投放!T$20:T$23,卡牌属性!M591-1),INDEX(新属性投放!T$25:T$28,卡牌属性!M591-1)))*SQRT(INDEX($I$5:$I$42,L591)),2)</f>
        <v>40811</v>
      </c>
      <c r="Y591" s="31" t="s">
        <v>189</v>
      </c>
      <c r="Z591" s="16">
        <f>ROUND(IF(Q591=1,INDEX(新属性投放!$D$14:$D$34,卡牌属性!R591),INDEX(新属性投放!$D$42:$D$62,卡牌属性!R591))*INDEX($G$5:$G$42,L591)/SQRT(INDEX($I$5:$I$42,L591)),2)</f>
        <v>186.63</v>
      </c>
      <c r="AA591" s="31" t="s">
        <v>190</v>
      </c>
      <c r="AB591" s="16">
        <f>ROUND(IF(Q591=1,INDEX(新属性投放!$E$14:$E$34,卡牌属性!R591),INDEX(新属性投放!$E$42:$E$62,卡牌属性!R591))*INDEX($G$5:$G$42,L591),2)</f>
        <v>93.32</v>
      </c>
      <c r="AC591" s="31" t="s">
        <v>191</v>
      </c>
      <c r="AD591" s="16">
        <f>ROUND(IF(Q591=1,INDEX(新属性投放!$F$14:$F$34,卡牌属性!R591),INDEX(新属性投放!$F$42:$F$62,卡牌属性!R591))*INDEX($G$5:$G$42,L591)*SQRT(INDEX($I$5:$I$42,L591)),2)</f>
        <v>838.5</v>
      </c>
      <c r="AF591" s="16">
        <f t="shared" si="256"/>
        <v>1866</v>
      </c>
      <c r="AG591" s="16">
        <f t="shared" si="257"/>
        <v>933</v>
      </c>
      <c r="AH591" s="16">
        <f t="shared" si="258"/>
        <v>8385</v>
      </c>
      <c r="AJ591" s="16">
        <f t="shared" si="247"/>
        <v>12745</v>
      </c>
      <c r="AK591" s="16">
        <f t="shared" si="248"/>
        <v>6370</v>
      </c>
      <c r="AL591" s="16">
        <f t="shared" si="249"/>
        <v>57225</v>
      </c>
    </row>
    <row r="592" spans="11:38" ht="16.5" x14ac:dyDescent="0.2">
      <c r="K592" s="15">
        <v>589</v>
      </c>
      <c r="L592" s="15">
        <f t="shared" si="250"/>
        <v>29</v>
      </c>
      <c r="M592" s="15">
        <f t="shared" si="251"/>
        <v>2</v>
      </c>
      <c r="N592" s="16">
        <f t="shared" si="252"/>
        <v>1102013</v>
      </c>
      <c r="O592" s="16" t="str">
        <f t="shared" si="253"/>
        <v>塞伯罗斯1突</v>
      </c>
      <c r="P592" s="31" t="s">
        <v>482</v>
      </c>
      <c r="Q592" s="16">
        <f t="shared" si="254"/>
        <v>2</v>
      </c>
      <c r="R592" s="16">
        <f t="shared" si="255"/>
        <v>1</v>
      </c>
      <c r="S592" s="16" t="s">
        <v>51</v>
      </c>
      <c r="T592" s="16">
        <f>ROUND(((IF(Q592=1,INDEX(新属性投放!$J$14:$J$34,卡牌属性!R592),INDEX(新属性投放!$J$42:$J$62,卡牌属性!R592)))*INDEX($G$5:$G$42,L592)+IF(Q592=1,INDEX(新属性投放!R$20:R$23,卡牌属性!M592-1),INDEX(新属性投放!R$25:R$28,卡牌属性!M592-1)))/SQRT(INDEX($I$5:$I$42,L592)),2)</f>
        <v>70</v>
      </c>
      <c r="U592" s="31" t="s">
        <v>190</v>
      </c>
      <c r="V592" s="16">
        <f>ROUND((IF(Q592=1,INDEX(新属性投放!$K$14:$K$34,卡牌属性!R592),INDEX(新属性投放!$K$42:$K$62,卡牌属性!R592))+IF(Q592=1,INDEX(新属性投放!S$20:S$23,卡牌属性!M592-1),INDEX(新属性投放!S$25:S$28,卡牌属性!M592-1)))*INDEX($G$5:$G$42,L592),2)</f>
        <v>20</v>
      </c>
      <c r="W592" s="31" t="s">
        <v>191</v>
      </c>
      <c r="X592" s="16">
        <f>ROUND((IF(Q592=1,INDEX(新属性投放!$L$14:$L$34,卡牌属性!R592),INDEX(新属性投放!$L$42:$L$62,卡牌属性!R592))*INDEX($G$5:$G$42,L592)+IF(Q592=1,INDEX(新属性投放!T$20:T$23,卡牌属性!M592-1),INDEX(新属性投放!T$25:T$28,卡牌属性!M592-1)))*SQRT(INDEX($I$5:$I$42,L592)),2)</f>
        <v>150</v>
      </c>
      <c r="Y592" s="31" t="s">
        <v>189</v>
      </c>
      <c r="Z592" s="16">
        <f>ROUND(IF(Q592=1,INDEX(新属性投放!$D$14:$D$34,卡牌属性!R592),INDEX(新属性投放!$D$42:$D$62,卡牌属性!R592))*INDEX($G$5:$G$42,L592)/SQRT(INDEX($I$5:$I$42,L592)),2)</f>
        <v>3</v>
      </c>
      <c r="AA592" s="31" t="s">
        <v>190</v>
      </c>
      <c r="AB592" s="16">
        <f>ROUND(IF(Q592=1,INDEX(新属性投放!$E$14:$E$34,卡牌属性!R592),INDEX(新属性投放!$E$42:$E$62,卡牌属性!R592))*INDEX($G$5:$G$42,L592),2)</f>
        <v>1.5</v>
      </c>
      <c r="AC592" s="31" t="s">
        <v>191</v>
      </c>
      <c r="AD592" s="16">
        <f>ROUND(IF(Q592=1,INDEX(新属性投放!$F$14:$F$34,卡牌属性!R592),INDEX(新属性投放!$F$42:$F$62,卡牌属性!R592))*INDEX($G$5:$G$42,L592)*SQRT(INDEX($I$5:$I$42,L592)),2)</f>
        <v>13</v>
      </c>
      <c r="AF592" s="16">
        <f t="shared" si="256"/>
        <v>30</v>
      </c>
      <c r="AG592" s="16">
        <f t="shared" si="257"/>
        <v>15</v>
      </c>
      <c r="AH592" s="16">
        <f t="shared" si="258"/>
        <v>130</v>
      </c>
      <c r="AJ592" s="16">
        <f t="shared" ref="AJ592" si="259">AF592</f>
        <v>30</v>
      </c>
      <c r="AK592" s="16">
        <f t="shared" ref="AK592" si="260">AG592</f>
        <v>15</v>
      </c>
      <c r="AL592" s="16">
        <f t="shared" ref="AL592" si="261">AH592</f>
        <v>130</v>
      </c>
    </row>
    <row r="593" spans="11:38" ht="16.5" x14ac:dyDescent="0.2">
      <c r="K593" s="15">
        <v>590</v>
      </c>
      <c r="L593" s="15">
        <f t="shared" si="250"/>
        <v>29</v>
      </c>
      <c r="M593" s="15">
        <f t="shared" si="251"/>
        <v>2</v>
      </c>
      <c r="N593" s="16">
        <f t="shared" si="252"/>
        <v>1102013</v>
      </c>
      <c r="O593" s="16" t="str">
        <f t="shared" si="253"/>
        <v>塞伯罗斯2突</v>
      </c>
      <c r="P593" s="31" t="s">
        <v>482</v>
      </c>
      <c r="Q593" s="16">
        <f t="shared" si="254"/>
        <v>2</v>
      </c>
      <c r="R593" s="16">
        <f t="shared" si="255"/>
        <v>2</v>
      </c>
      <c r="S593" s="16" t="s">
        <v>51</v>
      </c>
      <c r="T593" s="16">
        <f>ROUND(((IF(Q593=1,INDEX(新属性投放!$J$14:$J$34,卡牌属性!R593),INDEX(新属性投放!$J$42:$J$62,卡牌属性!R593)))*INDEX($G$5:$G$42,L593)+IF(Q593=1,INDEX(新属性投放!R$20:R$23,卡牌属性!M593-1),INDEX(新属性投放!R$25:R$28,卡牌属性!M593-1)))/SQRT(INDEX($I$5:$I$42,L593)),2)</f>
        <v>107</v>
      </c>
      <c r="U593" s="31" t="s">
        <v>190</v>
      </c>
      <c r="V593" s="16">
        <f>ROUND((IF(Q593=1,INDEX(新属性投放!$K$14:$K$34,卡牌属性!R593),INDEX(新属性投放!$K$42:$K$62,卡牌属性!R593))+IF(Q593=1,INDEX(新属性投放!S$20:S$23,卡牌属性!M593-1),INDEX(新属性投放!S$25:S$28,卡牌属性!M593-1)))*INDEX($G$5:$G$42,L593),2)</f>
        <v>38.5</v>
      </c>
      <c r="W593" s="31" t="s">
        <v>191</v>
      </c>
      <c r="X593" s="16">
        <f>ROUND((IF(Q593=1,INDEX(新属性投放!$L$14:$L$34,卡牌属性!R593),INDEX(新属性投放!$L$42:$L$62,卡牌属性!R593))*INDEX($G$5:$G$42,L593)+IF(Q593=1,INDEX(新属性投放!T$20:T$23,卡牌属性!M593-1),INDEX(新属性投放!T$25:T$28,卡牌属性!M593-1)))*SQRT(INDEX($I$5:$I$42,L593)),2)</f>
        <v>357</v>
      </c>
      <c r="Y593" s="31" t="s">
        <v>189</v>
      </c>
      <c r="Z593" s="16">
        <f>ROUND(IF(Q593=1,INDEX(新属性投放!$D$14:$D$34,卡牌属性!R593),INDEX(新属性投放!$D$42:$D$62,卡牌属性!R593))*INDEX($G$5:$G$42,L593)/SQRT(INDEX($I$5:$I$42,L593)),2)</f>
        <v>3.2</v>
      </c>
      <c r="AA593" s="31" t="s">
        <v>190</v>
      </c>
      <c r="AB593" s="16">
        <f>ROUND(IF(Q593=1,INDEX(新属性投放!$E$14:$E$34,卡牌属性!R593),INDEX(新属性投放!$E$42:$E$62,卡牌属性!R593))*INDEX($G$5:$G$42,L593),2)</f>
        <v>1.6</v>
      </c>
      <c r="AC593" s="31" t="s">
        <v>191</v>
      </c>
      <c r="AD593" s="16">
        <f>ROUND(IF(Q593=1,INDEX(新属性投放!$F$14:$F$34,卡牌属性!R593),INDEX(新属性投放!$F$42:$F$62,卡牌属性!R593))*INDEX($G$5:$G$42,L593)*SQRT(INDEX($I$5:$I$42,L593)),2)</f>
        <v>14</v>
      </c>
      <c r="AF593" s="16">
        <f t="shared" si="256"/>
        <v>32</v>
      </c>
      <c r="AG593" s="16">
        <f t="shared" si="257"/>
        <v>16</v>
      </c>
      <c r="AH593" s="16">
        <f t="shared" si="258"/>
        <v>140</v>
      </c>
      <c r="AJ593" s="16">
        <f t="shared" ref="AJ593:AJ612" si="262">AJ592+AF593</f>
        <v>62</v>
      </c>
      <c r="AK593" s="16">
        <f t="shared" ref="AK593:AK612" si="263">AK592+AG593</f>
        <v>31</v>
      </c>
      <c r="AL593" s="16">
        <f t="shared" ref="AL593:AL612" si="264">AL592+AH593</f>
        <v>270</v>
      </c>
    </row>
    <row r="594" spans="11:38" ht="16.5" x14ac:dyDescent="0.2">
      <c r="K594" s="15">
        <v>591</v>
      </c>
      <c r="L594" s="15">
        <f t="shared" si="250"/>
        <v>29</v>
      </c>
      <c r="M594" s="15">
        <f t="shared" si="251"/>
        <v>2</v>
      </c>
      <c r="N594" s="16">
        <f t="shared" si="252"/>
        <v>1102013</v>
      </c>
      <c r="O594" s="16" t="str">
        <f t="shared" si="253"/>
        <v>塞伯罗斯3突</v>
      </c>
      <c r="P594" s="31" t="s">
        <v>482</v>
      </c>
      <c r="Q594" s="16">
        <f t="shared" si="254"/>
        <v>2</v>
      </c>
      <c r="R594" s="16">
        <f t="shared" si="255"/>
        <v>3</v>
      </c>
      <c r="S594" s="16" t="s">
        <v>51</v>
      </c>
      <c r="T594" s="16">
        <f>ROUND(((IF(Q594=1,INDEX(新属性投放!$J$14:$J$34,卡牌属性!R594),INDEX(新属性投放!$J$42:$J$62,卡牌属性!R594)))*INDEX($G$5:$G$42,L594)+IF(Q594=1,INDEX(新属性投放!R$20:R$23,卡牌属性!M594-1),INDEX(新属性投放!R$25:R$28,卡牌属性!M594-1)))/SQRT(INDEX($I$5:$I$42,L594)),2)</f>
        <v>149</v>
      </c>
      <c r="U594" s="31" t="s">
        <v>190</v>
      </c>
      <c r="V594" s="16">
        <f>ROUND((IF(Q594=1,INDEX(新属性投放!$K$14:$K$34,卡牌属性!R594),INDEX(新属性投放!$K$42:$K$62,卡牌属性!R594))+IF(Q594=1,INDEX(新属性投放!S$20:S$23,卡牌属性!M594-1),INDEX(新属性投放!S$25:S$28,卡牌属性!M594-1)))*INDEX($G$5:$G$42,L594),2)</f>
        <v>59.5</v>
      </c>
      <c r="W594" s="31" t="s">
        <v>191</v>
      </c>
      <c r="X594" s="16">
        <f>ROUND((IF(Q594=1,INDEX(新属性投放!$L$14:$L$34,卡牌属性!R594),INDEX(新属性投放!$L$42:$L$62,卡牌属性!R594))*INDEX($G$5:$G$42,L594)+IF(Q594=1,INDEX(新属性投放!T$20:T$23,卡牌属性!M594-1),INDEX(新属性投放!T$25:T$28,卡牌属性!M594-1)))*SQRT(INDEX($I$5:$I$42,L594)),2)</f>
        <v>587</v>
      </c>
      <c r="Y594" s="31" t="s">
        <v>189</v>
      </c>
      <c r="Z594" s="16">
        <f>ROUND(IF(Q594=1,INDEX(新属性投放!$D$14:$D$34,卡牌属性!R594),INDEX(新属性投放!$D$42:$D$62,卡牌属性!R594))*INDEX($G$5:$G$42,L594)/SQRT(INDEX($I$5:$I$42,L594)),2)</f>
        <v>5.86</v>
      </c>
      <c r="AA594" s="31" t="s">
        <v>190</v>
      </c>
      <c r="AB594" s="16">
        <f>ROUND(IF(Q594=1,INDEX(新属性投放!$E$14:$E$34,卡牌属性!R594),INDEX(新属性投放!$E$42:$E$62,卡牌属性!R594))*INDEX($G$5:$G$42,L594),2)</f>
        <v>2.93</v>
      </c>
      <c r="AC594" s="31" t="s">
        <v>191</v>
      </c>
      <c r="AD594" s="16">
        <f>ROUND(IF(Q594=1,INDEX(新属性投放!$F$14:$F$34,卡牌属性!R594),INDEX(新属性投放!$F$42:$F$62,卡牌属性!R594))*INDEX($G$5:$G$42,L594)*SQRT(INDEX($I$5:$I$42,L594)),2)</f>
        <v>26</v>
      </c>
      <c r="AF594" s="16">
        <f t="shared" si="256"/>
        <v>58</v>
      </c>
      <c r="AG594" s="16">
        <f t="shared" si="257"/>
        <v>29</v>
      </c>
      <c r="AH594" s="16">
        <f t="shared" si="258"/>
        <v>260</v>
      </c>
      <c r="AJ594" s="16">
        <f t="shared" si="262"/>
        <v>120</v>
      </c>
      <c r="AK594" s="16">
        <f t="shared" si="263"/>
        <v>60</v>
      </c>
      <c r="AL594" s="16">
        <f t="shared" si="264"/>
        <v>530</v>
      </c>
    </row>
    <row r="595" spans="11:38" ht="16.5" x14ac:dyDescent="0.2">
      <c r="K595" s="15">
        <v>592</v>
      </c>
      <c r="L595" s="15">
        <f t="shared" si="250"/>
        <v>29</v>
      </c>
      <c r="M595" s="15">
        <f t="shared" si="251"/>
        <v>2</v>
      </c>
      <c r="N595" s="16">
        <f t="shared" si="252"/>
        <v>1102013</v>
      </c>
      <c r="O595" s="16" t="str">
        <f t="shared" si="253"/>
        <v>塞伯罗斯4突</v>
      </c>
      <c r="P595" s="31" t="s">
        <v>482</v>
      </c>
      <c r="Q595" s="16">
        <f t="shared" si="254"/>
        <v>2</v>
      </c>
      <c r="R595" s="16">
        <f t="shared" si="255"/>
        <v>4</v>
      </c>
      <c r="S595" s="16" t="s">
        <v>51</v>
      </c>
      <c r="T595" s="16">
        <f>ROUND(((IF(Q595=1,INDEX(新属性投放!$J$14:$J$34,卡牌属性!R595),INDEX(新属性投放!$J$42:$J$62,卡牌属性!R595)))*INDEX($G$5:$G$42,L595)+IF(Q595=1,INDEX(新属性投放!R$20:R$23,卡牌属性!M595-1),INDEX(新属性投放!R$25:R$28,卡牌属性!M595-1)))/SQRT(INDEX($I$5:$I$42,L595)),2)</f>
        <v>217.6</v>
      </c>
      <c r="U595" s="31" t="s">
        <v>190</v>
      </c>
      <c r="V595" s="16">
        <f>ROUND((IF(Q595=1,INDEX(新属性投放!$K$14:$K$34,卡牌属性!R595),INDEX(新属性投放!$K$42:$K$62,卡牌属性!R595))+IF(Q595=1,INDEX(新属性投放!S$20:S$23,卡牌属性!M595-1),INDEX(新属性投放!S$25:S$28,卡牌属性!M595-1)))*INDEX($G$5:$G$42,L595),2)</f>
        <v>93.8</v>
      </c>
      <c r="W595" s="31" t="s">
        <v>191</v>
      </c>
      <c r="X595" s="16">
        <f>ROUND((IF(Q595=1,INDEX(新属性投放!$L$14:$L$34,卡牌属性!R595),INDEX(新属性投放!$L$42:$L$62,卡牌属性!R595))*INDEX($G$5:$G$42,L595)+IF(Q595=1,INDEX(新属性投放!T$20:T$23,卡牌属性!M595-1),INDEX(新属性投放!T$25:T$28,卡牌属性!M595-1)))*SQRT(INDEX($I$5:$I$42,L595)),2)</f>
        <v>937</v>
      </c>
      <c r="Y595" s="31" t="s">
        <v>189</v>
      </c>
      <c r="Z595" s="16">
        <f>ROUND(IF(Q595=1,INDEX(新属性投放!$D$14:$D$34,卡牌属性!R595),INDEX(新属性投放!$D$42:$D$62,卡牌属性!R595))*INDEX($G$5:$G$42,L595)/SQRT(INDEX($I$5:$I$42,L595)),2)</f>
        <v>6.74</v>
      </c>
      <c r="AA595" s="31" t="s">
        <v>190</v>
      </c>
      <c r="AB595" s="16">
        <f>ROUND(IF(Q595=1,INDEX(新属性投放!$E$14:$E$34,卡牌属性!R595),INDEX(新属性投放!$E$42:$E$62,卡牌属性!R595))*INDEX($G$5:$G$42,L595),2)</f>
        <v>3.37</v>
      </c>
      <c r="AC595" s="31" t="s">
        <v>191</v>
      </c>
      <c r="AD595" s="16">
        <f>ROUND(IF(Q595=1,INDEX(新属性投放!$F$14:$F$34,卡牌属性!R595),INDEX(新属性投放!$F$42:$F$62,卡牌属性!R595))*INDEX($G$5:$G$42,L595)*SQRT(INDEX($I$5:$I$42,L595)),2)</f>
        <v>30</v>
      </c>
      <c r="AF595" s="16">
        <f t="shared" si="256"/>
        <v>67</v>
      </c>
      <c r="AG595" s="16">
        <f t="shared" si="257"/>
        <v>33</v>
      </c>
      <c r="AH595" s="16">
        <f t="shared" si="258"/>
        <v>300</v>
      </c>
      <c r="AJ595" s="16">
        <f t="shared" si="262"/>
        <v>187</v>
      </c>
      <c r="AK595" s="16">
        <f t="shared" si="263"/>
        <v>93</v>
      </c>
      <c r="AL595" s="16">
        <f t="shared" si="264"/>
        <v>830</v>
      </c>
    </row>
    <row r="596" spans="11:38" ht="16.5" x14ac:dyDescent="0.2">
      <c r="K596" s="15">
        <v>593</v>
      </c>
      <c r="L596" s="15">
        <f t="shared" si="250"/>
        <v>29</v>
      </c>
      <c r="M596" s="15">
        <f t="shared" si="251"/>
        <v>2</v>
      </c>
      <c r="N596" s="16">
        <f t="shared" si="252"/>
        <v>1102013</v>
      </c>
      <c r="O596" s="16" t="str">
        <f t="shared" si="253"/>
        <v>塞伯罗斯5突</v>
      </c>
      <c r="P596" s="31" t="s">
        <v>482</v>
      </c>
      <c r="Q596" s="16">
        <f t="shared" si="254"/>
        <v>2</v>
      </c>
      <c r="R596" s="16">
        <f t="shared" si="255"/>
        <v>5</v>
      </c>
      <c r="S596" s="16" t="s">
        <v>51</v>
      </c>
      <c r="T596" s="16">
        <f>ROUND(((IF(Q596=1,INDEX(新属性投放!$J$14:$J$34,卡牌属性!R596),INDEX(新属性投放!$J$42:$J$62,卡牌属性!R596)))*INDEX($G$5:$G$42,L596)+IF(Q596=1,INDEX(新属性投放!R$20:R$23,卡牌属性!M596-1),INDEX(新属性投放!R$25:R$28,卡牌属性!M596-1)))/SQRT(INDEX($I$5:$I$42,L596)),2)</f>
        <v>302</v>
      </c>
      <c r="U596" s="31" t="s">
        <v>190</v>
      </c>
      <c r="V596" s="16">
        <f>ROUND((IF(Q596=1,INDEX(新属性投放!$K$14:$K$34,卡牌属性!R596),INDEX(新属性投放!$K$42:$K$62,卡牌属性!R596))+IF(Q596=1,INDEX(新属性投放!S$20:S$23,卡牌属性!M596-1),INDEX(新属性投放!S$25:S$28,卡牌属性!M596-1)))*INDEX($G$5:$G$42,L596),2)</f>
        <v>135.5</v>
      </c>
      <c r="W596" s="31" t="s">
        <v>191</v>
      </c>
      <c r="X596" s="16">
        <f>ROUND((IF(Q596=1,INDEX(新属性投放!$L$14:$L$34,卡牌属性!R596),INDEX(新属性投放!$L$42:$L$62,卡牌属性!R596))*INDEX($G$5:$G$42,L596)+IF(Q596=1,INDEX(新属性投放!T$20:T$23,卡牌属性!M596-1),INDEX(新属性投放!T$25:T$28,卡牌属性!M596-1)))*SQRT(INDEX($I$5:$I$42,L596)),2)</f>
        <v>1390</v>
      </c>
      <c r="Y596" s="31" t="s">
        <v>189</v>
      </c>
      <c r="Z596" s="16">
        <f>ROUND(IF(Q596=1,INDEX(新属性投放!$D$14:$D$34,卡牌属性!R596),INDEX(新属性投放!$D$42:$D$62,卡牌属性!R596))*INDEX($G$5:$G$42,L596)/SQRT(INDEX($I$5:$I$42,L596)),2)</f>
        <v>8.43</v>
      </c>
      <c r="AA596" s="31" t="s">
        <v>190</v>
      </c>
      <c r="AB596" s="16">
        <f>ROUND(IF(Q596=1,INDEX(新属性投放!$E$14:$E$34,卡牌属性!R596),INDEX(新属性投放!$E$42:$E$62,卡牌属性!R596))*INDEX($G$5:$G$42,L596),2)</f>
        <v>4.22</v>
      </c>
      <c r="AC596" s="31" t="s">
        <v>191</v>
      </c>
      <c r="AD596" s="16">
        <f>ROUND(IF(Q596=1,INDEX(新属性投放!$F$14:$F$34,卡牌属性!R596),INDEX(新属性投放!$F$42:$F$62,卡牌属性!R596))*INDEX($G$5:$G$42,L596)*SQRT(INDEX($I$5:$I$42,L596)),2)</f>
        <v>37</v>
      </c>
      <c r="AF596" s="16">
        <f t="shared" si="256"/>
        <v>84</v>
      </c>
      <c r="AG596" s="16">
        <f t="shared" si="257"/>
        <v>42</v>
      </c>
      <c r="AH596" s="16">
        <f t="shared" si="258"/>
        <v>370</v>
      </c>
      <c r="AJ596" s="16">
        <f t="shared" si="262"/>
        <v>271</v>
      </c>
      <c r="AK596" s="16">
        <f t="shared" si="263"/>
        <v>135</v>
      </c>
      <c r="AL596" s="16">
        <f t="shared" si="264"/>
        <v>1200</v>
      </c>
    </row>
    <row r="597" spans="11:38" ht="16.5" x14ac:dyDescent="0.2">
      <c r="K597" s="15">
        <v>594</v>
      </c>
      <c r="L597" s="15">
        <f t="shared" si="250"/>
        <v>29</v>
      </c>
      <c r="M597" s="15">
        <f t="shared" si="251"/>
        <v>2</v>
      </c>
      <c r="N597" s="16">
        <f t="shared" si="252"/>
        <v>1102013</v>
      </c>
      <c r="O597" s="16" t="str">
        <f t="shared" si="253"/>
        <v>塞伯罗斯6突</v>
      </c>
      <c r="P597" s="31" t="s">
        <v>482</v>
      </c>
      <c r="Q597" s="16">
        <f t="shared" si="254"/>
        <v>2</v>
      </c>
      <c r="R597" s="16">
        <f t="shared" si="255"/>
        <v>6</v>
      </c>
      <c r="S597" s="16" t="s">
        <v>51</v>
      </c>
      <c r="T597" s="16">
        <f>ROUND(((IF(Q597=1,INDEX(新属性投放!$J$14:$J$34,卡牌属性!R597),INDEX(新属性投放!$J$42:$J$62,卡牌属性!R597)))*INDEX($G$5:$G$42,L597)+IF(Q597=1,INDEX(新属性投放!R$20:R$23,卡牌属性!M597-1),INDEX(新属性投放!R$25:R$28,卡牌属性!M597-1)))/SQRT(INDEX($I$5:$I$42,L597)),2)</f>
        <v>407.3</v>
      </c>
      <c r="U597" s="31" t="s">
        <v>190</v>
      </c>
      <c r="V597" s="16">
        <f>ROUND((IF(Q597=1,INDEX(新属性投放!$K$14:$K$34,卡牌属性!R597),INDEX(新属性投放!$K$42:$K$62,卡牌属性!R597))+IF(Q597=1,INDEX(新属性投放!S$20:S$23,卡牌属性!M597-1),INDEX(新属性投放!S$25:S$28,卡牌属性!M597-1)))*INDEX($G$5:$G$42,L597),2)</f>
        <v>188.65</v>
      </c>
      <c r="W597" s="31" t="s">
        <v>191</v>
      </c>
      <c r="X597" s="16">
        <f>ROUND((IF(Q597=1,INDEX(新属性投放!$L$14:$L$34,卡牌属性!R597),INDEX(新属性投放!$L$42:$L$62,卡牌属性!R597))*INDEX($G$5:$G$42,L597)+IF(Q597=1,INDEX(新属性投放!T$20:T$23,卡牌属性!M597-1),INDEX(新属性投放!T$25:T$28,卡牌属性!M597-1)))*SQRT(INDEX($I$5:$I$42,L597)),2)</f>
        <v>1949</v>
      </c>
      <c r="Y597" s="31" t="s">
        <v>189</v>
      </c>
      <c r="Z597" s="16">
        <f>ROUND(IF(Q597=1,INDEX(新属性投放!$D$14:$D$34,卡牌属性!R597),INDEX(新属性投放!$D$42:$D$62,卡牌属性!R597))*INDEX($G$5:$G$42,L597)/SQRT(INDEX($I$5:$I$42,L597)),2)</f>
        <v>10.93</v>
      </c>
      <c r="AA597" s="31" t="s">
        <v>190</v>
      </c>
      <c r="AB597" s="16">
        <f>ROUND(IF(Q597=1,INDEX(新属性投放!$E$14:$E$34,卡牌属性!R597),INDEX(新属性投放!$E$42:$E$62,卡牌属性!R597))*INDEX($G$5:$G$42,L597),2)</f>
        <v>5.47</v>
      </c>
      <c r="AC597" s="31" t="s">
        <v>191</v>
      </c>
      <c r="AD597" s="16">
        <f>ROUND(IF(Q597=1,INDEX(新属性投放!$F$14:$F$34,卡牌属性!R597),INDEX(新属性投放!$F$42:$F$62,卡牌属性!R597))*INDEX($G$5:$G$42,L597)*SQRT(INDEX($I$5:$I$42,L597)),2)</f>
        <v>49</v>
      </c>
      <c r="AF597" s="16">
        <f t="shared" si="256"/>
        <v>109</v>
      </c>
      <c r="AG597" s="16">
        <f t="shared" si="257"/>
        <v>54</v>
      </c>
      <c r="AH597" s="16">
        <f t="shared" si="258"/>
        <v>490</v>
      </c>
      <c r="AJ597" s="16">
        <f t="shared" si="262"/>
        <v>380</v>
      </c>
      <c r="AK597" s="16">
        <f t="shared" si="263"/>
        <v>189</v>
      </c>
      <c r="AL597" s="16">
        <f t="shared" si="264"/>
        <v>1690</v>
      </c>
    </row>
    <row r="598" spans="11:38" ht="16.5" x14ac:dyDescent="0.2">
      <c r="K598" s="15">
        <v>595</v>
      </c>
      <c r="L598" s="15">
        <f t="shared" si="250"/>
        <v>29</v>
      </c>
      <c r="M598" s="15">
        <f t="shared" si="251"/>
        <v>2</v>
      </c>
      <c r="N598" s="16">
        <f t="shared" si="252"/>
        <v>1102013</v>
      </c>
      <c r="O598" s="16" t="str">
        <f t="shared" si="253"/>
        <v>塞伯罗斯7突</v>
      </c>
      <c r="P598" s="31" t="s">
        <v>482</v>
      </c>
      <c r="Q598" s="16">
        <f t="shared" si="254"/>
        <v>2</v>
      </c>
      <c r="R598" s="16">
        <f t="shared" si="255"/>
        <v>7</v>
      </c>
      <c r="S598" s="16" t="s">
        <v>51</v>
      </c>
      <c r="T598" s="16">
        <f>ROUND(((IF(Q598=1,INDEX(新属性投放!$J$14:$J$34,卡牌属性!R598),INDEX(新属性投放!$J$42:$J$62,卡牌属性!R598)))*INDEX($G$5:$G$42,L598)+IF(Q598=1,INDEX(新属性投放!R$20:R$23,卡牌属性!M598-1),INDEX(新属性投放!R$25:R$28,卡牌属性!M598-1)))/SQRT(INDEX($I$5:$I$42,L598)),2)</f>
        <v>543.6</v>
      </c>
      <c r="U598" s="31" t="s">
        <v>190</v>
      </c>
      <c r="V598" s="16">
        <f>ROUND((IF(Q598=1,INDEX(新属性投放!$K$14:$K$34,卡牌属性!R598),INDEX(新属性投放!$K$42:$K$62,卡牌属性!R598))+IF(Q598=1,INDEX(新属性投放!S$20:S$23,卡牌属性!M598-1),INDEX(新属性投放!S$25:S$28,卡牌属性!M598-1)))*INDEX($G$5:$G$42,L598),2)</f>
        <v>257.3</v>
      </c>
      <c r="W598" s="31" t="s">
        <v>191</v>
      </c>
      <c r="X598" s="16">
        <f>ROUND((IF(Q598=1,INDEX(新属性投放!$L$14:$L$34,卡牌属性!R598),INDEX(新属性投放!$L$42:$L$62,卡牌属性!R598))*INDEX($G$5:$G$42,L598)+IF(Q598=1,INDEX(新属性投放!T$20:T$23,卡牌属性!M598-1),INDEX(新属性投放!T$25:T$28,卡牌属性!M598-1)))*SQRT(INDEX($I$5:$I$42,L598)),2)</f>
        <v>2682</v>
      </c>
      <c r="Y598" s="31" t="s">
        <v>189</v>
      </c>
      <c r="Z598" s="16">
        <f>ROUND(IF(Q598=1,INDEX(新属性投放!$D$14:$D$34,卡牌属性!R598),INDEX(新属性投放!$D$42:$D$62,卡牌属性!R598))*INDEX($G$5:$G$42,L598)/SQRT(INDEX($I$5:$I$42,L598)),2)</f>
        <v>13.46</v>
      </c>
      <c r="AA598" s="31" t="s">
        <v>190</v>
      </c>
      <c r="AB598" s="16">
        <f>ROUND(IF(Q598=1,INDEX(新属性投放!$E$14:$E$34,卡牌属性!R598),INDEX(新属性投放!$E$42:$E$62,卡牌属性!R598))*INDEX($G$5:$G$42,L598),2)</f>
        <v>6.73</v>
      </c>
      <c r="AC598" s="31" t="s">
        <v>191</v>
      </c>
      <c r="AD598" s="16">
        <f>ROUND(IF(Q598=1,INDEX(新属性投放!$F$14:$F$34,卡牌属性!R598),INDEX(新属性投放!$F$42:$F$62,卡牌属性!R598))*INDEX($G$5:$G$42,L598)*SQRT(INDEX($I$5:$I$42,L598)),2)</f>
        <v>60</v>
      </c>
      <c r="AF598" s="16">
        <f t="shared" si="256"/>
        <v>134</v>
      </c>
      <c r="AG598" s="16">
        <f t="shared" si="257"/>
        <v>67</v>
      </c>
      <c r="AH598" s="16">
        <f t="shared" si="258"/>
        <v>600</v>
      </c>
      <c r="AJ598" s="16">
        <f t="shared" si="262"/>
        <v>514</v>
      </c>
      <c r="AK598" s="16">
        <f t="shared" si="263"/>
        <v>256</v>
      </c>
      <c r="AL598" s="16">
        <f t="shared" si="264"/>
        <v>2290</v>
      </c>
    </row>
    <row r="599" spans="11:38" ht="16.5" x14ac:dyDescent="0.2">
      <c r="K599" s="15">
        <v>596</v>
      </c>
      <c r="L599" s="15">
        <f t="shared" si="250"/>
        <v>29</v>
      </c>
      <c r="M599" s="15">
        <f t="shared" si="251"/>
        <v>2</v>
      </c>
      <c r="N599" s="16">
        <f t="shared" si="252"/>
        <v>1102013</v>
      </c>
      <c r="O599" s="16" t="str">
        <f t="shared" si="253"/>
        <v>塞伯罗斯8突</v>
      </c>
      <c r="P599" s="31" t="s">
        <v>482</v>
      </c>
      <c r="Q599" s="16">
        <f t="shared" si="254"/>
        <v>2</v>
      </c>
      <c r="R599" s="16">
        <f t="shared" si="255"/>
        <v>8</v>
      </c>
      <c r="S599" s="16" t="s">
        <v>51</v>
      </c>
      <c r="T599" s="16">
        <f>ROUND(((IF(Q599=1,INDEX(新属性投放!$J$14:$J$34,卡牌属性!R599),INDEX(新属性投放!$J$42:$J$62,卡牌属性!R599)))*INDEX($G$5:$G$42,L599)+IF(Q599=1,INDEX(新属性投放!R$20:R$23,卡牌属性!M599-1),INDEX(新属性投放!R$25:R$28,卡牌属性!M599-1)))/SQRT(INDEX($I$5:$I$42,L599)),2)</f>
        <v>712.2</v>
      </c>
      <c r="U599" s="31" t="s">
        <v>190</v>
      </c>
      <c r="V599" s="16">
        <f>ROUND((IF(Q599=1,INDEX(新属性投放!$K$14:$K$34,卡牌属性!R599),INDEX(新属性投放!$K$42:$K$62,卡牌属性!R599))+IF(Q599=1,INDEX(新属性投放!S$20:S$23,卡牌属性!M599-1),INDEX(新属性投放!S$25:S$28,卡牌属性!M599-1)))*INDEX($G$5:$G$42,L599),2)</f>
        <v>341.6</v>
      </c>
      <c r="W599" s="31" t="s">
        <v>191</v>
      </c>
      <c r="X599" s="16">
        <f>ROUND((IF(Q599=1,INDEX(新属性投放!$L$14:$L$34,卡牌属性!R599),INDEX(新属性投放!$L$42:$L$62,卡牌属性!R599))*INDEX($G$5:$G$42,L599)+IF(Q599=1,INDEX(新属性投放!T$20:T$23,卡牌属性!M599-1),INDEX(新属性投放!T$25:T$28,卡牌属性!M599-1)))*SQRT(INDEX($I$5:$I$42,L599)),2)</f>
        <v>3588</v>
      </c>
      <c r="Y599" s="31" t="s">
        <v>189</v>
      </c>
      <c r="Z599" s="16">
        <f>ROUND(IF(Q599=1,INDEX(新属性投放!$D$14:$D$34,卡牌属性!R599),INDEX(新属性投放!$D$42:$D$62,卡牌属性!R599))*INDEX($G$5:$G$42,L599)/SQRT(INDEX($I$5:$I$42,L599)),2)</f>
        <v>16.829999999999998</v>
      </c>
      <c r="AA599" s="31" t="s">
        <v>190</v>
      </c>
      <c r="AB599" s="16">
        <f>ROUND(IF(Q599=1,INDEX(新属性投放!$E$14:$E$34,卡牌属性!R599),INDEX(新属性投放!$E$42:$E$62,卡牌属性!R599))*INDEX($G$5:$G$42,L599),2)</f>
        <v>8.42</v>
      </c>
      <c r="AC599" s="31" t="s">
        <v>191</v>
      </c>
      <c r="AD599" s="16">
        <f>ROUND(IF(Q599=1,INDEX(新属性投放!$F$14:$F$34,卡牌属性!R599),INDEX(新属性投放!$F$42:$F$62,卡牌属性!R599))*INDEX($G$5:$G$42,L599)*SQRT(INDEX($I$5:$I$42,L599)),2)</f>
        <v>75</v>
      </c>
      <c r="AF599" s="16">
        <f t="shared" si="256"/>
        <v>168</v>
      </c>
      <c r="AG599" s="16">
        <f t="shared" si="257"/>
        <v>84</v>
      </c>
      <c r="AH599" s="16">
        <f t="shared" si="258"/>
        <v>750</v>
      </c>
      <c r="AJ599" s="16">
        <f t="shared" si="262"/>
        <v>682</v>
      </c>
      <c r="AK599" s="16">
        <f t="shared" si="263"/>
        <v>340</v>
      </c>
      <c r="AL599" s="16">
        <f t="shared" si="264"/>
        <v>3040</v>
      </c>
    </row>
    <row r="600" spans="11:38" ht="16.5" x14ac:dyDescent="0.2">
      <c r="K600" s="15">
        <v>597</v>
      </c>
      <c r="L600" s="15">
        <f t="shared" si="250"/>
        <v>29</v>
      </c>
      <c r="M600" s="15">
        <f t="shared" si="251"/>
        <v>2</v>
      </c>
      <c r="N600" s="16">
        <f t="shared" si="252"/>
        <v>1102013</v>
      </c>
      <c r="O600" s="16" t="str">
        <f t="shared" si="253"/>
        <v>塞伯罗斯9突</v>
      </c>
      <c r="P600" s="31" t="s">
        <v>482</v>
      </c>
      <c r="Q600" s="16">
        <f t="shared" si="254"/>
        <v>2</v>
      </c>
      <c r="R600" s="16">
        <f t="shared" si="255"/>
        <v>9</v>
      </c>
      <c r="S600" s="16" t="s">
        <v>51</v>
      </c>
      <c r="T600" s="16">
        <f>ROUND(((IF(Q600=1,INDEX(新属性投放!$J$14:$J$34,卡牌属性!R600),INDEX(新属性投放!$J$42:$J$62,卡牌属性!R600)))*INDEX($G$5:$G$42,L600)+IF(Q600=1,INDEX(新属性投放!R$20:R$23,卡牌属性!M600-1),INDEX(新属性投放!R$25:R$28,卡牌属性!M600-1)))/SQRT(INDEX($I$5:$I$42,L600)),2)</f>
        <v>922.5</v>
      </c>
      <c r="U600" s="31" t="s">
        <v>190</v>
      </c>
      <c r="V600" s="16">
        <f>ROUND((IF(Q600=1,INDEX(新属性投放!$K$14:$K$34,卡牌属性!R600),INDEX(新属性投放!$K$42:$K$62,卡牌属性!R600))+IF(Q600=1,INDEX(新属性投放!S$20:S$23,卡牌属性!M600-1),INDEX(新属性投放!S$25:S$28,卡牌属性!M600-1)))*INDEX($G$5:$G$42,L600),2)</f>
        <v>446.75</v>
      </c>
      <c r="W600" s="31" t="s">
        <v>191</v>
      </c>
      <c r="X600" s="16">
        <f>ROUND((IF(Q600=1,INDEX(新属性投放!$L$14:$L$34,卡牌属性!R600),INDEX(新属性投放!$L$42:$L$62,卡牌属性!R600))*INDEX($G$5:$G$42,L600)+IF(Q600=1,INDEX(新属性投放!T$20:T$23,卡牌属性!M600-1),INDEX(新属性投放!T$25:T$28,卡牌属性!M600-1)))*SQRT(INDEX($I$5:$I$42,L600)),2)</f>
        <v>4716</v>
      </c>
      <c r="Y600" s="31" t="s">
        <v>189</v>
      </c>
      <c r="Z600" s="16">
        <f>ROUND(IF(Q600=1,INDEX(新属性投放!$D$14:$D$34,卡牌属性!R600),INDEX(新属性投放!$D$42:$D$62,卡牌属性!R600))*INDEX($G$5:$G$42,L600)/SQRT(INDEX($I$5:$I$42,L600)),2)</f>
        <v>21.89</v>
      </c>
      <c r="AA600" s="31" t="s">
        <v>190</v>
      </c>
      <c r="AB600" s="16">
        <f>ROUND(IF(Q600=1,INDEX(新属性投放!$E$14:$E$34,卡牌属性!R600),INDEX(新属性投放!$E$42:$E$62,卡牌属性!R600))*INDEX($G$5:$G$42,L600),2)</f>
        <v>10.95</v>
      </c>
      <c r="AC600" s="31" t="s">
        <v>191</v>
      </c>
      <c r="AD600" s="16">
        <f>ROUND(IF(Q600=1,INDEX(新属性投放!$F$14:$F$34,卡牌属性!R600),INDEX(新属性投放!$F$42:$F$62,卡牌属性!R600))*INDEX($G$5:$G$42,L600)*SQRT(INDEX($I$5:$I$42,L600)),2)</f>
        <v>98</v>
      </c>
      <c r="AF600" s="16">
        <f t="shared" si="256"/>
        <v>218</v>
      </c>
      <c r="AG600" s="16">
        <f t="shared" si="257"/>
        <v>109</v>
      </c>
      <c r="AH600" s="16">
        <f t="shared" si="258"/>
        <v>980</v>
      </c>
      <c r="AJ600" s="16">
        <f t="shared" si="262"/>
        <v>900</v>
      </c>
      <c r="AK600" s="16">
        <f t="shared" si="263"/>
        <v>449</v>
      </c>
      <c r="AL600" s="16">
        <f t="shared" si="264"/>
        <v>4020</v>
      </c>
    </row>
    <row r="601" spans="11:38" ht="16.5" x14ac:dyDescent="0.2">
      <c r="K601" s="15">
        <v>598</v>
      </c>
      <c r="L601" s="15">
        <f t="shared" si="250"/>
        <v>29</v>
      </c>
      <c r="M601" s="15">
        <f t="shared" si="251"/>
        <v>2</v>
      </c>
      <c r="N601" s="16">
        <f t="shared" si="252"/>
        <v>1102013</v>
      </c>
      <c r="O601" s="16" t="str">
        <f t="shared" si="253"/>
        <v>塞伯罗斯10突</v>
      </c>
      <c r="P601" s="31" t="s">
        <v>482</v>
      </c>
      <c r="Q601" s="16">
        <f t="shared" si="254"/>
        <v>2</v>
      </c>
      <c r="R601" s="16">
        <f t="shared" si="255"/>
        <v>10</v>
      </c>
      <c r="S601" s="16" t="s">
        <v>51</v>
      </c>
      <c r="T601" s="16">
        <f>ROUND(((IF(Q601=1,INDEX(新属性投放!$J$14:$J$34,卡牌属性!R601),INDEX(新属性投放!$J$42:$J$62,卡牌属性!R601)))*INDEX($G$5:$G$42,L601)+IF(Q601=1,INDEX(新属性投放!R$20:R$23,卡牌属性!M601-1),INDEX(新属性投放!R$25:R$28,卡牌属性!M601-1)))/SQRT(INDEX($I$5:$I$42,L601)),2)</f>
        <v>1058.95</v>
      </c>
      <c r="U601" s="31" t="s">
        <v>190</v>
      </c>
      <c r="V601" s="16">
        <f>ROUND((IF(Q601=1,INDEX(新属性投放!$K$14:$K$34,卡牌属性!R601),INDEX(新属性投放!$K$42:$K$62,卡牌属性!R601))+IF(Q601=1,INDEX(新属性投放!S$20:S$23,卡牌属性!M601-1),INDEX(新属性投放!S$25:S$28,卡牌属性!M601-1)))*INDEX($G$5:$G$42,L601),2)</f>
        <v>515.48</v>
      </c>
      <c r="W601" s="31" t="s">
        <v>191</v>
      </c>
      <c r="X601" s="16">
        <f>ROUND((IF(Q601=1,INDEX(新属性投放!$L$14:$L$34,卡牌属性!R601),INDEX(新属性投放!$L$42:$L$62,卡牌属性!R601))*INDEX($G$5:$G$42,L601)+IF(Q601=1,INDEX(新属性投放!T$20:T$23,卡牌属性!M601-1),INDEX(新属性投放!T$25:T$28,卡牌属性!M601-1)))*SQRT(INDEX($I$5:$I$42,L601)),2)</f>
        <v>5449</v>
      </c>
      <c r="Y601" s="31" t="s">
        <v>189</v>
      </c>
      <c r="Z601" s="16">
        <f>ROUND(IF(Q601=1,INDEX(新属性投放!$D$14:$D$34,卡牌属性!R601),INDEX(新属性投放!$D$42:$D$62,卡牌属性!R601))*INDEX($G$5:$G$42,L601)/SQRT(INDEX($I$5:$I$42,L601)),2)</f>
        <v>25.24</v>
      </c>
      <c r="AA601" s="31" t="s">
        <v>190</v>
      </c>
      <c r="AB601" s="16">
        <f>ROUND(IF(Q601=1,INDEX(新属性投放!$E$14:$E$34,卡牌属性!R601),INDEX(新属性投放!$E$42:$E$62,卡牌属性!R601))*INDEX($G$5:$G$42,L601),2)</f>
        <v>12.62</v>
      </c>
      <c r="AC601" s="31" t="s">
        <v>191</v>
      </c>
      <c r="AD601" s="16">
        <f>ROUND(IF(Q601=1,INDEX(新属性投放!$F$14:$F$34,卡牌属性!R601),INDEX(新属性投放!$F$42:$F$62,卡牌属性!R601))*INDEX($G$5:$G$42,L601)*SQRT(INDEX($I$5:$I$42,L601)),2)</f>
        <v>113</v>
      </c>
      <c r="AF601" s="16">
        <f t="shared" si="256"/>
        <v>252</v>
      </c>
      <c r="AG601" s="16">
        <f t="shared" si="257"/>
        <v>126</v>
      </c>
      <c r="AH601" s="16">
        <f t="shared" si="258"/>
        <v>1130</v>
      </c>
      <c r="AJ601" s="16">
        <f t="shared" si="262"/>
        <v>1152</v>
      </c>
      <c r="AK601" s="16">
        <f t="shared" si="263"/>
        <v>575</v>
      </c>
      <c r="AL601" s="16">
        <f t="shared" si="264"/>
        <v>5150</v>
      </c>
    </row>
    <row r="602" spans="11:38" ht="16.5" x14ac:dyDescent="0.2">
      <c r="K602" s="15">
        <v>599</v>
      </c>
      <c r="L602" s="15">
        <f t="shared" si="250"/>
        <v>29</v>
      </c>
      <c r="M602" s="15">
        <f t="shared" si="251"/>
        <v>2</v>
      </c>
      <c r="N602" s="16">
        <f t="shared" si="252"/>
        <v>1102013</v>
      </c>
      <c r="O602" s="16" t="str">
        <f t="shared" si="253"/>
        <v>塞伯罗斯11突</v>
      </c>
      <c r="P602" s="31" t="s">
        <v>482</v>
      </c>
      <c r="Q602" s="16">
        <f t="shared" si="254"/>
        <v>2</v>
      </c>
      <c r="R602" s="16">
        <f t="shared" si="255"/>
        <v>11</v>
      </c>
      <c r="S602" s="16" t="s">
        <v>51</v>
      </c>
      <c r="T602" s="16">
        <f>ROUND(((IF(Q602=1,INDEX(新属性投放!$J$14:$J$34,卡牌属性!R602),INDEX(新属性投放!$J$42:$J$62,卡牌属性!R602)))*INDEX($G$5:$G$42,L602)+IF(Q602=1,INDEX(新属性投放!R$20:R$23,卡牌属性!M602-1),INDEX(新属性投放!R$25:R$28,卡牌属性!M602-1)))/SQRT(INDEX($I$5:$I$42,L602)),2)</f>
        <v>1217.1500000000001</v>
      </c>
      <c r="U602" s="31" t="s">
        <v>190</v>
      </c>
      <c r="V602" s="16">
        <f>ROUND((IF(Q602=1,INDEX(新属性投放!$K$14:$K$34,卡牌属性!R602),INDEX(新属性投放!$K$42:$K$62,卡牌属性!R602))+IF(Q602=1,INDEX(新属性投放!S$20:S$23,卡牌属性!M602-1),INDEX(新属性投放!S$25:S$28,卡牌属性!M602-1)))*INDEX($G$5:$G$42,L602),2)</f>
        <v>594.58000000000004</v>
      </c>
      <c r="W602" s="31" t="s">
        <v>191</v>
      </c>
      <c r="X602" s="16">
        <f>ROUND((IF(Q602=1,INDEX(新属性投放!$L$14:$L$34,卡牌属性!R602),INDEX(新属性投放!$L$42:$L$62,卡牌属性!R602))*INDEX($G$5:$G$42,L602)+IF(Q602=1,INDEX(新属性投放!T$20:T$23,卡牌属性!M602-1),INDEX(新属性投放!T$25:T$28,卡牌属性!M602-1)))*SQRT(INDEX($I$5:$I$42,L602)),2)</f>
        <v>6302</v>
      </c>
      <c r="Y602" s="31" t="s">
        <v>189</v>
      </c>
      <c r="Z602" s="16">
        <f>ROUND(IF(Q602=1,INDEX(新属性投放!$D$14:$D$34,卡牌属性!R602),INDEX(新属性投放!$D$42:$D$62,卡牌属性!R602))*INDEX($G$5:$G$42,L602)/SQRT(INDEX($I$5:$I$42,L602)),2)</f>
        <v>29.45</v>
      </c>
      <c r="AA602" s="31" t="s">
        <v>190</v>
      </c>
      <c r="AB602" s="16">
        <f>ROUND(IF(Q602=1,INDEX(新属性投放!$E$14:$E$34,卡牌属性!R602),INDEX(新属性投放!$E$42:$E$62,卡牌属性!R602))*INDEX($G$5:$G$42,L602),2)</f>
        <v>14.73</v>
      </c>
      <c r="AC602" s="31" t="s">
        <v>191</v>
      </c>
      <c r="AD602" s="16">
        <f>ROUND(IF(Q602=1,INDEX(新属性投放!$F$14:$F$34,卡牌属性!R602),INDEX(新属性投放!$F$42:$F$62,卡牌属性!R602))*INDEX($G$5:$G$42,L602)*SQRT(INDEX($I$5:$I$42,L602)),2)</f>
        <v>132</v>
      </c>
      <c r="AF602" s="16">
        <f t="shared" si="256"/>
        <v>294</v>
      </c>
      <c r="AG602" s="16">
        <f t="shared" si="257"/>
        <v>147</v>
      </c>
      <c r="AH602" s="16">
        <f t="shared" si="258"/>
        <v>1320</v>
      </c>
      <c r="AJ602" s="16">
        <f t="shared" si="262"/>
        <v>1446</v>
      </c>
      <c r="AK602" s="16">
        <f t="shared" si="263"/>
        <v>722</v>
      </c>
      <c r="AL602" s="16">
        <f t="shared" si="264"/>
        <v>6470</v>
      </c>
    </row>
    <row r="603" spans="11:38" ht="16.5" x14ac:dyDescent="0.2">
      <c r="K603" s="15">
        <v>600</v>
      </c>
      <c r="L603" s="15">
        <f t="shared" si="250"/>
        <v>29</v>
      </c>
      <c r="M603" s="15">
        <f t="shared" si="251"/>
        <v>2</v>
      </c>
      <c r="N603" s="16">
        <f t="shared" si="252"/>
        <v>1102013</v>
      </c>
      <c r="O603" s="16" t="str">
        <f t="shared" si="253"/>
        <v>塞伯罗斯12突</v>
      </c>
      <c r="P603" s="31" t="s">
        <v>482</v>
      </c>
      <c r="Q603" s="16">
        <f t="shared" si="254"/>
        <v>2</v>
      </c>
      <c r="R603" s="16">
        <f t="shared" si="255"/>
        <v>12</v>
      </c>
      <c r="S603" s="16" t="s">
        <v>51</v>
      </c>
      <c r="T603" s="16">
        <f>ROUND(((IF(Q603=1,INDEX(新属性投放!$J$14:$J$34,卡牌属性!R603),INDEX(新属性投放!$J$42:$J$62,卡牌属性!R603)))*INDEX($G$5:$G$42,L603)+IF(Q603=1,INDEX(新属性投放!R$20:R$23,卡牌属性!M603-1),INDEX(新属性投放!R$25:R$28,卡牌属性!M603-1)))/SQRT(INDEX($I$5:$I$42,L603)),2)</f>
        <v>1401.4</v>
      </c>
      <c r="U603" s="31" t="s">
        <v>190</v>
      </c>
      <c r="V603" s="16">
        <f>ROUND((IF(Q603=1,INDEX(新属性投放!$K$14:$K$34,卡牌属性!R603),INDEX(新属性投放!$K$42:$K$62,卡牌属性!R603))+IF(Q603=1,INDEX(新属性投放!S$20:S$23,卡牌属性!M603-1),INDEX(新属性投放!S$25:S$28,卡牌属性!M603-1)))*INDEX($G$5:$G$42,L603),2)</f>
        <v>686.2</v>
      </c>
      <c r="W603" s="31" t="s">
        <v>191</v>
      </c>
      <c r="X603" s="16">
        <f>ROUND((IF(Q603=1,INDEX(新属性投放!$L$14:$L$34,卡牌属性!R603),INDEX(新属性投放!$L$42:$L$62,卡牌属性!R603))*INDEX($G$5:$G$42,L603)+IF(Q603=1,INDEX(新属性投放!T$20:T$23,卡牌属性!M603-1),INDEX(新属性投放!T$25:T$28,卡牌属性!M603-1)))*SQRT(INDEX($I$5:$I$42,L603)),2)</f>
        <v>7295</v>
      </c>
      <c r="Y603" s="31" t="s">
        <v>189</v>
      </c>
      <c r="Z603" s="16">
        <f>ROUND(IF(Q603=1,INDEX(新属性投放!$D$14:$D$34,卡牌属性!R603),INDEX(新属性投放!$D$42:$D$62,卡牌属性!R603))*INDEX($G$5:$G$42,L603)/SQRT(INDEX($I$5:$I$42,L603)),2)</f>
        <v>33.69</v>
      </c>
      <c r="AA603" s="31" t="s">
        <v>190</v>
      </c>
      <c r="AB603" s="16">
        <f>ROUND(IF(Q603=1,INDEX(新属性投放!$E$14:$E$34,卡牌属性!R603),INDEX(新属性投放!$E$42:$E$62,卡牌属性!R603))*INDEX($G$5:$G$42,L603),2)</f>
        <v>16.850000000000001</v>
      </c>
      <c r="AC603" s="31" t="s">
        <v>191</v>
      </c>
      <c r="AD603" s="16">
        <f>ROUND(IF(Q603=1,INDEX(新属性投放!$F$14:$F$34,卡牌属性!R603),INDEX(新属性投放!$F$42:$F$62,卡牌属性!R603))*INDEX($G$5:$G$42,L603)*SQRT(INDEX($I$5:$I$42,L603)),2)</f>
        <v>151</v>
      </c>
      <c r="AF603" s="16">
        <f t="shared" si="256"/>
        <v>336</v>
      </c>
      <c r="AG603" s="16">
        <f t="shared" si="257"/>
        <v>168</v>
      </c>
      <c r="AH603" s="16">
        <f t="shared" si="258"/>
        <v>1510</v>
      </c>
      <c r="AJ603" s="16">
        <f t="shared" si="262"/>
        <v>1782</v>
      </c>
      <c r="AK603" s="16">
        <f t="shared" si="263"/>
        <v>890</v>
      </c>
      <c r="AL603" s="16">
        <f t="shared" si="264"/>
        <v>7980</v>
      </c>
    </row>
    <row r="604" spans="11:38" ht="16.5" x14ac:dyDescent="0.2">
      <c r="K604" s="15">
        <v>601</v>
      </c>
      <c r="L604" s="15">
        <f t="shared" si="250"/>
        <v>29</v>
      </c>
      <c r="M604" s="15">
        <f t="shared" si="251"/>
        <v>2</v>
      </c>
      <c r="N604" s="16">
        <f t="shared" si="252"/>
        <v>1102013</v>
      </c>
      <c r="O604" s="16" t="str">
        <f t="shared" si="253"/>
        <v>塞伯罗斯13突</v>
      </c>
      <c r="P604" s="31" t="s">
        <v>482</v>
      </c>
      <c r="Q604" s="16">
        <f t="shared" si="254"/>
        <v>2</v>
      </c>
      <c r="R604" s="16">
        <f t="shared" si="255"/>
        <v>13</v>
      </c>
      <c r="S604" s="16" t="s">
        <v>51</v>
      </c>
      <c r="T604" s="16">
        <f>ROUND(((IF(Q604=1,INDEX(新属性投放!$J$14:$J$34,卡牌属性!R604),INDEX(新属性投放!$J$42:$J$62,卡牌属性!R604)))*INDEX($G$5:$G$42,L604)+IF(Q604=1,INDEX(新属性投放!R$20:R$23,卡牌属性!M604-1),INDEX(新属性投放!R$25:R$28,卡牌属性!M604-1)))/SQRT(INDEX($I$5:$I$42,L604)),2)</f>
        <v>1611.85</v>
      </c>
      <c r="U604" s="31" t="s">
        <v>190</v>
      </c>
      <c r="V604" s="16">
        <f>ROUND((IF(Q604=1,INDEX(新属性投放!$K$14:$K$34,卡牌属性!R604),INDEX(新属性投放!$K$42:$K$62,卡牌属性!R604))+IF(Q604=1,INDEX(新属性投放!S$20:S$23,卡牌属性!M604-1),INDEX(新属性投放!S$25:S$28,卡牌属性!M604-1)))*INDEX($G$5:$G$42,L604),2)</f>
        <v>791.43</v>
      </c>
      <c r="W604" s="31" t="s">
        <v>191</v>
      </c>
      <c r="X604" s="16">
        <f>ROUND((IF(Q604=1,INDEX(新属性投放!$L$14:$L$34,卡牌属性!R604),INDEX(新属性投放!$L$42:$L$62,卡牌属性!R604))*INDEX($G$5:$G$42,L604)+IF(Q604=1,INDEX(新属性投放!T$20:T$23,卡牌属性!M604-1),INDEX(新属性投放!T$25:T$28,卡牌属性!M604-1)))*SQRT(INDEX($I$5:$I$42,L604)),2)</f>
        <v>8428</v>
      </c>
      <c r="Y604" s="31" t="s">
        <v>189</v>
      </c>
      <c r="Z604" s="16">
        <f>ROUND(IF(Q604=1,INDEX(新属性投放!$D$14:$D$34,卡牌属性!R604),INDEX(新属性投放!$D$42:$D$62,卡牌属性!R604))*INDEX($G$5:$G$42,L604)/SQRT(INDEX($I$5:$I$42,L604)),2)</f>
        <v>38.950000000000003</v>
      </c>
      <c r="AA604" s="31" t="s">
        <v>190</v>
      </c>
      <c r="AB604" s="16">
        <f>ROUND(IF(Q604=1,INDEX(新属性投放!$E$14:$E$34,卡牌属性!R604),INDEX(新属性投放!$E$42:$E$62,卡牌属性!R604))*INDEX($G$5:$G$42,L604),2)</f>
        <v>19.48</v>
      </c>
      <c r="AC604" s="31" t="s">
        <v>191</v>
      </c>
      <c r="AD604" s="16">
        <f>ROUND(IF(Q604=1,INDEX(新属性投放!$F$14:$F$34,卡牌属性!R604),INDEX(新属性投放!$F$42:$F$62,卡牌属性!R604))*INDEX($G$5:$G$42,L604)*SQRT(INDEX($I$5:$I$42,L604)),2)</f>
        <v>175</v>
      </c>
      <c r="AF604" s="16">
        <f t="shared" si="256"/>
        <v>389</v>
      </c>
      <c r="AG604" s="16">
        <f t="shared" si="257"/>
        <v>194</v>
      </c>
      <c r="AH604" s="16">
        <f t="shared" si="258"/>
        <v>1750</v>
      </c>
      <c r="AJ604" s="16">
        <f t="shared" si="262"/>
        <v>2171</v>
      </c>
      <c r="AK604" s="16">
        <f t="shared" si="263"/>
        <v>1084</v>
      </c>
      <c r="AL604" s="16">
        <f t="shared" si="264"/>
        <v>9730</v>
      </c>
    </row>
    <row r="605" spans="11:38" ht="16.5" x14ac:dyDescent="0.2">
      <c r="K605" s="15">
        <v>602</v>
      </c>
      <c r="L605" s="15">
        <f t="shared" si="250"/>
        <v>29</v>
      </c>
      <c r="M605" s="15">
        <f t="shared" si="251"/>
        <v>2</v>
      </c>
      <c r="N605" s="16">
        <f t="shared" si="252"/>
        <v>1102013</v>
      </c>
      <c r="O605" s="16" t="str">
        <f t="shared" si="253"/>
        <v>塞伯罗斯14突</v>
      </c>
      <c r="P605" s="31" t="s">
        <v>482</v>
      </c>
      <c r="Q605" s="16">
        <f t="shared" si="254"/>
        <v>2</v>
      </c>
      <c r="R605" s="16">
        <f t="shared" si="255"/>
        <v>14</v>
      </c>
      <c r="S605" s="16" t="s">
        <v>51</v>
      </c>
      <c r="T605" s="16">
        <f>ROUND(((IF(Q605=1,INDEX(新属性投放!$J$14:$J$34,卡牌属性!R605),INDEX(新属性投放!$J$42:$J$62,卡牌属性!R605)))*INDEX($G$5:$G$42,L605)+IF(Q605=1,INDEX(新属性投放!R$20:R$23,卡牌属性!M605-1),INDEX(新属性投放!R$25:R$28,卡牌属性!M605-1)))/SQRT(INDEX($I$5:$I$42,L605)),2)</f>
        <v>1855.6</v>
      </c>
      <c r="U605" s="31" t="s">
        <v>190</v>
      </c>
      <c r="V605" s="16">
        <f>ROUND((IF(Q605=1,INDEX(新属性投放!$K$14:$K$34,卡牌属性!R605),INDEX(新属性投放!$K$42:$K$62,卡牌属性!R605))+IF(Q605=1,INDEX(新属性投放!S$20:S$23,卡牌属性!M605-1),INDEX(新属性投放!S$25:S$28,卡牌属性!M605-1)))*INDEX($G$5:$G$42,L605),2)</f>
        <v>912.8</v>
      </c>
      <c r="W605" s="31" t="s">
        <v>191</v>
      </c>
      <c r="X605" s="16">
        <f>ROUND((IF(Q605=1,INDEX(新属性投放!$L$14:$L$34,卡牌属性!R605),INDEX(新属性投放!$L$42:$L$62,卡牌属性!R605))*INDEX($G$5:$G$42,L605)+IF(Q605=1,INDEX(新属性投放!T$20:T$23,卡牌属性!M605-1),INDEX(新属性投放!T$25:T$28,卡牌属性!M605-1)))*SQRT(INDEX($I$5:$I$42,L605)),2)</f>
        <v>9744</v>
      </c>
      <c r="Y605" s="31" t="s">
        <v>189</v>
      </c>
      <c r="Z605" s="16">
        <f>ROUND(IF(Q605=1,INDEX(新属性投放!$D$14:$D$34,卡牌属性!R605),INDEX(新属性投放!$D$42:$D$62,卡牌属性!R605))*INDEX($G$5:$G$42,L605)/SQRT(INDEX($I$5:$I$42,L605)),2)</f>
        <v>45.04</v>
      </c>
      <c r="AA605" s="31" t="s">
        <v>190</v>
      </c>
      <c r="AB605" s="16">
        <f>ROUND(IF(Q605=1,INDEX(新属性投放!$E$14:$E$34,卡牌属性!R605),INDEX(新属性投放!$E$42:$E$62,卡牌属性!R605))*INDEX($G$5:$G$42,L605),2)</f>
        <v>22.52</v>
      </c>
      <c r="AC605" s="31" t="s">
        <v>191</v>
      </c>
      <c r="AD605" s="16">
        <f>ROUND(IF(Q605=1,INDEX(新属性投放!$F$14:$F$34,卡牌属性!R605),INDEX(新属性投放!$F$42:$F$62,卡牌属性!R605))*INDEX($G$5:$G$42,L605)*SQRT(INDEX($I$5:$I$42,L605)),2)</f>
        <v>202</v>
      </c>
      <c r="AF605" s="16">
        <f t="shared" si="256"/>
        <v>450</v>
      </c>
      <c r="AG605" s="16">
        <f t="shared" si="257"/>
        <v>225</v>
      </c>
      <c r="AH605" s="16">
        <f t="shared" si="258"/>
        <v>2020</v>
      </c>
      <c r="AJ605" s="16">
        <f t="shared" si="262"/>
        <v>2621</v>
      </c>
      <c r="AK605" s="16">
        <f t="shared" si="263"/>
        <v>1309</v>
      </c>
      <c r="AL605" s="16">
        <f t="shared" si="264"/>
        <v>11750</v>
      </c>
    </row>
    <row r="606" spans="11:38" ht="16.5" x14ac:dyDescent="0.2">
      <c r="K606" s="15">
        <v>603</v>
      </c>
      <c r="L606" s="15">
        <f t="shared" si="250"/>
        <v>29</v>
      </c>
      <c r="M606" s="15">
        <f t="shared" si="251"/>
        <v>2</v>
      </c>
      <c r="N606" s="16">
        <f t="shared" si="252"/>
        <v>1102013</v>
      </c>
      <c r="O606" s="16" t="str">
        <f t="shared" si="253"/>
        <v>塞伯罗斯15突</v>
      </c>
      <c r="P606" s="31" t="s">
        <v>482</v>
      </c>
      <c r="Q606" s="16">
        <f t="shared" si="254"/>
        <v>2</v>
      </c>
      <c r="R606" s="16">
        <f t="shared" si="255"/>
        <v>15</v>
      </c>
      <c r="S606" s="16" t="s">
        <v>51</v>
      </c>
      <c r="T606" s="16">
        <f>ROUND(((IF(Q606=1,INDEX(新属性投放!$J$14:$J$34,卡牌属性!R606),INDEX(新属性投放!$J$42:$J$62,卡牌属性!R606)))*INDEX($G$5:$G$42,L606)+IF(Q606=1,INDEX(新属性投放!R$20:R$23,卡牌属性!M606-1),INDEX(新属性投放!R$25:R$28,卡牌属性!M606-1)))/SQRT(INDEX($I$5:$I$42,L606)),2)</f>
        <v>2136.8000000000002</v>
      </c>
      <c r="U606" s="31" t="s">
        <v>190</v>
      </c>
      <c r="V606" s="16">
        <f>ROUND((IF(Q606=1,INDEX(新属性投放!$K$14:$K$34,卡牌属性!R606),INDEX(新属性投放!$K$42:$K$62,卡牌属性!R606))+IF(Q606=1,INDEX(新属性投放!S$20:S$23,卡牌属性!M606-1),INDEX(新属性投放!S$25:S$28,卡牌属性!M606-1)))*INDEX($G$5:$G$42,L606),2)</f>
        <v>1053.4000000000001</v>
      </c>
      <c r="W606" s="31" t="s">
        <v>191</v>
      </c>
      <c r="X606" s="16">
        <f>ROUND((IF(Q606=1,INDEX(新属性投放!$L$14:$L$34,卡牌属性!R606),INDEX(新属性投放!$L$42:$L$62,卡牌属性!R606))*INDEX($G$5:$G$42,L606)+IF(Q606=1,INDEX(新属性投放!T$20:T$23,卡牌属性!M606-1),INDEX(新属性投放!T$25:T$28,卡牌属性!M606-1)))*SQRT(INDEX($I$5:$I$42,L606)),2)</f>
        <v>11258</v>
      </c>
      <c r="Y606" s="31" t="s">
        <v>189</v>
      </c>
      <c r="Z606" s="16">
        <f>ROUND(IF(Q606=1,INDEX(新属性投放!$D$14:$D$34,卡牌属性!R606),INDEX(新属性投放!$D$42:$D$62,卡牌属性!R606))*INDEX($G$5:$G$42,L606)/SQRT(INDEX($I$5:$I$42,L606)),2)</f>
        <v>52.07</v>
      </c>
      <c r="AA606" s="31" t="s">
        <v>190</v>
      </c>
      <c r="AB606" s="16">
        <f>ROUND(IF(Q606=1,INDEX(新属性投放!$E$14:$E$34,卡牌属性!R606),INDEX(新属性投放!$E$42:$E$62,卡牌属性!R606))*INDEX($G$5:$G$42,L606),2)</f>
        <v>26.04</v>
      </c>
      <c r="AC606" s="31" t="s">
        <v>191</v>
      </c>
      <c r="AD606" s="16">
        <f>ROUND(IF(Q606=1,INDEX(新属性投放!$F$14:$F$34,卡牌属性!R606),INDEX(新属性投放!$F$42:$F$62,卡牌属性!R606))*INDEX($G$5:$G$42,L606)*SQRT(INDEX($I$5:$I$42,L606)),2)</f>
        <v>234</v>
      </c>
      <c r="AF606" s="16">
        <f t="shared" si="256"/>
        <v>520</v>
      </c>
      <c r="AG606" s="16">
        <f t="shared" si="257"/>
        <v>260</v>
      </c>
      <c r="AH606" s="16">
        <f t="shared" si="258"/>
        <v>2340</v>
      </c>
      <c r="AJ606" s="16">
        <f t="shared" si="262"/>
        <v>3141</v>
      </c>
      <c r="AK606" s="16">
        <f t="shared" si="263"/>
        <v>1569</v>
      </c>
      <c r="AL606" s="16">
        <f t="shared" si="264"/>
        <v>14090</v>
      </c>
    </row>
    <row r="607" spans="11:38" ht="16.5" x14ac:dyDescent="0.2">
      <c r="K607" s="15">
        <v>604</v>
      </c>
      <c r="L607" s="15">
        <f t="shared" si="250"/>
        <v>29</v>
      </c>
      <c r="M607" s="15">
        <f t="shared" si="251"/>
        <v>2</v>
      </c>
      <c r="N607" s="16">
        <f t="shared" si="252"/>
        <v>1102013</v>
      </c>
      <c r="O607" s="16" t="str">
        <f t="shared" si="253"/>
        <v>塞伯罗斯16突</v>
      </c>
      <c r="P607" s="31" t="s">
        <v>482</v>
      </c>
      <c r="Q607" s="16">
        <f t="shared" si="254"/>
        <v>2</v>
      </c>
      <c r="R607" s="16">
        <f t="shared" si="255"/>
        <v>16</v>
      </c>
      <c r="S607" s="16" t="s">
        <v>51</v>
      </c>
      <c r="T607" s="16">
        <f>ROUND(((IF(Q607=1,INDEX(新属性投放!$J$14:$J$34,卡牌属性!R607),INDEX(新属性投放!$J$42:$J$62,卡牌属性!R607)))*INDEX($G$5:$G$42,L607)+IF(Q607=1,INDEX(新属性投放!R$20:R$23,卡牌属性!M607-1),INDEX(新属性投放!R$25:R$28,卡牌属性!M607-1)))/SQRT(INDEX($I$5:$I$42,L607)),2)</f>
        <v>2462.15</v>
      </c>
      <c r="U607" s="31" t="s">
        <v>190</v>
      </c>
      <c r="V607" s="16">
        <f>ROUND((IF(Q607=1,INDEX(新属性投放!$K$14:$K$34,卡牌属性!R607),INDEX(新属性投放!$K$42:$K$62,卡牌属性!R607))+IF(Q607=1,INDEX(新属性投放!S$20:S$23,卡牌属性!M607-1),INDEX(新属性投放!S$25:S$28,卡牌属性!M607-1)))*INDEX($G$5:$G$42,L607),2)</f>
        <v>1216.58</v>
      </c>
      <c r="W607" s="31" t="s">
        <v>191</v>
      </c>
      <c r="X607" s="16">
        <f>ROUND((IF(Q607=1,INDEX(新属性投放!$L$14:$L$34,卡牌属性!R607),INDEX(新属性投放!$L$42:$L$62,卡牌属性!R607))*INDEX($G$5:$G$42,L607)+IF(Q607=1,INDEX(新属性投放!T$20:T$23,卡牌属性!M607-1),INDEX(新属性投放!T$25:T$28,卡牌属性!M607-1)))*SQRT(INDEX($I$5:$I$42,L607)),2)</f>
        <v>13013</v>
      </c>
      <c r="Y607" s="31" t="s">
        <v>189</v>
      </c>
      <c r="Z607" s="16">
        <f>ROUND(IF(Q607=1,INDEX(新属性投放!$D$14:$D$34,卡牌属性!R607),INDEX(新属性投放!$D$42:$D$62,卡牌属性!R607))*INDEX($G$5:$G$42,L607)/SQRT(INDEX($I$5:$I$42,L607)),2)</f>
        <v>60.2</v>
      </c>
      <c r="AA607" s="31" t="s">
        <v>190</v>
      </c>
      <c r="AB607" s="16">
        <f>ROUND(IF(Q607=1,INDEX(新属性投放!$E$14:$E$34,卡牌属性!R607),INDEX(新属性投放!$E$42:$E$62,卡牌属性!R607))*INDEX($G$5:$G$42,L607),2)</f>
        <v>30.1</v>
      </c>
      <c r="AC607" s="31" t="s">
        <v>191</v>
      </c>
      <c r="AD607" s="16">
        <f>ROUND(IF(Q607=1,INDEX(新属性投放!$F$14:$F$34,卡牌属性!R607),INDEX(新属性投放!$F$42:$F$62,卡牌属性!R607))*INDEX($G$5:$G$42,L607)*SQRT(INDEX($I$5:$I$42,L607)),2)</f>
        <v>270</v>
      </c>
      <c r="AF607" s="16">
        <f t="shared" si="256"/>
        <v>602</v>
      </c>
      <c r="AG607" s="16">
        <f t="shared" si="257"/>
        <v>301</v>
      </c>
      <c r="AH607" s="16">
        <f t="shared" si="258"/>
        <v>2700</v>
      </c>
      <c r="AJ607" s="16">
        <f t="shared" si="262"/>
        <v>3743</v>
      </c>
      <c r="AK607" s="16">
        <f t="shared" si="263"/>
        <v>1870</v>
      </c>
      <c r="AL607" s="16">
        <f t="shared" si="264"/>
        <v>16790</v>
      </c>
    </row>
    <row r="608" spans="11:38" ht="16.5" x14ac:dyDescent="0.2">
      <c r="K608" s="15">
        <v>605</v>
      </c>
      <c r="L608" s="15">
        <f t="shared" si="250"/>
        <v>29</v>
      </c>
      <c r="M608" s="15">
        <f t="shared" si="251"/>
        <v>2</v>
      </c>
      <c r="N608" s="16">
        <f t="shared" si="252"/>
        <v>1102013</v>
      </c>
      <c r="O608" s="16" t="str">
        <f t="shared" si="253"/>
        <v>塞伯罗斯17突</v>
      </c>
      <c r="P608" s="31" t="s">
        <v>482</v>
      </c>
      <c r="Q608" s="16">
        <f t="shared" si="254"/>
        <v>2</v>
      </c>
      <c r="R608" s="16">
        <f t="shared" si="255"/>
        <v>17</v>
      </c>
      <c r="S608" s="16" t="s">
        <v>51</v>
      </c>
      <c r="T608" s="16">
        <f>ROUND(((IF(Q608=1,INDEX(新属性投放!$J$14:$J$34,卡牌属性!R608),INDEX(新属性投放!$J$42:$J$62,卡牌属性!R608)))*INDEX($G$5:$G$42,L608)+IF(Q608=1,INDEX(新属性投放!R$20:R$23,卡牌属性!M608-1),INDEX(新属性投放!R$25:R$28,卡牌属性!M608-1)))/SQRT(INDEX($I$5:$I$42,L608)),2)</f>
        <v>2838.15</v>
      </c>
      <c r="U608" s="31" t="s">
        <v>190</v>
      </c>
      <c r="V608" s="16">
        <f>ROUND((IF(Q608=1,INDEX(新属性投放!$K$14:$K$34,卡牌属性!R608),INDEX(新属性投放!$K$42:$K$62,卡牌属性!R608))+IF(Q608=1,INDEX(新属性投放!S$20:S$23,卡牌属性!M608-1),INDEX(新属性投放!S$25:S$28,卡牌属性!M608-1)))*INDEX($G$5:$G$42,L608),2)</f>
        <v>1405.08</v>
      </c>
      <c r="W608" s="31" t="s">
        <v>191</v>
      </c>
      <c r="X608" s="16">
        <f>ROUND((IF(Q608=1,INDEX(新属性投放!$L$14:$L$34,卡牌属性!R608),INDEX(新属性投放!$L$42:$L$62,卡牌属性!R608))*INDEX($G$5:$G$42,L608)+IF(Q608=1,INDEX(新属性投放!T$20:T$23,卡牌属性!M608-1),INDEX(新属性投放!T$25:T$28,卡牌属性!M608-1)))*SQRT(INDEX($I$5:$I$42,L608)),2)</f>
        <v>15038</v>
      </c>
      <c r="Y608" s="31" t="s">
        <v>189</v>
      </c>
      <c r="Z608" s="16">
        <f>ROUND(IF(Q608=1,INDEX(新属性投放!$D$14:$D$34,卡牌属性!R608),INDEX(新属性投放!$D$42:$D$62,卡牌属性!R608))*INDEX($G$5:$G$42,L608)/SQRT(INDEX($I$5:$I$42,L608)),2)</f>
        <v>69.599999999999994</v>
      </c>
      <c r="AA608" s="31" t="s">
        <v>190</v>
      </c>
      <c r="AB608" s="16">
        <f>ROUND(IF(Q608=1,INDEX(新属性投放!$E$14:$E$34,卡牌属性!R608),INDEX(新属性投放!$E$42:$E$62,卡牌属性!R608))*INDEX($G$5:$G$42,L608),2)</f>
        <v>34.799999999999997</v>
      </c>
      <c r="AC608" s="31" t="s">
        <v>191</v>
      </c>
      <c r="AD608" s="16">
        <f>ROUND(IF(Q608=1,INDEX(新属性投放!$F$14:$F$34,卡牌属性!R608),INDEX(新属性投放!$F$42:$F$62,卡牌属性!R608))*INDEX($G$5:$G$42,L608)*SQRT(INDEX($I$5:$I$42,L608)),2)</f>
        <v>313</v>
      </c>
      <c r="AF608" s="16">
        <f t="shared" si="256"/>
        <v>696</v>
      </c>
      <c r="AG608" s="16">
        <f t="shared" si="257"/>
        <v>348</v>
      </c>
      <c r="AH608" s="16">
        <f t="shared" si="258"/>
        <v>3130</v>
      </c>
      <c r="AJ608" s="16">
        <f t="shared" si="262"/>
        <v>4439</v>
      </c>
      <c r="AK608" s="16">
        <f t="shared" si="263"/>
        <v>2218</v>
      </c>
      <c r="AL608" s="16">
        <f t="shared" si="264"/>
        <v>19920</v>
      </c>
    </row>
    <row r="609" spans="11:38" ht="16.5" x14ac:dyDescent="0.2">
      <c r="K609" s="15">
        <v>606</v>
      </c>
      <c r="L609" s="15">
        <f t="shared" si="250"/>
        <v>29</v>
      </c>
      <c r="M609" s="15">
        <f t="shared" si="251"/>
        <v>2</v>
      </c>
      <c r="N609" s="16">
        <f t="shared" si="252"/>
        <v>1102013</v>
      </c>
      <c r="O609" s="16" t="str">
        <f t="shared" si="253"/>
        <v>塞伯罗斯18突</v>
      </c>
      <c r="P609" s="31" t="s">
        <v>482</v>
      </c>
      <c r="Q609" s="16">
        <f t="shared" si="254"/>
        <v>2</v>
      </c>
      <c r="R609" s="16">
        <f t="shared" si="255"/>
        <v>18</v>
      </c>
      <c r="S609" s="16" t="s">
        <v>51</v>
      </c>
      <c r="T609" s="16">
        <f>ROUND(((IF(Q609=1,INDEX(新属性投放!$J$14:$J$34,卡牌属性!R609),INDEX(新属性投放!$J$42:$J$62,卡牌属性!R609)))*INDEX($G$5:$G$42,L609)+IF(Q609=1,INDEX(新属性投放!R$20:R$23,卡牌属性!M609-1),INDEX(新属性投放!R$25:R$28,卡牌属性!M609-1)))/SQRT(INDEX($I$5:$I$42,L609)),2)</f>
        <v>3273.15</v>
      </c>
      <c r="U609" s="31" t="s">
        <v>190</v>
      </c>
      <c r="V609" s="16">
        <f>ROUND((IF(Q609=1,INDEX(新属性投放!$K$14:$K$34,卡牌属性!R609),INDEX(新属性投放!$K$42:$K$62,卡牌属性!R609))+IF(Q609=1,INDEX(新属性投放!S$20:S$23,卡牌属性!M609-1),INDEX(新属性投放!S$25:S$28,卡牌属性!M609-1)))*INDEX($G$5:$G$42,L609),2)</f>
        <v>1623.08</v>
      </c>
      <c r="W609" s="31" t="s">
        <v>191</v>
      </c>
      <c r="X609" s="16">
        <f>ROUND((IF(Q609=1,INDEX(新属性投放!$L$14:$L$34,卡牌属性!R609),INDEX(新属性投放!$L$42:$L$62,卡牌属性!R609))*INDEX($G$5:$G$42,L609)+IF(Q609=1,INDEX(新属性投放!T$20:T$23,卡牌属性!M609-1),INDEX(新属性投放!T$25:T$28,卡牌属性!M609-1)))*SQRT(INDEX($I$5:$I$42,L609)),2)</f>
        <v>17386</v>
      </c>
      <c r="Y609" s="31" t="s">
        <v>189</v>
      </c>
      <c r="Z609" s="16">
        <f>ROUND(IF(Q609=1,INDEX(新属性投放!$D$14:$D$34,卡牌属性!R609),INDEX(新属性投放!$D$42:$D$62,卡牌属性!R609))*INDEX($G$5:$G$42,L609)/SQRT(INDEX($I$5:$I$42,L609)),2)</f>
        <v>80.48</v>
      </c>
      <c r="AA609" s="31" t="s">
        <v>190</v>
      </c>
      <c r="AB609" s="16">
        <f>ROUND(IF(Q609=1,INDEX(新属性投放!$E$14:$E$34,卡牌属性!R609),INDEX(新属性投放!$E$42:$E$62,卡牌属性!R609))*INDEX($G$5:$G$42,L609),2)</f>
        <v>40.24</v>
      </c>
      <c r="AC609" s="31" t="s">
        <v>191</v>
      </c>
      <c r="AD609" s="16">
        <f>ROUND(IF(Q609=1,INDEX(新属性投放!$F$14:$F$34,卡牌属性!R609),INDEX(新属性投放!$F$42:$F$62,卡牌属性!R609))*INDEX($G$5:$G$42,L609)*SQRT(INDEX($I$5:$I$42,L609)),2)</f>
        <v>362</v>
      </c>
      <c r="AF609" s="16">
        <f t="shared" si="256"/>
        <v>804</v>
      </c>
      <c r="AG609" s="16">
        <f t="shared" si="257"/>
        <v>402</v>
      </c>
      <c r="AH609" s="16">
        <f t="shared" si="258"/>
        <v>3620</v>
      </c>
      <c r="AJ609" s="16">
        <f t="shared" si="262"/>
        <v>5243</v>
      </c>
      <c r="AK609" s="16">
        <f t="shared" si="263"/>
        <v>2620</v>
      </c>
      <c r="AL609" s="16">
        <f t="shared" si="264"/>
        <v>23540</v>
      </c>
    </row>
    <row r="610" spans="11:38" ht="16.5" x14ac:dyDescent="0.2">
      <c r="K610" s="15">
        <v>607</v>
      </c>
      <c r="L610" s="15">
        <f t="shared" si="250"/>
        <v>29</v>
      </c>
      <c r="M610" s="15">
        <f t="shared" si="251"/>
        <v>2</v>
      </c>
      <c r="N610" s="16">
        <f t="shared" si="252"/>
        <v>1102013</v>
      </c>
      <c r="O610" s="16" t="str">
        <f t="shared" si="253"/>
        <v>塞伯罗斯19突</v>
      </c>
      <c r="P610" s="31" t="s">
        <v>482</v>
      </c>
      <c r="Q610" s="16">
        <f t="shared" si="254"/>
        <v>2</v>
      </c>
      <c r="R610" s="16">
        <f t="shared" si="255"/>
        <v>19</v>
      </c>
      <c r="S610" s="16" t="s">
        <v>51</v>
      </c>
      <c r="T610" s="16">
        <f>ROUND(((IF(Q610=1,INDEX(新属性投放!$J$14:$J$34,卡牌属性!R610),INDEX(新属性投放!$J$42:$J$62,卡牌属性!R610)))*INDEX($G$5:$G$42,L610)+IF(Q610=1,INDEX(新属性投放!R$20:R$23,卡牌属性!M610-1),INDEX(新属性投放!R$25:R$28,卡牌属性!M610-1)))/SQRT(INDEX($I$5:$I$42,L610)),2)</f>
        <v>3776.55</v>
      </c>
      <c r="U610" s="31" t="s">
        <v>190</v>
      </c>
      <c r="V610" s="16">
        <f>ROUND((IF(Q610=1,INDEX(新属性投放!$K$14:$K$34,卡牌属性!R610),INDEX(新属性投放!$K$42:$K$62,卡牌属性!R610))+IF(Q610=1,INDEX(新属性投放!S$20:S$23,卡牌属性!M610-1),INDEX(新属性投放!S$25:S$28,卡牌属性!M610-1)))*INDEX($G$5:$G$42,L610),2)</f>
        <v>1874.28</v>
      </c>
      <c r="W610" s="31" t="s">
        <v>191</v>
      </c>
      <c r="X610" s="16">
        <f>ROUND((IF(Q610=1,INDEX(新属性投放!$L$14:$L$34,卡牌属性!R610),INDEX(新属性投放!$L$42:$L$62,卡牌属性!R610))*INDEX($G$5:$G$42,L610)+IF(Q610=1,INDEX(新属性投放!T$20:T$23,卡牌属性!M610-1),INDEX(新属性投放!T$25:T$28,卡牌属性!M610-1)))*SQRT(INDEX($I$5:$I$42,L610)),2)</f>
        <v>20105</v>
      </c>
      <c r="Y610" s="31" t="s">
        <v>189</v>
      </c>
      <c r="Z610" s="16">
        <f>ROUND(IF(Q610=1,INDEX(新属性投放!$D$14:$D$34,卡牌属性!R610),INDEX(新属性投放!$D$42:$D$62,卡牌属性!R610))*INDEX($G$5:$G$42,L610)/SQRT(INDEX($I$5:$I$42,L610)),2)</f>
        <v>93.06</v>
      </c>
      <c r="AA610" s="31" t="s">
        <v>190</v>
      </c>
      <c r="AB610" s="16">
        <f>ROUND(IF(Q610=1,INDEX(新属性投放!$E$14:$E$34,卡牌属性!R610),INDEX(新属性投放!$E$42:$E$62,卡牌属性!R610))*INDEX($G$5:$G$42,L610),2)</f>
        <v>46.53</v>
      </c>
      <c r="AC610" s="31" t="s">
        <v>191</v>
      </c>
      <c r="AD610" s="16">
        <f>ROUND(IF(Q610=1,INDEX(新属性投放!$F$14:$F$34,卡牌属性!R610),INDEX(新属性投放!$F$42:$F$62,卡牌属性!R610))*INDEX($G$5:$G$42,L610)*SQRT(INDEX($I$5:$I$42,L610)),2)</f>
        <v>418</v>
      </c>
      <c r="AF610" s="16">
        <f t="shared" si="256"/>
        <v>930</v>
      </c>
      <c r="AG610" s="16">
        <f t="shared" si="257"/>
        <v>465</v>
      </c>
      <c r="AH610" s="16">
        <f t="shared" si="258"/>
        <v>4180</v>
      </c>
      <c r="AJ610" s="16">
        <f t="shared" si="262"/>
        <v>6173</v>
      </c>
      <c r="AK610" s="16">
        <f t="shared" si="263"/>
        <v>3085</v>
      </c>
      <c r="AL610" s="16">
        <f t="shared" si="264"/>
        <v>27720</v>
      </c>
    </row>
    <row r="611" spans="11:38" ht="16.5" x14ac:dyDescent="0.2">
      <c r="K611" s="15">
        <v>608</v>
      </c>
      <c r="L611" s="15">
        <f t="shared" si="250"/>
        <v>29</v>
      </c>
      <c r="M611" s="15">
        <f t="shared" si="251"/>
        <v>2</v>
      </c>
      <c r="N611" s="16">
        <f t="shared" si="252"/>
        <v>1102013</v>
      </c>
      <c r="O611" s="16" t="str">
        <f t="shared" si="253"/>
        <v>塞伯罗斯20突</v>
      </c>
      <c r="P611" s="31" t="s">
        <v>482</v>
      </c>
      <c r="Q611" s="16">
        <f t="shared" si="254"/>
        <v>2</v>
      </c>
      <c r="R611" s="16">
        <f t="shared" si="255"/>
        <v>20</v>
      </c>
      <c r="S611" s="16" t="s">
        <v>51</v>
      </c>
      <c r="T611" s="16">
        <f>ROUND(((IF(Q611=1,INDEX(新属性投放!$J$14:$J$34,卡牌属性!R611),INDEX(新属性投放!$J$42:$J$62,卡牌属性!R611)))*INDEX($G$5:$G$42,L611)+IF(Q611=1,INDEX(新属性投放!R$20:R$23,卡牌属性!M611-1),INDEX(新属性投放!R$25:R$28,卡牌属性!M611-1)))/SQRT(INDEX($I$5:$I$42,L611)),2)</f>
        <v>4357.8500000000004</v>
      </c>
      <c r="U611" s="31" t="s">
        <v>190</v>
      </c>
      <c r="V611" s="16">
        <f>ROUND((IF(Q611=1,INDEX(新属性投放!$K$14:$K$34,卡牌属性!R611),INDEX(新属性投放!$K$42:$K$62,卡牌属性!R611))+IF(Q611=1,INDEX(新属性投放!S$20:S$23,卡牌属性!M611-1),INDEX(新属性投放!S$25:S$28,卡牌属性!M611-1)))*INDEX($G$5:$G$42,L611),2)</f>
        <v>2164.9299999999998</v>
      </c>
      <c r="W611" s="31" t="s">
        <v>191</v>
      </c>
      <c r="X611" s="16">
        <f>ROUND((IF(Q611=1,INDEX(新属性投放!$L$14:$L$34,卡牌属性!R611),INDEX(新属性投放!$L$42:$L$62,卡牌属性!R611))*INDEX($G$5:$G$42,L611)+IF(Q611=1,INDEX(新属性投放!T$20:T$23,卡牌属性!M611-1),INDEX(新属性投放!T$25:T$28,卡牌属性!M611-1)))*SQRT(INDEX($I$5:$I$42,L611)),2)</f>
        <v>23239</v>
      </c>
      <c r="Y611" s="31" t="s">
        <v>189</v>
      </c>
      <c r="Z611" s="16">
        <f>ROUND(IF(Q611=1,INDEX(新属性投放!$D$14:$D$34,卡牌属性!R611),INDEX(新属性投放!$D$42:$D$62,卡牌属性!R611))*INDEX($G$5:$G$42,L611)/SQRT(INDEX($I$5:$I$42,L611)),2)</f>
        <v>107.6</v>
      </c>
      <c r="AA611" s="31" t="s">
        <v>190</v>
      </c>
      <c r="AB611" s="16">
        <f>ROUND(IF(Q611=1,INDEX(新属性投放!$E$14:$E$34,卡牌属性!R611),INDEX(新属性投放!$E$42:$E$62,卡牌属性!R611))*INDEX($G$5:$G$42,L611),2)</f>
        <v>53.8</v>
      </c>
      <c r="AC611" s="31" t="s">
        <v>191</v>
      </c>
      <c r="AD611" s="16">
        <f>ROUND(IF(Q611=1,INDEX(新属性投放!$F$14:$F$34,卡牌属性!R611),INDEX(新属性投放!$F$42:$F$62,卡牌属性!R611))*INDEX($G$5:$G$42,L611)*SQRT(INDEX($I$5:$I$42,L611)),2)</f>
        <v>484</v>
      </c>
      <c r="AF611" s="16">
        <f t="shared" si="256"/>
        <v>1076</v>
      </c>
      <c r="AG611" s="16">
        <f t="shared" si="257"/>
        <v>538</v>
      </c>
      <c r="AH611" s="16">
        <f t="shared" si="258"/>
        <v>4840</v>
      </c>
      <c r="AJ611" s="16">
        <f t="shared" si="262"/>
        <v>7249</v>
      </c>
      <c r="AK611" s="16">
        <f t="shared" si="263"/>
        <v>3623</v>
      </c>
      <c r="AL611" s="16">
        <f t="shared" si="264"/>
        <v>32560</v>
      </c>
    </row>
    <row r="612" spans="11:38" ht="16.5" x14ac:dyDescent="0.2">
      <c r="K612" s="15">
        <v>609</v>
      </c>
      <c r="L612" s="15">
        <f t="shared" si="250"/>
        <v>29</v>
      </c>
      <c r="M612" s="15">
        <f t="shared" si="251"/>
        <v>2</v>
      </c>
      <c r="N612" s="16">
        <f t="shared" si="252"/>
        <v>1102013</v>
      </c>
      <c r="O612" s="16" t="str">
        <f t="shared" si="253"/>
        <v>塞伯罗斯21突</v>
      </c>
      <c r="P612" s="31" t="s">
        <v>482</v>
      </c>
      <c r="Q612" s="16">
        <f t="shared" si="254"/>
        <v>2</v>
      </c>
      <c r="R612" s="16">
        <f t="shared" si="255"/>
        <v>21</v>
      </c>
      <c r="S612" s="16" t="s">
        <v>51</v>
      </c>
      <c r="T612" s="16">
        <f>ROUND(((IF(Q612=1,INDEX(新属性投放!$J$14:$J$34,卡牌属性!R612),INDEX(新属性投放!$J$42:$J$62,卡牌属性!R612)))*INDEX($G$5:$G$42,L612)+IF(Q612=1,INDEX(新属性投放!R$20:R$23,卡牌属性!M612-1),INDEX(新属性投放!R$25:R$28,卡牌属性!M612-1)))/SQRT(INDEX($I$5:$I$42,L612)),2)</f>
        <v>5030.8500000000004</v>
      </c>
      <c r="U612" s="31" t="s">
        <v>190</v>
      </c>
      <c r="V612" s="16">
        <f>ROUND((IF(Q612=1,INDEX(新属性投放!$K$14:$K$34,卡牌属性!R612),INDEX(新属性投放!$K$42:$K$62,卡牌属性!R612))+IF(Q612=1,INDEX(新属性投放!S$20:S$23,卡牌属性!M612-1),INDEX(新属性投放!S$25:S$28,卡牌属性!M612-1)))*INDEX($G$5:$G$42,L612),2)</f>
        <v>2500.9299999999998</v>
      </c>
      <c r="W612" s="31" t="s">
        <v>191</v>
      </c>
      <c r="X612" s="16">
        <f>ROUND((IF(Q612=1,INDEX(新属性投放!$L$14:$L$34,卡牌属性!R612),INDEX(新属性投放!$L$42:$L$62,卡牌属性!R612))*INDEX($G$5:$G$42,L612)+IF(Q612=1,INDEX(新属性投放!T$20:T$23,卡牌属性!M612-1),INDEX(新属性投放!T$25:T$28,卡牌属性!M612-1)))*SQRT(INDEX($I$5:$I$42,L612)),2)</f>
        <v>26874</v>
      </c>
      <c r="Y612" s="31" t="s">
        <v>189</v>
      </c>
      <c r="Z612" s="16">
        <f>ROUND(IF(Q612=1,INDEX(新属性投放!$D$14:$D$34,卡牌属性!R612),INDEX(新属性投放!$D$42:$D$62,卡牌属性!R612))*INDEX($G$5:$G$42,L612)/SQRT(INDEX($I$5:$I$42,L612)),2)</f>
        <v>124.42</v>
      </c>
      <c r="AA612" s="31" t="s">
        <v>190</v>
      </c>
      <c r="AB612" s="16">
        <f>ROUND(IF(Q612=1,INDEX(新属性投放!$E$14:$E$34,卡牌属性!R612),INDEX(新属性投放!$E$42:$E$62,卡牌属性!R612))*INDEX($G$5:$G$42,L612),2)</f>
        <v>62.21</v>
      </c>
      <c r="AC612" s="31" t="s">
        <v>191</v>
      </c>
      <c r="AD612" s="16">
        <f>ROUND(IF(Q612=1,INDEX(新属性投放!$F$14:$F$34,卡牌属性!R612),INDEX(新属性投放!$F$42:$F$62,卡牌属性!R612))*INDEX($G$5:$G$42,L612)*SQRT(INDEX($I$5:$I$42,L612)),2)</f>
        <v>559</v>
      </c>
      <c r="AF612" s="16">
        <f t="shared" si="256"/>
        <v>1244</v>
      </c>
      <c r="AG612" s="16">
        <f t="shared" si="257"/>
        <v>622</v>
      </c>
      <c r="AH612" s="16">
        <f t="shared" si="258"/>
        <v>5590</v>
      </c>
      <c r="AJ612" s="16">
        <f t="shared" si="262"/>
        <v>8493</v>
      </c>
      <c r="AK612" s="16">
        <f t="shared" si="263"/>
        <v>4245</v>
      </c>
      <c r="AL612" s="16">
        <f t="shared" si="264"/>
        <v>38150</v>
      </c>
    </row>
    <row r="613" spans="11:38" ht="16.5" x14ac:dyDescent="0.2">
      <c r="K613" s="15">
        <v>610</v>
      </c>
      <c r="L613" s="15">
        <f t="shared" si="250"/>
        <v>30</v>
      </c>
      <c r="M613" s="15">
        <f t="shared" si="251"/>
        <v>4</v>
      </c>
      <c r="N613" s="16">
        <f t="shared" si="252"/>
        <v>1102014</v>
      </c>
      <c r="O613" s="16" t="str">
        <f t="shared" si="253"/>
        <v>石灵明1突</v>
      </c>
      <c r="P613" s="31" t="s">
        <v>482</v>
      </c>
      <c r="Q613" s="16">
        <f t="shared" si="254"/>
        <v>2</v>
      </c>
      <c r="R613" s="16">
        <f t="shared" si="255"/>
        <v>1</v>
      </c>
      <c r="S613" s="16" t="s">
        <v>51</v>
      </c>
      <c r="T613" s="16">
        <f>ROUND(((IF(Q613=1,INDEX(新属性投放!$J$14:$J$34,卡牌属性!R613),INDEX(新属性投放!$J$42:$J$62,卡牌属性!R613)))*INDEX($G$5:$G$42,L613)+IF(Q613=1,INDEX(新属性投放!R$20:R$23,卡牌属性!M613-1),INDEX(新属性投放!R$25:R$28,卡牌属性!M613-1)))/SQRT(INDEX($I$5:$I$42,L613)),2)</f>
        <v>131</v>
      </c>
      <c r="U613" s="31" t="s">
        <v>190</v>
      </c>
      <c r="V613" s="16">
        <f>ROUND((IF(Q613=1,INDEX(新属性投放!$K$14:$K$34,卡牌属性!R613),INDEX(新属性投放!$K$42:$K$62,卡牌属性!R613))+IF(Q613=1,INDEX(新属性投放!S$20:S$23,卡牌属性!M613-1),INDEX(新属性投放!S$25:S$28,卡牌属性!M613-1)))*INDEX($G$5:$G$42,L613),2)</f>
        <v>26</v>
      </c>
      <c r="W613" s="31" t="s">
        <v>191</v>
      </c>
      <c r="X613" s="16">
        <f>ROUND((IF(Q613=1,INDEX(新属性投放!$L$14:$L$34,卡牌属性!R613),INDEX(新属性投放!$L$42:$L$62,卡牌属性!R613))*INDEX($G$5:$G$42,L613)+IF(Q613=1,INDEX(新属性投放!T$20:T$23,卡牌属性!M613-1),INDEX(新属性投放!T$25:T$28,卡牌属性!M613-1)))*SQRT(INDEX($I$5:$I$42,L613)),2)</f>
        <v>395</v>
      </c>
      <c r="Y613" s="31" t="s">
        <v>189</v>
      </c>
      <c r="Z613" s="16">
        <f>ROUND(IF(Q613=1,INDEX(新属性投放!$D$14:$D$34,卡牌属性!R613),INDEX(新属性投放!$D$42:$D$62,卡牌属性!R613))*INDEX($G$5:$G$42,L613)/SQRT(INDEX($I$5:$I$42,L613)),2)</f>
        <v>3.9</v>
      </c>
      <c r="AA613" s="31" t="s">
        <v>190</v>
      </c>
      <c r="AB613" s="16">
        <f>ROUND(IF(Q613=1,INDEX(新属性投放!$E$14:$E$34,卡牌属性!R613),INDEX(新属性投放!$E$42:$E$62,卡牌属性!R613))*INDEX($G$5:$G$42,L613),2)</f>
        <v>1.95</v>
      </c>
      <c r="AC613" s="31" t="s">
        <v>191</v>
      </c>
      <c r="AD613" s="16">
        <f>ROUND(IF(Q613=1,INDEX(新属性投放!$F$14:$F$34,卡牌属性!R613),INDEX(新属性投放!$F$42:$F$62,卡牌属性!R613))*INDEX($G$5:$G$42,L613)*SQRT(INDEX($I$5:$I$42,L613)),2)</f>
        <v>16.899999999999999</v>
      </c>
      <c r="AF613" s="16">
        <f t="shared" si="256"/>
        <v>39</v>
      </c>
      <c r="AG613" s="16">
        <f t="shared" si="257"/>
        <v>19</v>
      </c>
      <c r="AH613" s="16">
        <f t="shared" si="258"/>
        <v>169</v>
      </c>
      <c r="AJ613" s="16">
        <f t="shared" ref="AJ613" si="265">AF613</f>
        <v>39</v>
      </c>
      <c r="AK613" s="16">
        <f t="shared" ref="AK613" si="266">AG613</f>
        <v>19</v>
      </c>
      <c r="AL613" s="16">
        <f t="shared" ref="AL613" si="267">AH613</f>
        <v>169</v>
      </c>
    </row>
    <row r="614" spans="11:38" ht="16.5" x14ac:dyDescent="0.2">
      <c r="K614" s="15">
        <v>611</v>
      </c>
      <c r="L614" s="15">
        <f t="shared" si="250"/>
        <v>30</v>
      </c>
      <c r="M614" s="15">
        <f t="shared" si="251"/>
        <v>4</v>
      </c>
      <c r="N614" s="16">
        <f t="shared" si="252"/>
        <v>1102014</v>
      </c>
      <c r="O614" s="16" t="str">
        <f t="shared" si="253"/>
        <v>石灵明2突</v>
      </c>
      <c r="P614" s="31" t="s">
        <v>482</v>
      </c>
      <c r="Q614" s="16">
        <f t="shared" si="254"/>
        <v>2</v>
      </c>
      <c r="R614" s="16">
        <f t="shared" si="255"/>
        <v>2</v>
      </c>
      <c r="S614" s="16" t="s">
        <v>51</v>
      </c>
      <c r="T614" s="16">
        <f>ROUND(((IF(Q614=1,INDEX(新属性投放!$J$14:$J$34,卡牌属性!R614),INDEX(新属性投放!$J$42:$J$62,卡牌属性!R614)))*INDEX($G$5:$G$42,L614)+IF(Q614=1,INDEX(新属性投放!R$20:R$23,卡牌属性!M614-1),INDEX(新属性投放!R$25:R$28,卡牌属性!M614-1)))/SQRT(INDEX($I$5:$I$42,L614)),2)</f>
        <v>179.1</v>
      </c>
      <c r="U614" s="31" t="s">
        <v>190</v>
      </c>
      <c r="V614" s="16">
        <f>ROUND((IF(Q614=1,INDEX(新属性投放!$K$14:$K$34,卡牌属性!R614),INDEX(新属性投放!$K$42:$K$62,卡牌属性!R614))+IF(Q614=1,INDEX(新属性投放!S$20:S$23,卡牌属性!M614-1),INDEX(新属性投放!S$25:S$28,卡牌属性!M614-1)))*INDEX($G$5:$G$42,L614),2)</f>
        <v>50.05</v>
      </c>
      <c r="W614" s="31" t="s">
        <v>191</v>
      </c>
      <c r="X614" s="16">
        <f>ROUND((IF(Q614=1,INDEX(新属性投放!$L$14:$L$34,卡牌属性!R614),INDEX(新属性投放!$L$42:$L$62,卡牌属性!R614))*INDEX($G$5:$G$42,L614)+IF(Q614=1,INDEX(新属性投放!T$20:T$23,卡牌属性!M614-1),INDEX(新属性投放!T$25:T$28,卡牌属性!M614-1)))*SQRT(INDEX($I$5:$I$42,L614)),2)</f>
        <v>664.1</v>
      </c>
      <c r="Y614" s="31" t="s">
        <v>189</v>
      </c>
      <c r="Z614" s="16">
        <f>ROUND(IF(Q614=1,INDEX(新属性投放!$D$14:$D$34,卡牌属性!R614),INDEX(新属性投放!$D$42:$D$62,卡牌属性!R614))*INDEX($G$5:$G$42,L614)/SQRT(INDEX($I$5:$I$42,L614)),2)</f>
        <v>4.16</v>
      </c>
      <c r="AA614" s="31" t="s">
        <v>190</v>
      </c>
      <c r="AB614" s="16">
        <f>ROUND(IF(Q614=1,INDEX(新属性投放!$E$14:$E$34,卡牌属性!R614),INDEX(新属性投放!$E$42:$E$62,卡牌属性!R614))*INDEX($G$5:$G$42,L614),2)</f>
        <v>2.08</v>
      </c>
      <c r="AC614" s="31" t="s">
        <v>191</v>
      </c>
      <c r="AD614" s="16">
        <f>ROUND(IF(Q614=1,INDEX(新属性投放!$F$14:$F$34,卡牌属性!R614),INDEX(新属性投放!$F$42:$F$62,卡牌属性!R614))*INDEX($G$5:$G$42,L614)*SQRT(INDEX($I$5:$I$42,L614)),2)</f>
        <v>18.2</v>
      </c>
      <c r="AF614" s="16">
        <f t="shared" si="256"/>
        <v>41</v>
      </c>
      <c r="AG614" s="16">
        <f t="shared" si="257"/>
        <v>20</v>
      </c>
      <c r="AH614" s="16">
        <f t="shared" si="258"/>
        <v>182</v>
      </c>
      <c r="AJ614" s="16">
        <f t="shared" ref="AJ614:AJ633" si="268">AJ613+AF614</f>
        <v>80</v>
      </c>
      <c r="AK614" s="16">
        <f t="shared" ref="AK614:AK633" si="269">AK613+AG614</f>
        <v>39</v>
      </c>
      <c r="AL614" s="16">
        <f t="shared" ref="AL614:AL633" si="270">AL613+AH614</f>
        <v>351</v>
      </c>
    </row>
    <row r="615" spans="11:38" ht="16.5" x14ac:dyDescent="0.2">
      <c r="K615" s="15">
        <v>612</v>
      </c>
      <c r="L615" s="15">
        <f t="shared" si="250"/>
        <v>30</v>
      </c>
      <c r="M615" s="15">
        <f t="shared" si="251"/>
        <v>4</v>
      </c>
      <c r="N615" s="16">
        <f t="shared" si="252"/>
        <v>1102014</v>
      </c>
      <c r="O615" s="16" t="str">
        <f t="shared" si="253"/>
        <v>石灵明3突</v>
      </c>
      <c r="P615" s="31" t="s">
        <v>482</v>
      </c>
      <c r="Q615" s="16">
        <f t="shared" si="254"/>
        <v>2</v>
      </c>
      <c r="R615" s="16">
        <f t="shared" si="255"/>
        <v>3</v>
      </c>
      <c r="S615" s="16" t="s">
        <v>51</v>
      </c>
      <c r="T615" s="16">
        <f>ROUND(((IF(Q615=1,INDEX(新属性投放!$J$14:$J$34,卡牌属性!R615),INDEX(新属性投放!$J$42:$J$62,卡牌属性!R615)))*INDEX($G$5:$G$42,L615)+IF(Q615=1,INDEX(新属性投放!R$20:R$23,卡牌属性!M615-1),INDEX(新属性投放!R$25:R$28,卡牌属性!M615-1)))/SQRT(INDEX($I$5:$I$42,L615)),2)</f>
        <v>233.7</v>
      </c>
      <c r="U615" s="31" t="s">
        <v>190</v>
      </c>
      <c r="V615" s="16">
        <f>ROUND((IF(Q615=1,INDEX(新属性投放!$K$14:$K$34,卡牌属性!R615),INDEX(新属性投放!$K$42:$K$62,卡牌属性!R615))+IF(Q615=1,INDEX(新属性投放!S$20:S$23,卡牌属性!M615-1),INDEX(新属性投放!S$25:S$28,卡牌属性!M615-1)))*INDEX($G$5:$G$42,L615),2)</f>
        <v>77.349999999999994</v>
      </c>
      <c r="W615" s="31" t="s">
        <v>191</v>
      </c>
      <c r="X615" s="16">
        <f>ROUND((IF(Q615=1,INDEX(新属性投放!$L$14:$L$34,卡牌属性!R615),INDEX(新属性投放!$L$42:$L$62,卡牌属性!R615))*INDEX($G$5:$G$42,L615)+IF(Q615=1,INDEX(新属性投放!T$20:T$23,卡牌属性!M615-1),INDEX(新属性投放!T$25:T$28,卡牌属性!M615-1)))*SQRT(INDEX($I$5:$I$42,L615)),2)</f>
        <v>963.1</v>
      </c>
      <c r="Y615" s="31" t="s">
        <v>189</v>
      </c>
      <c r="Z615" s="16">
        <f>ROUND(IF(Q615=1,INDEX(新属性投放!$D$14:$D$34,卡牌属性!R615),INDEX(新属性投放!$D$42:$D$62,卡牌属性!R615))*INDEX($G$5:$G$42,L615)/SQRT(INDEX($I$5:$I$42,L615)),2)</f>
        <v>7.62</v>
      </c>
      <c r="AA615" s="31" t="s">
        <v>190</v>
      </c>
      <c r="AB615" s="16">
        <f>ROUND(IF(Q615=1,INDEX(新属性投放!$E$14:$E$34,卡牌属性!R615),INDEX(新属性投放!$E$42:$E$62,卡牌属性!R615))*INDEX($G$5:$G$42,L615),2)</f>
        <v>3.81</v>
      </c>
      <c r="AC615" s="31" t="s">
        <v>191</v>
      </c>
      <c r="AD615" s="16">
        <f>ROUND(IF(Q615=1,INDEX(新属性投放!$F$14:$F$34,卡牌属性!R615),INDEX(新属性投放!$F$42:$F$62,卡牌属性!R615))*INDEX($G$5:$G$42,L615)*SQRT(INDEX($I$5:$I$42,L615)),2)</f>
        <v>33.799999999999997</v>
      </c>
      <c r="AF615" s="16">
        <f t="shared" si="256"/>
        <v>76</v>
      </c>
      <c r="AG615" s="16">
        <f t="shared" si="257"/>
        <v>38</v>
      </c>
      <c r="AH615" s="16">
        <f t="shared" si="258"/>
        <v>338</v>
      </c>
      <c r="AJ615" s="16">
        <f t="shared" si="268"/>
        <v>156</v>
      </c>
      <c r="AK615" s="16">
        <f t="shared" si="269"/>
        <v>77</v>
      </c>
      <c r="AL615" s="16">
        <f t="shared" si="270"/>
        <v>689</v>
      </c>
    </row>
    <row r="616" spans="11:38" ht="16.5" x14ac:dyDescent="0.2">
      <c r="K616" s="15">
        <v>613</v>
      </c>
      <c r="L616" s="15">
        <f t="shared" si="250"/>
        <v>30</v>
      </c>
      <c r="M616" s="15">
        <f t="shared" si="251"/>
        <v>4</v>
      </c>
      <c r="N616" s="16">
        <f t="shared" si="252"/>
        <v>1102014</v>
      </c>
      <c r="O616" s="16" t="str">
        <f t="shared" si="253"/>
        <v>石灵明4突</v>
      </c>
      <c r="P616" s="31" t="s">
        <v>482</v>
      </c>
      <c r="Q616" s="16">
        <f t="shared" si="254"/>
        <v>2</v>
      </c>
      <c r="R616" s="16">
        <f t="shared" si="255"/>
        <v>4</v>
      </c>
      <c r="S616" s="16" t="s">
        <v>51</v>
      </c>
      <c r="T616" s="16">
        <f>ROUND(((IF(Q616=1,INDEX(新属性投放!$J$14:$J$34,卡牌属性!R616),INDEX(新属性投放!$J$42:$J$62,卡牌属性!R616)))*INDEX($G$5:$G$42,L616)+IF(Q616=1,INDEX(新属性投放!R$20:R$23,卡牌属性!M616-1),INDEX(新属性投放!R$25:R$28,卡牌属性!M616-1)))/SQRT(INDEX($I$5:$I$42,L616)),2)</f>
        <v>322.88</v>
      </c>
      <c r="U616" s="31" t="s">
        <v>190</v>
      </c>
      <c r="V616" s="16">
        <f>ROUND((IF(Q616=1,INDEX(新属性投放!$K$14:$K$34,卡牌属性!R616),INDEX(新属性投放!$K$42:$K$62,卡牌属性!R616))+IF(Q616=1,INDEX(新属性投放!S$20:S$23,卡牌属性!M616-1),INDEX(新属性投放!S$25:S$28,卡牌属性!M616-1)))*INDEX($G$5:$G$42,L616),2)</f>
        <v>121.94</v>
      </c>
      <c r="W616" s="31" t="s">
        <v>191</v>
      </c>
      <c r="X616" s="16">
        <f>ROUND((IF(Q616=1,INDEX(新属性投放!$L$14:$L$34,卡牌属性!R616),INDEX(新属性投放!$L$42:$L$62,卡牌属性!R616))*INDEX($G$5:$G$42,L616)+IF(Q616=1,INDEX(新属性投放!T$20:T$23,卡牌属性!M616-1),INDEX(新属性投放!T$25:T$28,卡牌属性!M616-1)))*SQRT(INDEX($I$5:$I$42,L616)),2)</f>
        <v>1418.1</v>
      </c>
      <c r="Y616" s="31" t="s">
        <v>189</v>
      </c>
      <c r="Z616" s="16">
        <f>ROUND(IF(Q616=1,INDEX(新属性投放!$D$14:$D$34,卡牌属性!R616),INDEX(新属性投放!$D$42:$D$62,卡牌属性!R616))*INDEX($G$5:$G$42,L616)/SQRT(INDEX($I$5:$I$42,L616)),2)</f>
        <v>8.76</v>
      </c>
      <c r="AA616" s="31" t="s">
        <v>190</v>
      </c>
      <c r="AB616" s="16">
        <f>ROUND(IF(Q616=1,INDEX(新属性投放!$E$14:$E$34,卡牌属性!R616),INDEX(新属性投放!$E$42:$E$62,卡牌属性!R616))*INDEX($G$5:$G$42,L616),2)</f>
        <v>4.38</v>
      </c>
      <c r="AC616" s="31" t="s">
        <v>191</v>
      </c>
      <c r="AD616" s="16">
        <f>ROUND(IF(Q616=1,INDEX(新属性投放!$F$14:$F$34,卡牌属性!R616),INDEX(新属性投放!$F$42:$F$62,卡牌属性!R616))*INDEX($G$5:$G$42,L616)*SQRT(INDEX($I$5:$I$42,L616)),2)</f>
        <v>39</v>
      </c>
      <c r="AF616" s="16">
        <f t="shared" si="256"/>
        <v>87</v>
      </c>
      <c r="AG616" s="16">
        <f t="shared" si="257"/>
        <v>43</v>
      </c>
      <c r="AH616" s="16">
        <f t="shared" si="258"/>
        <v>390</v>
      </c>
      <c r="AJ616" s="16">
        <f t="shared" si="268"/>
        <v>243</v>
      </c>
      <c r="AK616" s="16">
        <f t="shared" si="269"/>
        <v>120</v>
      </c>
      <c r="AL616" s="16">
        <f t="shared" si="270"/>
        <v>1079</v>
      </c>
    </row>
    <row r="617" spans="11:38" ht="16.5" x14ac:dyDescent="0.2">
      <c r="K617" s="15">
        <v>614</v>
      </c>
      <c r="L617" s="15">
        <f t="shared" si="250"/>
        <v>30</v>
      </c>
      <c r="M617" s="15">
        <f t="shared" si="251"/>
        <v>4</v>
      </c>
      <c r="N617" s="16">
        <f t="shared" si="252"/>
        <v>1102014</v>
      </c>
      <c r="O617" s="16" t="str">
        <f t="shared" si="253"/>
        <v>石灵明5突</v>
      </c>
      <c r="P617" s="31" t="s">
        <v>482</v>
      </c>
      <c r="Q617" s="16">
        <f t="shared" si="254"/>
        <v>2</v>
      </c>
      <c r="R617" s="16">
        <f t="shared" si="255"/>
        <v>5</v>
      </c>
      <c r="S617" s="16" t="s">
        <v>51</v>
      </c>
      <c r="T617" s="16">
        <f>ROUND(((IF(Q617=1,INDEX(新属性投放!$J$14:$J$34,卡牌属性!R617),INDEX(新属性投放!$J$42:$J$62,卡牌属性!R617)))*INDEX($G$5:$G$42,L617)+IF(Q617=1,INDEX(新属性投放!R$20:R$23,卡牌属性!M617-1),INDEX(新属性投放!R$25:R$28,卡牌属性!M617-1)))/SQRT(INDEX($I$5:$I$42,L617)),2)</f>
        <v>432.6</v>
      </c>
      <c r="U617" s="31" t="s">
        <v>190</v>
      </c>
      <c r="V617" s="16">
        <f>ROUND((IF(Q617=1,INDEX(新属性投放!$K$14:$K$34,卡牌属性!R617),INDEX(新属性投放!$K$42:$K$62,卡牌属性!R617))+IF(Q617=1,INDEX(新属性投放!S$20:S$23,卡牌属性!M617-1),INDEX(新属性投放!S$25:S$28,卡牌属性!M617-1)))*INDEX($G$5:$G$42,L617),2)</f>
        <v>176.15</v>
      </c>
      <c r="W617" s="31" t="s">
        <v>191</v>
      </c>
      <c r="X617" s="16">
        <f>ROUND((IF(Q617=1,INDEX(新属性投放!$L$14:$L$34,卡牌属性!R617),INDEX(新属性投放!$L$42:$L$62,卡牌属性!R617))*INDEX($G$5:$G$42,L617)+IF(Q617=1,INDEX(新属性投放!T$20:T$23,卡牌属性!M617-1),INDEX(新属性投放!T$25:T$28,卡牌属性!M617-1)))*SQRT(INDEX($I$5:$I$42,L617)),2)</f>
        <v>2007</v>
      </c>
      <c r="Y617" s="31" t="s">
        <v>189</v>
      </c>
      <c r="Z617" s="16">
        <f>ROUND(IF(Q617=1,INDEX(新属性投放!$D$14:$D$34,卡牌属性!R617),INDEX(新属性投放!$D$42:$D$62,卡牌属性!R617))*INDEX($G$5:$G$42,L617)/SQRT(INDEX($I$5:$I$42,L617)),2)</f>
        <v>10.96</v>
      </c>
      <c r="AA617" s="31" t="s">
        <v>190</v>
      </c>
      <c r="AB617" s="16">
        <f>ROUND(IF(Q617=1,INDEX(新属性投放!$E$14:$E$34,卡牌属性!R617),INDEX(新属性投放!$E$42:$E$62,卡牌属性!R617))*INDEX($G$5:$G$42,L617),2)</f>
        <v>5.48</v>
      </c>
      <c r="AC617" s="31" t="s">
        <v>191</v>
      </c>
      <c r="AD617" s="16">
        <f>ROUND(IF(Q617=1,INDEX(新属性投放!$F$14:$F$34,卡牌属性!R617),INDEX(新属性投放!$F$42:$F$62,卡牌属性!R617))*INDEX($G$5:$G$42,L617)*SQRT(INDEX($I$5:$I$42,L617)),2)</f>
        <v>48.1</v>
      </c>
      <c r="AF617" s="16">
        <f t="shared" si="256"/>
        <v>109</v>
      </c>
      <c r="AG617" s="16">
        <f t="shared" si="257"/>
        <v>54</v>
      </c>
      <c r="AH617" s="16">
        <f t="shared" si="258"/>
        <v>481</v>
      </c>
      <c r="AJ617" s="16">
        <f t="shared" si="268"/>
        <v>352</v>
      </c>
      <c r="AK617" s="16">
        <f t="shared" si="269"/>
        <v>174</v>
      </c>
      <c r="AL617" s="16">
        <f t="shared" si="270"/>
        <v>1560</v>
      </c>
    </row>
    <row r="618" spans="11:38" ht="16.5" x14ac:dyDescent="0.2">
      <c r="K618" s="15">
        <v>615</v>
      </c>
      <c r="L618" s="15">
        <f t="shared" si="250"/>
        <v>30</v>
      </c>
      <c r="M618" s="15">
        <f t="shared" si="251"/>
        <v>4</v>
      </c>
      <c r="N618" s="16">
        <f t="shared" si="252"/>
        <v>1102014</v>
      </c>
      <c r="O618" s="16" t="str">
        <f t="shared" si="253"/>
        <v>石灵明6突</v>
      </c>
      <c r="P618" s="31" t="s">
        <v>482</v>
      </c>
      <c r="Q618" s="16">
        <f t="shared" si="254"/>
        <v>2</v>
      </c>
      <c r="R618" s="16">
        <f t="shared" si="255"/>
        <v>6</v>
      </c>
      <c r="S618" s="16" t="s">
        <v>51</v>
      </c>
      <c r="T618" s="16">
        <f>ROUND(((IF(Q618=1,INDEX(新属性投放!$J$14:$J$34,卡牌属性!R618),INDEX(新属性投放!$J$42:$J$62,卡牌属性!R618)))*INDEX($G$5:$G$42,L618)+IF(Q618=1,INDEX(新属性投放!R$20:R$23,卡牌属性!M618-1),INDEX(新属性投放!R$25:R$28,卡牌属性!M618-1)))/SQRT(INDEX($I$5:$I$42,L618)),2)</f>
        <v>569.49</v>
      </c>
      <c r="U618" s="31" t="s">
        <v>190</v>
      </c>
      <c r="V618" s="16">
        <f>ROUND((IF(Q618=1,INDEX(新属性投放!$K$14:$K$34,卡牌属性!R618),INDEX(新属性投放!$K$42:$K$62,卡牌属性!R618))+IF(Q618=1,INDEX(新属性投放!S$20:S$23,卡牌属性!M618-1),INDEX(新属性投放!S$25:S$28,卡牌属性!M618-1)))*INDEX($G$5:$G$42,L618),2)</f>
        <v>245.25</v>
      </c>
      <c r="W618" s="31" t="s">
        <v>191</v>
      </c>
      <c r="X618" s="16">
        <f>ROUND((IF(Q618=1,INDEX(新属性投放!$L$14:$L$34,卡牌属性!R618),INDEX(新属性投放!$L$42:$L$62,卡牌属性!R618))*INDEX($G$5:$G$42,L618)+IF(Q618=1,INDEX(新属性投放!T$20:T$23,卡牌属性!M618-1),INDEX(新属性投放!T$25:T$28,卡牌属性!M618-1)))*SQRT(INDEX($I$5:$I$42,L618)),2)</f>
        <v>2733.7</v>
      </c>
      <c r="Y618" s="31" t="s">
        <v>189</v>
      </c>
      <c r="Z618" s="16">
        <f>ROUND(IF(Q618=1,INDEX(新属性投放!$D$14:$D$34,卡牌属性!R618),INDEX(新属性投放!$D$42:$D$62,卡牌属性!R618))*INDEX($G$5:$G$42,L618)/SQRT(INDEX($I$5:$I$42,L618)),2)</f>
        <v>14.21</v>
      </c>
      <c r="AA618" s="31" t="s">
        <v>190</v>
      </c>
      <c r="AB618" s="16">
        <f>ROUND(IF(Q618=1,INDEX(新属性投放!$E$14:$E$34,卡牌属性!R618),INDEX(新属性投放!$E$42:$E$62,卡牌属性!R618))*INDEX($G$5:$G$42,L618),2)</f>
        <v>7.1</v>
      </c>
      <c r="AC618" s="31" t="s">
        <v>191</v>
      </c>
      <c r="AD618" s="16">
        <f>ROUND(IF(Q618=1,INDEX(新属性投放!$F$14:$F$34,卡牌属性!R618),INDEX(新属性投放!$F$42:$F$62,卡牌属性!R618))*INDEX($G$5:$G$42,L618)*SQRT(INDEX($I$5:$I$42,L618)),2)</f>
        <v>63.7</v>
      </c>
      <c r="AF618" s="16">
        <f t="shared" si="256"/>
        <v>142</v>
      </c>
      <c r="AG618" s="16">
        <f t="shared" si="257"/>
        <v>71</v>
      </c>
      <c r="AH618" s="16">
        <f t="shared" si="258"/>
        <v>637</v>
      </c>
      <c r="AJ618" s="16">
        <f t="shared" si="268"/>
        <v>494</v>
      </c>
      <c r="AK618" s="16">
        <f t="shared" si="269"/>
        <v>245</v>
      </c>
      <c r="AL618" s="16">
        <f t="shared" si="270"/>
        <v>2197</v>
      </c>
    </row>
    <row r="619" spans="11:38" ht="16.5" x14ac:dyDescent="0.2">
      <c r="K619" s="15">
        <v>616</v>
      </c>
      <c r="L619" s="15">
        <f t="shared" si="250"/>
        <v>30</v>
      </c>
      <c r="M619" s="15">
        <f t="shared" si="251"/>
        <v>4</v>
      </c>
      <c r="N619" s="16">
        <f t="shared" si="252"/>
        <v>1102014</v>
      </c>
      <c r="O619" s="16" t="str">
        <f t="shared" si="253"/>
        <v>石灵明7突</v>
      </c>
      <c r="P619" s="31" t="s">
        <v>482</v>
      </c>
      <c r="Q619" s="16">
        <f t="shared" si="254"/>
        <v>2</v>
      </c>
      <c r="R619" s="16">
        <f t="shared" si="255"/>
        <v>7</v>
      </c>
      <c r="S619" s="16" t="s">
        <v>51</v>
      </c>
      <c r="T619" s="16">
        <f>ROUND(((IF(Q619=1,INDEX(新属性投放!$J$14:$J$34,卡牌属性!R619),INDEX(新属性投放!$J$42:$J$62,卡牌属性!R619)))*INDEX($G$5:$G$42,L619)+IF(Q619=1,INDEX(新属性投放!R$20:R$23,卡牌属性!M619-1),INDEX(新属性投放!R$25:R$28,卡牌属性!M619-1)))/SQRT(INDEX($I$5:$I$42,L619)),2)</f>
        <v>746.68</v>
      </c>
      <c r="U619" s="31" t="s">
        <v>190</v>
      </c>
      <c r="V619" s="16">
        <f>ROUND((IF(Q619=1,INDEX(新属性投放!$K$14:$K$34,卡牌属性!R619),INDEX(新属性投放!$K$42:$K$62,卡牌属性!R619))+IF(Q619=1,INDEX(新属性投放!S$20:S$23,卡牌属性!M619-1),INDEX(新属性投放!S$25:S$28,卡牌属性!M619-1)))*INDEX($G$5:$G$42,L619),2)</f>
        <v>334.49</v>
      </c>
      <c r="W619" s="31" t="s">
        <v>191</v>
      </c>
      <c r="X619" s="16">
        <f>ROUND((IF(Q619=1,INDEX(新属性投放!$L$14:$L$34,卡牌属性!R619),INDEX(新属性投放!$L$42:$L$62,卡牌属性!R619))*INDEX($G$5:$G$42,L619)+IF(Q619=1,INDEX(新属性投放!T$20:T$23,卡牌属性!M619-1),INDEX(新属性投放!T$25:T$28,卡牌属性!M619-1)))*SQRT(INDEX($I$5:$I$42,L619)),2)</f>
        <v>3686.6</v>
      </c>
      <c r="Y619" s="31" t="s">
        <v>189</v>
      </c>
      <c r="Z619" s="16">
        <f>ROUND(IF(Q619=1,INDEX(新属性投放!$D$14:$D$34,卡牌属性!R619),INDEX(新属性投放!$D$42:$D$62,卡牌属性!R619))*INDEX($G$5:$G$42,L619)/SQRT(INDEX($I$5:$I$42,L619)),2)</f>
        <v>17.5</v>
      </c>
      <c r="AA619" s="31" t="s">
        <v>190</v>
      </c>
      <c r="AB619" s="16">
        <f>ROUND(IF(Q619=1,INDEX(新属性投放!$E$14:$E$34,卡牌属性!R619),INDEX(新属性投放!$E$42:$E$62,卡牌属性!R619))*INDEX($G$5:$G$42,L619),2)</f>
        <v>8.75</v>
      </c>
      <c r="AC619" s="31" t="s">
        <v>191</v>
      </c>
      <c r="AD619" s="16">
        <f>ROUND(IF(Q619=1,INDEX(新属性投放!$F$14:$F$34,卡牌属性!R619),INDEX(新属性投放!$F$42:$F$62,卡牌属性!R619))*INDEX($G$5:$G$42,L619)*SQRT(INDEX($I$5:$I$42,L619)),2)</f>
        <v>78</v>
      </c>
      <c r="AF619" s="16">
        <f t="shared" si="256"/>
        <v>175</v>
      </c>
      <c r="AG619" s="16">
        <f t="shared" si="257"/>
        <v>87</v>
      </c>
      <c r="AH619" s="16">
        <f t="shared" si="258"/>
        <v>780</v>
      </c>
      <c r="AJ619" s="16">
        <f t="shared" si="268"/>
        <v>669</v>
      </c>
      <c r="AK619" s="16">
        <f t="shared" si="269"/>
        <v>332</v>
      </c>
      <c r="AL619" s="16">
        <f t="shared" si="270"/>
        <v>2977</v>
      </c>
    </row>
    <row r="620" spans="11:38" ht="16.5" x14ac:dyDescent="0.2">
      <c r="K620" s="15">
        <v>617</v>
      </c>
      <c r="L620" s="15">
        <f t="shared" si="250"/>
        <v>30</v>
      </c>
      <c r="M620" s="15">
        <f t="shared" si="251"/>
        <v>4</v>
      </c>
      <c r="N620" s="16">
        <f t="shared" si="252"/>
        <v>1102014</v>
      </c>
      <c r="O620" s="16" t="str">
        <f t="shared" si="253"/>
        <v>石灵明8突</v>
      </c>
      <c r="P620" s="31" t="s">
        <v>482</v>
      </c>
      <c r="Q620" s="16">
        <f t="shared" si="254"/>
        <v>2</v>
      </c>
      <c r="R620" s="16">
        <f t="shared" si="255"/>
        <v>8</v>
      </c>
      <c r="S620" s="16" t="s">
        <v>51</v>
      </c>
      <c r="T620" s="16">
        <f>ROUND(((IF(Q620=1,INDEX(新属性投放!$J$14:$J$34,卡牌属性!R620),INDEX(新属性投放!$J$42:$J$62,卡牌属性!R620)))*INDEX($G$5:$G$42,L620)+IF(Q620=1,INDEX(新属性投放!R$20:R$23,卡牌属性!M620-1),INDEX(新属性投放!R$25:R$28,卡牌属性!M620-1)))/SQRT(INDEX($I$5:$I$42,L620)),2)</f>
        <v>965.86</v>
      </c>
      <c r="U620" s="31" t="s">
        <v>190</v>
      </c>
      <c r="V620" s="16">
        <f>ROUND((IF(Q620=1,INDEX(新属性投放!$K$14:$K$34,卡牌属性!R620),INDEX(新属性投放!$K$42:$K$62,卡牌属性!R620))+IF(Q620=1,INDEX(新属性投放!S$20:S$23,卡牌属性!M620-1),INDEX(新属性投放!S$25:S$28,卡牌属性!M620-1)))*INDEX($G$5:$G$42,L620),2)</f>
        <v>444.08</v>
      </c>
      <c r="W620" s="31" t="s">
        <v>191</v>
      </c>
      <c r="X620" s="16">
        <f>ROUND((IF(Q620=1,INDEX(新属性投放!$L$14:$L$34,卡牌属性!R620),INDEX(新属性投放!$L$42:$L$62,卡牌属性!R620))*INDEX($G$5:$G$42,L620)+IF(Q620=1,INDEX(新属性投放!T$20:T$23,卡牌属性!M620-1),INDEX(新属性投放!T$25:T$28,卡牌属性!M620-1)))*SQRT(INDEX($I$5:$I$42,L620)),2)</f>
        <v>4864.3999999999996</v>
      </c>
      <c r="Y620" s="31" t="s">
        <v>189</v>
      </c>
      <c r="Z620" s="16">
        <f>ROUND(IF(Q620=1,INDEX(新属性投放!$D$14:$D$34,卡牌属性!R620),INDEX(新属性投放!$D$42:$D$62,卡牌属性!R620))*INDEX($G$5:$G$42,L620)/SQRT(INDEX($I$5:$I$42,L620)),2)</f>
        <v>21.88</v>
      </c>
      <c r="AA620" s="31" t="s">
        <v>190</v>
      </c>
      <c r="AB620" s="16">
        <f>ROUND(IF(Q620=1,INDEX(新属性投放!$E$14:$E$34,卡牌属性!R620),INDEX(新属性投放!$E$42:$E$62,卡牌属性!R620))*INDEX($G$5:$G$42,L620),2)</f>
        <v>10.94</v>
      </c>
      <c r="AC620" s="31" t="s">
        <v>191</v>
      </c>
      <c r="AD620" s="16">
        <f>ROUND(IF(Q620=1,INDEX(新属性投放!$F$14:$F$34,卡牌属性!R620),INDEX(新属性投放!$F$42:$F$62,卡牌属性!R620))*INDEX($G$5:$G$42,L620)*SQRT(INDEX($I$5:$I$42,L620)),2)</f>
        <v>97.5</v>
      </c>
      <c r="AF620" s="16">
        <f t="shared" si="256"/>
        <v>218</v>
      </c>
      <c r="AG620" s="16">
        <f t="shared" si="257"/>
        <v>109</v>
      </c>
      <c r="AH620" s="16">
        <f t="shared" si="258"/>
        <v>975</v>
      </c>
      <c r="AJ620" s="16">
        <f t="shared" si="268"/>
        <v>887</v>
      </c>
      <c r="AK620" s="16">
        <f t="shared" si="269"/>
        <v>441</v>
      </c>
      <c r="AL620" s="16">
        <f t="shared" si="270"/>
        <v>3952</v>
      </c>
    </row>
    <row r="621" spans="11:38" ht="16.5" x14ac:dyDescent="0.2">
      <c r="K621" s="15">
        <v>618</v>
      </c>
      <c r="L621" s="15">
        <f t="shared" si="250"/>
        <v>30</v>
      </c>
      <c r="M621" s="15">
        <f t="shared" si="251"/>
        <v>4</v>
      </c>
      <c r="N621" s="16">
        <f t="shared" si="252"/>
        <v>1102014</v>
      </c>
      <c r="O621" s="16" t="str">
        <f t="shared" si="253"/>
        <v>石灵明9突</v>
      </c>
      <c r="P621" s="31" t="s">
        <v>482</v>
      </c>
      <c r="Q621" s="16">
        <f t="shared" si="254"/>
        <v>2</v>
      </c>
      <c r="R621" s="16">
        <f t="shared" si="255"/>
        <v>9</v>
      </c>
      <c r="S621" s="16" t="s">
        <v>51</v>
      </c>
      <c r="T621" s="16">
        <f>ROUND(((IF(Q621=1,INDEX(新属性投放!$J$14:$J$34,卡牌属性!R621),INDEX(新属性投放!$J$42:$J$62,卡牌属性!R621)))*INDEX($G$5:$G$42,L621)+IF(Q621=1,INDEX(新属性投放!R$20:R$23,卡牌属性!M621-1),INDEX(新属性投放!R$25:R$28,卡牌属性!M621-1)))/SQRT(INDEX($I$5:$I$42,L621)),2)</f>
        <v>1239.25</v>
      </c>
      <c r="U621" s="31" t="s">
        <v>190</v>
      </c>
      <c r="V621" s="16">
        <f>ROUND((IF(Q621=1,INDEX(新属性投放!$K$14:$K$34,卡牌属性!R621),INDEX(新属性投放!$K$42:$K$62,卡牌属性!R621))+IF(Q621=1,INDEX(新属性投放!S$20:S$23,卡牌属性!M621-1),INDEX(新属性投放!S$25:S$28,卡牌属性!M621-1)))*INDEX($G$5:$G$42,L621),2)</f>
        <v>580.78</v>
      </c>
      <c r="W621" s="31" t="s">
        <v>191</v>
      </c>
      <c r="X621" s="16">
        <f>ROUND((IF(Q621=1,INDEX(新属性投放!$L$14:$L$34,卡牌属性!R621),INDEX(新属性投放!$L$42:$L$62,卡牌属性!R621))*INDEX($G$5:$G$42,L621)+IF(Q621=1,INDEX(新属性投放!T$20:T$23,卡牌属性!M621-1),INDEX(新属性投放!T$25:T$28,卡牌属性!M621-1)))*SQRT(INDEX($I$5:$I$42,L621)),2)</f>
        <v>6330.8</v>
      </c>
      <c r="Y621" s="31" t="s">
        <v>189</v>
      </c>
      <c r="Z621" s="16">
        <f>ROUND(IF(Q621=1,INDEX(新属性投放!$D$14:$D$34,卡牌属性!R621),INDEX(新属性投放!$D$42:$D$62,卡牌属性!R621))*INDEX($G$5:$G$42,L621)/SQRT(INDEX($I$5:$I$42,L621)),2)</f>
        <v>28.46</v>
      </c>
      <c r="AA621" s="31" t="s">
        <v>190</v>
      </c>
      <c r="AB621" s="16">
        <f>ROUND(IF(Q621=1,INDEX(新属性投放!$E$14:$E$34,卡牌属性!R621),INDEX(新属性投放!$E$42:$E$62,卡牌属性!R621))*INDEX($G$5:$G$42,L621),2)</f>
        <v>14.23</v>
      </c>
      <c r="AC621" s="31" t="s">
        <v>191</v>
      </c>
      <c r="AD621" s="16">
        <f>ROUND(IF(Q621=1,INDEX(新属性投放!$F$14:$F$34,卡牌属性!R621),INDEX(新属性投放!$F$42:$F$62,卡牌属性!R621))*INDEX($G$5:$G$42,L621)*SQRT(INDEX($I$5:$I$42,L621)),2)</f>
        <v>127.4</v>
      </c>
      <c r="AF621" s="16">
        <f t="shared" si="256"/>
        <v>284</v>
      </c>
      <c r="AG621" s="16">
        <f t="shared" si="257"/>
        <v>142</v>
      </c>
      <c r="AH621" s="16">
        <f t="shared" si="258"/>
        <v>1274</v>
      </c>
      <c r="AJ621" s="16">
        <f t="shared" si="268"/>
        <v>1171</v>
      </c>
      <c r="AK621" s="16">
        <f t="shared" si="269"/>
        <v>583</v>
      </c>
      <c r="AL621" s="16">
        <f t="shared" si="270"/>
        <v>5226</v>
      </c>
    </row>
    <row r="622" spans="11:38" ht="16.5" x14ac:dyDescent="0.2">
      <c r="K622" s="15">
        <v>619</v>
      </c>
      <c r="L622" s="15">
        <f t="shared" si="250"/>
        <v>30</v>
      </c>
      <c r="M622" s="15">
        <f t="shared" si="251"/>
        <v>4</v>
      </c>
      <c r="N622" s="16">
        <f t="shared" si="252"/>
        <v>1102014</v>
      </c>
      <c r="O622" s="16" t="str">
        <f t="shared" si="253"/>
        <v>石灵明10突</v>
      </c>
      <c r="P622" s="31" t="s">
        <v>482</v>
      </c>
      <c r="Q622" s="16">
        <f t="shared" si="254"/>
        <v>2</v>
      </c>
      <c r="R622" s="16">
        <f t="shared" si="255"/>
        <v>10</v>
      </c>
      <c r="S622" s="16" t="s">
        <v>51</v>
      </c>
      <c r="T622" s="16">
        <f>ROUND(((IF(Q622=1,INDEX(新属性投放!$J$14:$J$34,卡牌属性!R622),INDEX(新属性投放!$J$42:$J$62,卡牌属性!R622)))*INDEX($G$5:$G$42,L622)+IF(Q622=1,INDEX(新属性投放!R$20:R$23,卡牌属性!M622-1),INDEX(新属性投放!R$25:R$28,卡牌属性!M622-1)))/SQRT(INDEX($I$5:$I$42,L622)),2)</f>
        <v>1416.64</v>
      </c>
      <c r="U622" s="31" t="s">
        <v>190</v>
      </c>
      <c r="V622" s="16">
        <f>ROUND((IF(Q622=1,INDEX(新属性投放!$K$14:$K$34,卡牌属性!R622),INDEX(新属性投放!$K$42:$K$62,卡牌属性!R622))+IF(Q622=1,INDEX(新属性投放!S$20:S$23,卡牌属性!M622-1),INDEX(新属性投放!S$25:S$28,卡牌属性!M622-1)))*INDEX($G$5:$G$42,L622),2)</f>
        <v>670.12</v>
      </c>
      <c r="W622" s="31" t="s">
        <v>191</v>
      </c>
      <c r="X622" s="16">
        <f>ROUND((IF(Q622=1,INDEX(新属性投放!$L$14:$L$34,卡牌属性!R622),INDEX(新属性投放!$L$42:$L$62,卡牌属性!R622))*INDEX($G$5:$G$42,L622)+IF(Q622=1,INDEX(新属性投放!T$20:T$23,卡牌属性!M622-1),INDEX(新属性投放!T$25:T$28,卡牌属性!M622-1)))*SQRT(INDEX($I$5:$I$42,L622)),2)</f>
        <v>7283.7</v>
      </c>
      <c r="Y622" s="31" t="s">
        <v>189</v>
      </c>
      <c r="Z622" s="16">
        <f>ROUND(IF(Q622=1,INDEX(新属性投放!$D$14:$D$34,卡牌属性!R622),INDEX(新属性投放!$D$42:$D$62,卡牌属性!R622))*INDEX($G$5:$G$42,L622)/SQRT(INDEX($I$5:$I$42,L622)),2)</f>
        <v>32.81</v>
      </c>
      <c r="AA622" s="31" t="s">
        <v>190</v>
      </c>
      <c r="AB622" s="16">
        <f>ROUND(IF(Q622=1,INDEX(新属性投放!$E$14:$E$34,卡牌属性!R622),INDEX(新属性投放!$E$42:$E$62,卡牌属性!R622))*INDEX($G$5:$G$42,L622),2)</f>
        <v>16.41</v>
      </c>
      <c r="AC622" s="31" t="s">
        <v>191</v>
      </c>
      <c r="AD622" s="16">
        <f>ROUND(IF(Q622=1,INDEX(新属性投放!$F$14:$F$34,卡牌属性!R622),INDEX(新属性投放!$F$42:$F$62,卡牌属性!R622))*INDEX($G$5:$G$42,L622)*SQRT(INDEX($I$5:$I$42,L622)),2)</f>
        <v>146.9</v>
      </c>
      <c r="AF622" s="16">
        <f t="shared" si="256"/>
        <v>328</v>
      </c>
      <c r="AG622" s="16">
        <f t="shared" si="257"/>
        <v>164</v>
      </c>
      <c r="AH622" s="16">
        <f t="shared" si="258"/>
        <v>1469</v>
      </c>
      <c r="AJ622" s="16">
        <f t="shared" si="268"/>
        <v>1499</v>
      </c>
      <c r="AK622" s="16">
        <f t="shared" si="269"/>
        <v>747</v>
      </c>
      <c r="AL622" s="16">
        <f t="shared" si="270"/>
        <v>6695</v>
      </c>
    </row>
    <row r="623" spans="11:38" ht="16.5" x14ac:dyDescent="0.2">
      <c r="K623" s="15">
        <v>620</v>
      </c>
      <c r="L623" s="15">
        <f t="shared" si="250"/>
        <v>30</v>
      </c>
      <c r="M623" s="15">
        <f t="shared" si="251"/>
        <v>4</v>
      </c>
      <c r="N623" s="16">
        <f t="shared" si="252"/>
        <v>1102014</v>
      </c>
      <c r="O623" s="16" t="str">
        <f t="shared" si="253"/>
        <v>石灵明11突</v>
      </c>
      <c r="P623" s="31" t="s">
        <v>482</v>
      </c>
      <c r="Q623" s="16">
        <f t="shared" si="254"/>
        <v>2</v>
      </c>
      <c r="R623" s="16">
        <f t="shared" si="255"/>
        <v>11</v>
      </c>
      <c r="S623" s="16" t="s">
        <v>51</v>
      </c>
      <c r="T623" s="16">
        <f>ROUND(((IF(Q623=1,INDEX(新属性投放!$J$14:$J$34,卡牌属性!R623),INDEX(新属性投放!$J$42:$J$62,卡牌属性!R623)))*INDEX($G$5:$G$42,L623)+IF(Q623=1,INDEX(新属性投放!R$20:R$23,卡牌属性!M623-1),INDEX(新属性投放!R$25:R$28,卡牌属性!M623-1)))/SQRT(INDEX($I$5:$I$42,L623)),2)</f>
        <v>1622.3</v>
      </c>
      <c r="U623" s="31" t="s">
        <v>190</v>
      </c>
      <c r="V623" s="16">
        <f>ROUND((IF(Q623=1,INDEX(新属性投放!$K$14:$K$34,卡牌属性!R623),INDEX(新属性投放!$K$42:$K$62,卡牌属性!R623))+IF(Q623=1,INDEX(新属性投放!S$20:S$23,卡牌属性!M623-1),INDEX(新属性投放!S$25:S$28,卡牌属性!M623-1)))*INDEX($G$5:$G$42,L623),2)</f>
        <v>772.95</v>
      </c>
      <c r="W623" s="31" t="s">
        <v>191</v>
      </c>
      <c r="X623" s="16">
        <f>ROUND((IF(Q623=1,INDEX(新属性投放!$L$14:$L$34,卡牌属性!R623),INDEX(新属性投放!$L$42:$L$62,卡牌属性!R623))*INDEX($G$5:$G$42,L623)+IF(Q623=1,INDEX(新属性投放!T$20:T$23,卡牌属性!M623-1),INDEX(新属性投放!T$25:T$28,卡牌属性!M623-1)))*SQRT(INDEX($I$5:$I$42,L623)),2)</f>
        <v>8392.6</v>
      </c>
      <c r="Y623" s="31" t="s">
        <v>189</v>
      </c>
      <c r="Z623" s="16">
        <f>ROUND(IF(Q623=1,INDEX(新属性投放!$D$14:$D$34,卡牌属性!R623),INDEX(新属性投放!$D$42:$D$62,卡牌属性!R623))*INDEX($G$5:$G$42,L623)/SQRT(INDEX($I$5:$I$42,L623)),2)</f>
        <v>38.29</v>
      </c>
      <c r="AA623" s="31" t="s">
        <v>190</v>
      </c>
      <c r="AB623" s="16">
        <f>ROUND(IF(Q623=1,INDEX(新属性投放!$E$14:$E$34,卡牌属性!R623),INDEX(新属性投放!$E$42:$E$62,卡牌属性!R623))*INDEX($G$5:$G$42,L623),2)</f>
        <v>19.14</v>
      </c>
      <c r="AC623" s="31" t="s">
        <v>191</v>
      </c>
      <c r="AD623" s="16">
        <f>ROUND(IF(Q623=1,INDEX(新属性投放!$F$14:$F$34,卡牌属性!R623),INDEX(新属性投放!$F$42:$F$62,卡牌属性!R623))*INDEX($G$5:$G$42,L623)*SQRT(INDEX($I$5:$I$42,L623)),2)</f>
        <v>171.6</v>
      </c>
      <c r="AF623" s="16">
        <f t="shared" si="256"/>
        <v>382</v>
      </c>
      <c r="AG623" s="16">
        <f t="shared" si="257"/>
        <v>191</v>
      </c>
      <c r="AH623" s="16">
        <f t="shared" si="258"/>
        <v>1716</v>
      </c>
      <c r="AJ623" s="16">
        <f t="shared" si="268"/>
        <v>1881</v>
      </c>
      <c r="AK623" s="16">
        <f t="shared" si="269"/>
        <v>938</v>
      </c>
      <c r="AL623" s="16">
        <f t="shared" si="270"/>
        <v>8411</v>
      </c>
    </row>
    <row r="624" spans="11:38" ht="16.5" x14ac:dyDescent="0.2">
      <c r="K624" s="15">
        <v>621</v>
      </c>
      <c r="L624" s="15">
        <f t="shared" si="250"/>
        <v>30</v>
      </c>
      <c r="M624" s="15">
        <f t="shared" si="251"/>
        <v>4</v>
      </c>
      <c r="N624" s="16">
        <f t="shared" si="252"/>
        <v>1102014</v>
      </c>
      <c r="O624" s="16" t="str">
        <f t="shared" si="253"/>
        <v>石灵明12突</v>
      </c>
      <c r="P624" s="31" t="s">
        <v>482</v>
      </c>
      <c r="Q624" s="16">
        <f t="shared" si="254"/>
        <v>2</v>
      </c>
      <c r="R624" s="16">
        <f t="shared" si="255"/>
        <v>12</v>
      </c>
      <c r="S624" s="16" t="s">
        <v>51</v>
      </c>
      <c r="T624" s="16">
        <f>ROUND(((IF(Q624=1,INDEX(新属性投放!$J$14:$J$34,卡牌属性!R624),INDEX(新属性投放!$J$42:$J$62,卡牌属性!R624)))*INDEX($G$5:$G$42,L624)+IF(Q624=1,INDEX(新属性投放!R$20:R$23,卡牌属性!M624-1),INDEX(新属性投放!R$25:R$28,卡牌属性!M624-1)))/SQRT(INDEX($I$5:$I$42,L624)),2)</f>
        <v>1861.82</v>
      </c>
      <c r="U624" s="31" t="s">
        <v>190</v>
      </c>
      <c r="V624" s="16">
        <f>ROUND((IF(Q624=1,INDEX(新属性投放!$K$14:$K$34,卡牌属性!R624),INDEX(新属性投放!$K$42:$K$62,卡牌属性!R624))+IF(Q624=1,INDEX(新属性投放!S$20:S$23,卡牌属性!M624-1),INDEX(新属性投放!S$25:S$28,卡牌属性!M624-1)))*INDEX($G$5:$G$42,L624),2)</f>
        <v>892.06</v>
      </c>
      <c r="W624" s="31" t="s">
        <v>191</v>
      </c>
      <c r="X624" s="16">
        <f>ROUND((IF(Q624=1,INDEX(新属性投放!$L$14:$L$34,卡牌属性!R624),INDEX(新属性投放!$L$42:$L$62,卡牌属性!R624))*INDEX($G$5:$G$42,L624)+IF(Q624=1,INDEX(新属性投放!T$20:T$23,卡牌属性!M624-1),INDEX(新属性投放!T$25:T$28,卡牌属性!M624-1)))*SQRT(INDEX($I$5:$I$42,L624)),2)</f>
        <v>9683.5</v>
      </c>
      <c r="Y624" s="31" t="s">
        <v>189</v>
      </c>
      <c r="Z624" s="16">
        <f>ROUND(IF(Q624=1,INDEX(新属性投放!$D$14:$D$34,卡牌属性!R624),INDEX(新属性投放!$D$42:$D$62,卡牌属性!R624))*INDEX($G$5:$G$42,L624)/SQRT(INDEX($I$5:$I$42,L624)),2)</f>
        <v>43.8</v>
      </c>
      <c r="AA624" s="31" t="s">
        <v>190</v>
      </c>
      <c r="AB624" s="16">
        <f>ROUND(IF(Q624=1,INDEX(新属性投放!$E$14:$E$34,卡牌属性!R624),INDEX(新属性投放!$E$42:$E$62,卡牌属性!R624))*INDEX($G$5:$G$42,L624),2)</f>
        <v>21.9</v>
      </c>
      <c r="AC624" s="31" t="s">
        <v>191</v>
      </c>
      <c r="AD624" s="16">
        <f>ROUND(IF(Q624=1,INDEX(新属性投放!$F$14:$F$34,卡牌属性!R624),INDEX(新属性投放!$F$42:$F$62,卡牌属性!R624))*INDEX($G$5:$G$42,L624)*SQRT(INDEX($I$5:$I$42,L624)),2)</f>
        <v>196.3</v>
      </c>
      <c r="AF624" s="16">
        <f t="shared" si="256"/>
        <v>438</v>
      </c>
      <c r="AG624" s="16">
        <f t="shared" si="257"/>
        <v>219</v>
      </c>
      <c r="AH624" s="16">
        <f t="shared" si="258"/>
        <v>1963</v>
      </c>
      <c r="AJ624" s="16">
        <f t="shared" si="268"/>
        <v>2319</v>
      </c>
      <c r="AK624" s="16">
        <f t="shared" si="269"/>
        <v>1157</v>
      </c>
      <c r="AL624" s="16">
        <f t="shared" si="270"/>
        <v>10374</v>
      </c>
    </row>
    <row r="625" spans="11:38" ht="16.5" x14ac:dyDescent="0.2">
      <c r="K625" s="15">
        <v>622</v>
      </c>
      <c r="L625" s="15">
        <f t="shared" si="250"/>
        <v>30</v>
      </c>
      <c r="M625" s="15">
        <f t="shared" si="251"/>
        <v>4</v>
      </c>
      <c r="N625" s="16">
        <f t="shared" si="252"/>
        <v>1102014</v>
      </c>
      <c r="O625" s="16" t="str">
        <f t="shared" si="253"/>
        <v>石灵明13突</v>
      </c>
      <c r="P625" s="31" t="s">
        <v>482</v>
      </c>
      <c r="Q625" s="16">
        <f t="shared" si="254"/>
        <v>2</v>
      </c>
      <c r="R625" s="16">
        <f t="shared" si="255"/>
        <v>13</v>
      </c>
      <c r="S625" s="16" t="s">
        <v>51</v>
      </c>
      <c r="T625" s="16">
        <f>ROUND(((IF(Q625=1,INDEX(新属性投放!$J$14:$J$34,卡牌属性!R625),INDEX(新属性投放!$J$42:$J$62,卡牌属性!R625)))*INDEX($G$5:$G$42,L625)+IF(Q625=1,INDEX(新属性投放!R$20:R$23,卡牌属性!M625-1),INDEX(新属性投放!R$25:R$28,卡牌属性!M625-1)))/SQRT(INDEX($I$5:$I$42,L625)),2)</f>
        <v>2135.41</v>
      </c>
      <c r="U625" s="31" t="s">
        <v>190</v>
      </c>
      <c r="V625" s="16">
        <f>ROUND((IF(Q625=1,INDEX(新属性投放!$K$14:$K$34,卡牌属性!R625),INDEX(新属性投放!$K$42:$K$62,卡牌属性!R625))+IF(Q625=1,INDEX(新属性投放!S$20:S$23,卡牌属性!M625-1),INDEX(新属性投放!S$25:S$28,卡牌属性!M625-1)))*INDEX($G$5:$G$42,L625),2)</f>
        <v>1028.8499999999999</v>
      </c>
      <c r="W625" s="31" t="s">
        <v>191</v>
      </c>
      <c r="X625" s="16">
        <f>ROUND((IF(Q625=1,INDEX(新属性投放!$L$14:$L$34,卡牌属性!R625),INDEX(新属性投放!$L$42:$L$62,卡牌属性!R625))*INDEX($G$5:$G$42,L625)+IF(Q625=1,INDEX(新属性投放!T$20:T$23,卡牌属性!M625-1),INDEX(新属性投放!T$25:T$28,卡牌属性!M625-1)))*SQRT(INDEX($I$5:$I$42,L625)),2)</f>
        <v>11156.4</v>
      </c>
      <c r="Y625" s="31" t="s">
        <v>189</v>
      </c>
      <c r="Z625" s="16">
        <f>ROUND(IF(Q625=1,INDEX(新属性投放!$D$14:$D$34,卡牌属性!R625),INDEX(新属性投放!$D$42:$D$62,卡牌属性!R625))*INDEX($G$5:$G$42,L625)/SQRT(INDEX($I$5:$I$42,L625)),2)</f>
        <v>50.64</v>
      </c>
      <c r="AA625" s="31" t="s">
        <v>190</v>
      </c>
      <c r="AB625" s="16">
        <f>ROUND(IF(Q625=1,INDEX(新属性投放!$E$14:$E$34,卡牌属性!R625),INDEX(新属性投放!$E$42:$E$62,卡牌属性!R625))*INDEX($G$5:$G$42,L625),2)</f>
        <v>25.32</v>
      </c>
      <c r="AC625" s="31" t="s">
        <v>191</v>
      </c>
      <c r="AD625" s="16">
        <f>ROUND(IF(Q625=1,INDEX(新属性投放!$F$14:$F$34,卡牌属性!R625),INDEX(新属性投放!$F$42:$F$62,卡牌属性!R625))*INDEX($G$5:$G$42,L625)*SQRT(INDEX($I$5:$I$42,L625)),2)</f>
        <v>227.5</v>
      </c>
      <c r="AF625" s="16">
        <f t="shared" si="256"/>
        <v>506</v>
      </c>
      <c r="AG625" s="16">
        <f t="shared" si="257"/>
        <v>253</v>
      </c>
      <c r="AH625" s="16">
        <f t="shared" si="258"/>
        <v>2275</v>
      </c>
      <c r="AJ625" s="16">
        <f t="shared" si="268"/>
        <v>2825</v>
      </c>
      <c r="AK625" s="16">
        <f t="shared" si="269"/>
        <v>1410</v>
      </c>
      <c r="AL625" s="16">
        <f t="shared" si="270"/>
        <v>12649</v>
      </c>
    </row>
    <row r="626" spans="11:38" ht="16.5" x14ac:dyDescent="0.2">
      <c r="K626" s="15">
        <v>623</v>
      </c>
      <c r="L626" s="15">
        <f t="shared" si="250"/>
        <v>30</v>
      </c>
      <c r="M626" s="15">
        <f t="shared" si="251"/>
        <v>4</v>
      </c>
      <c r="N626" s="16">
        <f t="shared" si="252"/>
        <v>1102014</v>
      </c>
      <c r="O626" s="16" t="str">
        <f t="shared" si="253"/>
        <v>石灵明14突</v>
      </c>
      <c r="P626" s="31" t="s">
        <v>482</v>
      </c>
      <c r="Q626" s="16">
        <f t="shared" si="254"/>
        <v>2</v>
      </c>
      <c r="R626" s="16">
        <f t="shared" si="255"/>
        <v>14</v>
      </c>
      <c r="S626" s="16" t="s">
        <v>51</v>
      </c>
      <c r="T626" s="16">
        <f>ROUND(((IF(Q626=1,INDEX(新属性投放!$J$14:$J$34,卡牌属性!R626),INDEX(新属性投放!$J$42:$J$62,卡牌属性!R626)))*INDEX($G$5:$G$42,L626)+IF(Q626=1,INDEX(新属性投放!R$20:R$23,卡牌属性!M626-1),INDEX(新属性投放!R$25:R$28,卡牌属性!M626-1)))/SQRT(INDEX($I$5:$I$42,L626)),2)</f>
        <v>2452.2800000000002</v>
      </c>
      <c r="U626" s="31" t="s">
        <v>190</v>
      </c>
      <c r="V626" s="16">
        <f>ROUND((IF(Q626=1,INDEX(新属性投放!$K$14:$K$34,卡牌属性!R626),INDEX(新属性投放!$K$42:$K$62,卡牌属性!R626))+IF(Q626=1,INDEX(新属性投放!S$20:S$23,卡牌属性!M626-1),INDEX(新属性投放!S$25:S$28,卡牌属性!M626-1)))*INDEX($G$5:$G$42,L626),2)</f>
        <v>1186.6400000000001</v>
      </c>
      <c r="W626" s="31" t="s">
        <v>191</v>
      </c>
      <c r="X626" s="16">
        <f>ROUND((IF(Q626=1,INDEX(新属性投放!$L$14:$L$34,卡牌属性!R626),INDEX(新属性投放!$L$42:$L$62,卡牌属性!R626))*INDEX($G$5:$G$42,L626)+IF(Q626=1,INDEX(新属性投放!T$20:T$23,卡牌属性!M626-1),INDEX(新属性投放!T$25:T$28,卡牌属性!M626-1)))*SQRT(INDEX($I$5:$I$42,L626)),2)</f>
        <v>12867.2</v>
      </c>
      <c r="Y626" s="31" t="s">
        <v>189</v>
      </c>
      <c r="Z626" s="16">
        <f>ROUND(IF(Q626=1,INDEX(新属性投放!$D$14:$D$34,卡牌属性!R626),INDEX(新属性投放!$D$42:$D$62,卡牌属性!R626))*INDEX($G$5:$G$42,L626)/SQRT(INDEX($I$5:$I$42,L626)),2)</f>
        <v>58.55</v>
      </c>
      <c r="AA626" s="31" t="s">
        <v>190</v>
      </c>
      <c r="AB626" s="16">
        <f>ROUND(IF(Q626=1,INDEX(新属性投放!$E$14:$E$34,卡牌属性!R626),INDEX(新属性投放!$E$42:$E$62,卡牌属性!R626))*INDEX($G$5:$G$42,L626),2)</f>
        <v>29.28</v>
      </c>
      <c r="AC626" s="31" t="s">
        <v>191</v>
      </c>
      <c r="AD626" s="16">
        <f>ROUND(IF(Q626=1,INDEX(新属性投放!$F$14:$F$34,卡牌属性!R626),INDEX(新属性投放!$F$42:$F$62,卡牌属性!R626))*INDEX($G$5:$G$42,L626)*SQRT(INDEX($I$5:$I$42,L626)),2)</f>
        <v>262.60000000000002</v>
      </c>
      <c r="AF626" s="16">
        <f t="shared" si="256"/>
        <v>585</v>
      </c>
      <c r="AG626" s="16">
        <f t="shared" si="257"/>
        <v>292</v>
      </c>
      <c r="AH626" s="16">
        <f t="shared" si="258"/>
        <v>2626</v>
      </c>
      <c r="AJ626" s="16">
        <f t="shared" si="268"/>
        <v>3410</v>
      </c>
      <c r="AK626" s="16">
        <f t="shared" si="269"/>
        <v>1702</v>
      </c>
      <c r="AL626" s="16">
        <f t="shared" si="270"/>
        <v>15275</v>
      </c>
    </row>
    <row r="627" spans="11:38" ht="16.5" x14ac:dyDescent="0.2">
      <c r="K627" s="15">
        <v>624</v>
      </c>
      <c r="L627" s="15">
        <f t="shared" si="250"/>
        <v>30</v>
      </c>
      <c r="M627" s="15">
        <f t="shared" si="251"/>
        <v>4</v>
      </c>
      <c r="N627" s="16">
        <f t="shared" si="252"/>
        <v>1102014</v>
      </c>
      <c r="O627" s="16" t="str">
        <f t="shared" si="253"/>
        <v>石灵明15突</v>
      </c>
      <c r="P627" s="31" t="s">
        <v>482</v>
      </c>
      <c r="Q627" s="16">
        <f t="shared" si="254"/>
        <v>2</v>
      </c>
      <c r="R627" s="16">
        <f t="shared" si="255"/>
        <v>15</v>
      </c>
      <c r="S627" s="16" t="s">
        <v>51</v>
      </c>
      <c r="T627" s="16">
        <f>ROUND(((IF(Q627=1,INDEX(新属性投放!$J$14:$J$34,卡牌属性!R627),INDEX(新属性投放!$J$42:$J$62,卡牌属性!R627)))*INDEX($G$5:$G$42,L627)+IF(Q627=1,INDEX(新属性投放!R$20:R$23,卡牌属性!M627-1),INDEX(新属性投放!R$25:R$28,卡牌属性!M627-1)))/SQRT(INDEX($I$5:$I$42,L627)),2)</f>
        <v>2817.84</v>
      </c>
      <c r="U627" s="31" t="s">
        <v>190</v>
      </c>
      <c r="V627" s="16">
        <f>ROUND((IF(Q627=1,INDEX(新属性投放!$K$14:$K$34,卡牌属性!R627),INDEX(新属性投放!$K$42:$K$62,卡牌属性!R627))+IF(Q627=1,INDEX(新属性投放!S$20:S$23,卡牌属性!M627-1),INDEX(新属性投放!S$25:S$28,卡牌属性!M627-1)))*INDEX($G$5:$G$42,L627),2)</f>
        <v>1369.42</v>
      </c>
      <c r="W627" s="31" t="s">
        <v>191</v>
      </c>
      <c r="X627" s="16">
        <f>ROUND((IF(Q627=1,INDEX(新属性投放!$L$14:$L$34,卡牌属性!R627),INDEX(新属性投放!$L$42:$L$62,卡牌属性!R627))*INDEX($G$5:$G$42,L627)+IF(Q627=1,INDEX(新属性投放!T$20:T$23,卡牌属性!M627-1),INDEX(新属性投放!T$25:T$28,卡牌属性!M627-1)))*SQRT(INDEX($I$5:$I$42,L627)),2)</f>
        <v>14835.4</v>
      </c>
      <c r="Y627" s="31" t="s">
        <v>189</v>
      </c>
      <c r="Z627" s="16">
        <f>ROUND(IF(Q627=1,INDEX(新属性投放!$D$14:$D$34,卡牌属性!R627),INDEX(新属性投放!$D$42:$D$62,卡牌属性!R627))*INDEX($G$5:$G$42,L627)/SQRT(INDEX($I$5:$I$42,L627)),2)</f>
        <v>67.69</v>
      </c>
      <c r="AA627" s="31" t="s">
        <v>190</v>
      </c>
      <c r="AB627" s="16">
        <f>ROUND(IF(Q627=1,INDEX(新属性投放!$E$14:$E$34,卡牌属性!R627),INDEX(新属性投放!$E$42:$E$62,卡牌属性!R627))*INDEX($G$5:$G$42,L627),2)</f>
        <v>33.85</v>
      </c>
      <c r="AC627" s="31" t="s">
        <v>191</v>
      </c>
      <c r="AD627" s="16">
        <f>ROUND(IF(Q627=1,INDEX(新属性投放!$F$14:$F$34,卡牌属性!R627),INDEX(新属性投放!$F$42:$F$62,卡牌属性!R627))*INDEX($G$5:$G$42,L627)*SQRT(INDEX($I$5:$I$42,L627)),2)</f>
        <v>304.2</v>
      </c>
      <c r="AF627" s="16">
        <f t="shared" si="256"/>
        <v>676</v>
      </c>
      <c r="AG627" s="16">
        <f t="shared" si="257"/>
        <v>338</v>
      </c>
      <c r="AH627" s="16">
        <f t="shared" si="258"/>
        <v>3042</v>
      </c>
      <c r="AJ627" s="16">
        <f t="shared" si="268"/>
        <v>4086</v>
      </c>
      <c r="AK627" s="16">
        <f t="shared" si="269"/>
        <v>2040</v>
      </c>
      <c r="AL627" s="16">
        <f t="shared" si="270"/>
        <v>18317</v>
      </c>
    </row>
    <row r="628" spans="11:38" ht="16.5" x14ac:dyDescent="0.2">
      <c r="K628" s="15">
        <v>625</v>
      </c>
      <c r="L628" s="15">
        <f t="shared" si="250"/>
        <v>30</v>
      </c>
      <c r="M628" s="15">
        <f t="shared" si="251"/>
        <v>4</v>
      </c>
      <c r="N628" s="16">
        <f t="shared" si="252"/>
        <v>1102014</v>
      </c>
      <c r="O628" s="16" t="str">
        <f t="shared" si="253"/>
        <v>石灵明16突</v>
      </c>
      <c r="P628" s="31" t="s">
        <v>482</v>
      </c>
      <c r="Q628" s="16">
        <f t="shared" si="254"/>
        <v>2</v>
      </c>
      <c r="R628" s="16">
        <f t="shared" si="255"/>
        <v>16</v>
      </c>
      <c r="S628" s="16" t="s">
        <v>51</v>
      </c>
      <c r="T628" s="16">
        <f>ROUND(((IF(Q628=1,INDEX(新属性投放!$J$14:$J$34,卡牌属性!R628),INDEX(新属性投放!$J$42:$J$62,卡牌属性!R628)))*INDEX($G$5:$G$42,L628)+IF(Q628=1,INDEX(新属性投放!R$20:R$23,卡牌属性!M628-1),INDEX(新属性投放!R$25:R$28,卡牌属性!M628-1)))/SQRT(INDEX($I$5:$I$42,L628)),2)</f>
        <v>3240.8</v>
      </c>
      <c r="U628" s="31" t="s">
        <v>190</v>
      </c>
      <c r="V628" s="16">
        <f>ROUND((IF(Q628=1,INDEX(新属性投放!$K$14:$K$34,卡牌属性!R628),INDEX(新属性投放!$K$42:$K$62,卡牌属性!R628))+IF(Q628=1,INDEX(新属性投放!S$20:S$23,卡牌属性!M628-1),INDEX(新属性投放!S$25:S$28,卡牌属性!M628-1)))*INDEX($G$5:$G$42,L628),2)</f>
        <v>1581.55</v>
      </c>
      <c r="W628" s="31" t="s">
        <v>191</v>
      </c>
      <c r="X628" s="16">
        <f>ROUND((IF(Q628=1,INDEX(新属性投放!$L$14:$L$34,卡牌属性!R628),INDEX(新属性投放!$L$42:$L$62,卡牌属性!R628))*INDEX($G$5:$G$42,L628)+IF(Q628=1,INDEX(新属性投放!T$20:T$23,卡牌属性!M628-1),INDEX(新属性投放!T$25:T$28,卡牌属性!M628-1)))*SQRT(INDEX($I$5:$I$42,L628)),2)</f>
        <v>17116.900000000001</v>
      </c>
      <c r="Y628" s="31" t="s">
        <v>189</v>
      </c>
      <c r="Z628" s="16">
        <f>ROUND(IF(Q628=1,INDEX(新属性投放!$D$14:$D$34,卡牌属性!R628),INDEX(新属性投放!$D$42:$D$62,卡牌属性!R628))*INDEX($G$5:$G$42,L628)/SQRT(INDEX($I$5:$I$42,L628)),2)</f>
        <v>78.260000000000005</v>
      </c>
      <c r="AA628" s="31" t="s">
        <v>190</v>
      </c>
      <c r="AB628" s="16">
        <f>ROUND(IF(Q628=1,INDEX(新属性投放!$E$14:$E$34,卡牌属性!R628),INDEX(新属性投放!$E$42:$E$62,卡牌属性!R628))*INDEX($G$5:$G$42,L628),2)</f>
        <v>39.130000000000003</v>
      </c>
      <c r="AC628" s="31" t="s">
        <v>191</v>
      </c>
      <c r="AD628" s="16">
        <f>ROUND(IF(Q628=1,INDEX(新属性投放!$F$14:$F$34,卡牌属性!R628),INDEX(新属性投放!$F$42:$F$62,卡牌属性!R628))*INDEX($G$5:$G$42,L628)*SQRT(INDEX($I$5:$I$42,L628)),2)</f>
        <v>351</v>
      </c>
      <c r="AF628" s="16">
        <f t="shared" si="256"/>
        <v>782</v>
      </c>
      <c r="AG628" s="16">
        <f t="shared" si="257"/>
        <v>391</v>
      </c>
      <c r="AH628" s="16">
        <f t="shared" si="258"/>
        <v>3510</v>
      </c>
      <c r="AJ628" s="16">
        <f t="shared" si="268"/>
        <v>4868</v>
      </c>
      <c r="AK628" s="16">
        <f t="shared" si="269"/>
        <v>2431</v>
      </c>
      <c r="AL628" s="16">
        <f t="shared" si="270"/>
        <v>21827</v>
      </c>
    </row>
    <row r="629" spans="11:38" ht="16.5" x14ac:dyDescent="0.2">
      <c r="K629" s="15">
        <v>626</v>
      </c>
      <c r="L629" s="15">
        <f t="shared" si="250"/>
        <v>30</v>
      </c>
      <c r="M629" s="15">
        <f t="shared" si="251"/>
        <v>4</v>
      </c>
      <c r="N629" s="16">
        <f t="shared" si="252"/>
        <v>1102014</v>
      </c>
      <c r="O629" s="16" t="str">
        <f t="shared" si="253"/>
        <v>石灵明17突</v>
      </c>
      <c r="P629" s="31" t="s">
        <v>482</v>
      </c>
      <c r="Q629" s="16">
        <f t="shared" si="254"/>
        <v>2</v>
      </c>
      <c r="R629" s="16">
        <f t="shared" si="255"/>
        <v>17</v>
      </c>
      <c r="S629" s="16" t="s">
        <v>51</v>
      </c>
      <c r="T629" s="16">
        <f>ROUND(((IF(Q629=1,INDEX(新属性投放!$J$14:$J$34,卡牌属性!R629),INDEX(新属性投放!$J$42:$J$62,卡牌属性!R629)))*INDEX($G$5:$G$42,L629)+IF(Q629=1,INDEX(新属性投放!R$20:R$23,卡牌属性!M629-1),INDEX(新属性投放!R$25:R$28,卡牌属性!M629-1)))/SQRT(INDEX($I$5:$I$42,L629)),2)</f>
        <v>3729.6</v>
      </c>
      <c r="U629" s="31" t="s">
        <v>190</v>
      </c>
      <c r="V629" s="16">
        <f>ROUND((IF(Q629=1,INDEX(新属性投放!$K$14:$K$34,卡牌属性!R629),INDEX(新属性投放!$K$42:$K$62,卡牌属性!R629))+IF(Q629=1,INDEX(新属性投放!S$20:S$23,卡牌属性!M629-1),INDEX(新属性投放!S$25:S$28,卡牌属性!M629-1)))*INDEX($G$5:$G$42,L629),2)</f>
        <v>1826.6</v>
      </c>
      <c r="W629" s="31" t="s">
        <v>191</v>
      </c>
      <c r="X629" s="16">
        <f>ROUND((IF(Q629=1,INDEX(新属性投放!$L$14:$L$34,卡牌属性!R629),INDEX(新属性投放!$L$42:$L$62,卡牌属性!R629))*INDEX($G$5:$G$42,L629)+IF(Q629=1,INDEX(新属性投放!T$20:T$23,卡牌属性!M629-1),INDEX(新属性投放!T$25:T$28,卡牌属性!M629-1)))*SQRT(INDEX($I$5:$I$42,L629)),2)</f>
        <v>19749.400000000001</v>
      </c>
      <c r="Y629" s="31" t="s">
        <v>189</v>
      </c>
      <c r="Z629" s="16">
        <f>ROUND(IF(Q629=1,INDEX(新属性投放!$D$14:$D$34,卡牌属性!R629),INDEX(新属性投放!$D$42:$D$62,卡牌属性!R629))*INDEX($G$5:$G$42,L629)/SQRT(INDEX($I$5:$I$42,L629)),2)</f>
        <v>90.48</v>
      </c>
      <c r="AA629" s="31" t="s">
        <v>190</v>
      </c>
      <c r="AB629" s="16">
        <f>ROUND(IF(Q629=1,INDEX(新属性投放!$E$14:$E$34,卡牌属性!R629),INDEX(新属性投放!$E$42:$E$62,卡牌属性!R629))*INDEX($G$5:$G$42,L629),2)</f>
        <v>45.24</v>
      </c>
      <c r="AC629" s="31" t="s">
        <v>191</v>
      </c>
      <c r="AD629" s="16">
        <f>ROUND(IF(Q629=1,INDEX(新属性投放!$F$14:$F$34,卡牌属性!R629),INDEX(新属性投放!$F$42:$F$62,卡牌属性!R629))*INDEX($G$5:$G$42,L629)*SQRT(INDEX($I$5:$I$42,L629)),2)</f>
        <v>406.9</v>
      </c>
      <c r="AF629" s="16">
        <f t="shared" si="256"/>
        <v>904</v>
      </c>
      <c r="AG629" s="16">
        <f t="shared" si="257"/>
        <v>452</v>
      </c>
      <c r="AH629" s="16">
        <f t="shared" si="258"/>
        <v>4069</v>
      </c>
      <c r="AJ629" s="16">
        <f t="shared" si="268"/>
        <v>5772</v>
      </c>
      <c r="AK629" s="16">
        <f t="shared" si="269"/>
        <v>2883</v>
      </c>
      <c r="AL629" s="16">
        <f t="shared" si="270"/>
        <v>25896</v>
      </c>
    </row>
    <row r="630" spans="11:38" ht="16.5" x14ac:dyDescent="0.2">
      <c r="K630" s="15">
        <v>627</v>
      </c>
      <c r="L630" s="15">
        <f t="shared" si="250"/>
        <v>30</v>
      </c>
      <c r="M630" s="15">
        <f t="shared" si="251"/>
        <v>4</v>
      </c>
      <c r="N630" s="16">
        <f t="shared" si="252"/>
        <v>1102014</v>
      </c>
      <c r="O630" s="16" t="str">
        <f t="shared" si="253"/>
        <v>石灵明18突</v>
      </c>
      <c r="P630" s="31" t="s">
        <v>482</v>
      </c>
      <c r="Q630" s="16">
        <f t="shared" si="254"/>
        <v>2</v>
      </c>
      <c r="R630" s="16">
        <f t="shared" si="255"/>
        <v>18</v>
      </c>
      <c r="S630" s="16" t="s">
        <v>51</v>
      </c>
      <c r="T630" s="16">
        <f>ROUND(((IF(Q630=1,INDEX(新属性投放!$J$14:$J$34,卡牌属性!R630),INDEX(新属性投放!$J$42:$J$62,卡牌属性!R630)))*INDEX($G$5:$G$42,L630)+IF(Q630=1,INDEX(新属性投放!R$20:R$23,卡牌属性!M630-1),INDEX(新属性投放!R$25:R$28,卡牌属性!M630-1)))/SQRT(INDEX($I$5:$I$42,L630)),2)</f>
        <v>4295.1000000000004</v>
      </c>
      <c r="U630" s="31" t="s">
        <v>190</v>
      </c>
      <c r="V630" s="16">
        <f>ROUND((IF(Q630=1,INDEX(新属性投放!$K$14:$K$34,卡牌属性!R630),INDEX(新属性投放!$K$42:$K$62,卡牌属性!R630))+IF(Q630=1,INDEX(新属性投放!S$20:S$23,卡牌属性!M630-1),INDEX(新属性投放!S$25:S$28,卡牌属性!M630-1)))*INDEX($G$5:$G$42,L630),2)</f>
        <v>2110</v>
      </c>
      <c r="W630" s="31" t="s">
        <v>191</v>
      </c>
      <c r="X630" s="16">
        <f>ROUND((IF(Q630=1,INDEX(新属性投放!$L$14:$L$34,卡牌属性!R630),INDEX(新属性投放!$L$42:$L$62,卡牌属性!R630))*INDEX($G$5:$G$42,L630)+IF(Q630=1,INDEX(新属性投放!T$20:T$23,卡牌属性!M630-1),INDEX(新属性投放!T$25:T$28,卡牌属性!M630-1)))*SQRT(INDEX($I$5:$I$42,L630)),2)</f>
        <v>22801.8</v>
      </c>
      <c r="Y630" s="31" t="s">
        <v>189</v>
      </c>
      <c r="Z630" s="16">
        <f>ROUND(IF(Q630=1,INDEX(新属性投放!$D$14:$D$34,卡牌属性!R630),INDEX(新属性投放!$D$42:$D$62,卡牌属性!R630))*INDEX($G$5:$G$42,L630)/SQRT(INDEX($I$5:$I$42,L630)),2)</f>
        <v>104.62</v>
      </c>
      <c r="AA630" s="31" t="s">
        <v>190</v>
      </c>
      <c r="AB630" s="16">
        <f>ROUND(IF(Q630=1,INDEX(新属性投放!$E$14:$E$34,卡牌属性!R630),INDEX(新属性投放!$E$42:$E$62,卡牌属性!R630))*INDEX($G$5:$G$42,L630),2)</f>
        <v>52.31</v>
      </c>
      <c r="AC630" s="31" t="s">
        <v>191</v>
      </c>
      <c r="AD630" s="16">
        <f>ROUND(IF(Q630=1,INDEX(新属性投放!$F$14:$F$34,卡牌属性!R630),INDEX(新属性投放!$F$42:$F$62,卡牌属性!R630))*INDEX($G$5:$G$42,L630)*SQRT(INDEX($I$5:$I$42,L630)),2)</f>
        <v>470.6</v>
      </c>
      <c r="AF630" s="16">
        <f t="shared" si="256"/>
        <v>1046</v>
      </c>
      <c r="AG630" s="16">
        <f t="shared" si="257"/>
        <v>523</v>
      </c>
      <c r="AH630" s="16">
        <f t="shared" si="258"/>
        <v>4706</v>
      </c>
      <c r="AJ630" s="16">
        <f t="shared" si="268"/>
        <v>6818</v>
      </c>
      <c r="AK630" s="16">
        <f t="shared" si="269"/>
        <v>3406</v>
      </c>
      <c r="AL630" s="16">
        <f t="shared" si="270"/>
        <v>30602</v>
      </c>
    </row>
    <row r="631" spans="11:38" ht="16.5" x14ac:dyDescent="0.2">
      <c r="K631" s="15">
        <v>628</v>
      </c>
      <c r="L631" s="15">
        <f t="shared" si="250"/>
        <v>30</v>
      </c>
      <c r="M631" s="15">
        <f t="shared" si="251"/>
        <v>4</v>
      </c>
      <c r="N631" s="16">
        <f t="shared" si="252"/>
        <v>1102014</v>
      </c>
      <c r="O631" s="16" t="str">
        <f t="shared" si="253"/>
        <v>石灵明19突</v>
      </c>
      <c r="P631" s="31" t="s">
        <v>482</v>
      </c>
      <c r="Q631" s="16">
        <f t="shared" si="254"/>
        <v>2</v>
      </c>
      <c r="R631" s="16">
        <f t="shared" si="255"/>
        <v>19</v>
      </c>
      <c r="S631" s="16" t="s">
        <v>51</v>
      </c>
      <c r="T631" s="16">
        <f>ROUND(((IF(Q631=1,INDEX(新属性投放!$J$14:$J$34,卡牌属性!R631),INDEX(新属性投放!$J$42:$J$62,卡牌属性!R631)))*INDEX($G$5:$G$42,L631)+IF(Q631=1,INDEX(新属性投放!R$20:R$23,卡牌属性!M631-1),INDEX(新属性投放!R$25:R$28,卡牌属性!M631-1)))/SQRT(INDEX($I$5:$I$42,L631)),2)</f>
        <v>4949.5200000000004</v>
      </c>
      <c r="U631" s="31" t="s">
        <v>190</v>
      </c>
      <c r="V631" s="16">
        <f>ROUND((IF(Q631=1,INDEX(新属性投放!$K$14:$K$34,卡牌属性!R631),INDEX(新属性投放!$K$42:$K$62,卡牌属性!R631))+IF(Q631=1,INDEX(新属性投放!S$20:S$23,卡牌属性!M631-1),INDEX(新属性投放!S$25:S$28,卡牌属性!M631-1)))*INDEX($G$5:$G$42,L631),2)</f>
        <v>2436.56</v>
      </c>
      <c r="W631" s="31" t="s">
        <v>191</v>
      </c>
      <c r="X631" s="16">
        <f>ROUND((IF(Q631=1,INDEX(新属性投放!$L$14:$L$34,卡牌属性!R631),INDEX(新属性投放!$L$42:$L$62,卡牌属性!R631))*INDEX($G$5:$G$42,L631)+IF(Q631=1,INDEX(新属性投放!T$20:T$23,卡牌属性!M631-1),INDEX(新属性投放!T$25:T$28,卡牌属性!M631-1)))*SQRT(INDEX($I$5:$I$42,L631)),2)</f>
        <v>26336.5</v>
      </c>
      <c r="Y631" s="31" t="s">
        <v>189</v>
      </c>
      <c r="Z631" s="16">
        <f>ROUND(IF(Q631=1,INDEX(新属性投放!$D$14:$D$34,卡牌属性!R631),INDEX(新属性投放!$D$42:$D$62,卡牌属性!R631))*INDEX($G$5:$G$42,L631)/SQRT(INDEX($I$5:$I$42,L631)),2)</f>
        <v>120.98</v>
      </c>
      <c r="AA631" s="31" t="s">
        <v>190</v>
      </c>
      <c r="AB631" s="16">
        <f>ROUND(IF(Q631=1,INDEX(新属性投放!$E$14:$E$34,卡牌属性!R631),INDEX(新属性投放!$E$42:$E$62,卡牌属性!R631))*INDEX($G$5:$G$42,L631),2)</f>
        <v>60.49</v>
      </c>
      <c r="AC631" s="31" t="s">
        <v>191</v>
      </c>
      <c r="AD631" s="16">
        <f>ROUND(IF(Q631=1,INDEX(新属性投放!$F$14:$F$34,卡牌属性!R631),INDEX(新属性投放!$F$42:$F$62,卡牌属性!R631))*INDEX($G$5:$G$42,L631)*SQRT(INDEX($I$5:$I$42,L631)),2)</f>
        <v>543.4</v>
      </c>
      <c r="AF631" s="16">
        <f t="shared" si="256"/>
        <v>1209</v>
      </c>
      <c r="AG631" s="16">
        <f t="shared" si="257"/>
        <v>604</v>
      </c>
      <c r="AH631" s="16">
        <f t="shared" si="258"/>
        <v>5434</v>
      </c>
      <c r="AJ631" s="16">
        <f t="shared" si="268"/>
        <v>8027</v>
      </c>
      <c r="AK631" s="16">
        <f t="shared" si="269"/>
        <v>4010</v>
      </c>
      <c r="AL631" s="16">
        <f t="shared" si="270"/>
        <v>36036</v>
      </c>
    </row>
    <row r="632" spans="11:38" ht="16.5" x14ac:dyDescent="0.2">
      <c r="K632" s="15">
        <v>629</v>
      </c>
      <c r="L632" s="15">
        <f t="shared" si="250"/>
        <v>30</v>
      </c>
      <c r="M632" s="15">
        <f t="shared" si="251"/>
        <v>4</v>
      </c>
      <c r="N632" s="16">
        <f t="shared" si="252"/>
        <v>1102014</v>
      </c>
      <c r="O632" s="16" t="str">
        <f t="shared" si="253"/>
        <v>石灵明20突</v>
      </c>
      <c r="P632" s="31" t="s">
        <v>482</v>
      </c>
      <c r="Q632" s="16">
        <f t="shared" si="254"/>
        <v>2</v>
      </c>
      <c r="R632" s="16">
        <f t="shared" si="255"/>
        <v>20</v>
      </c>
      <c r="S632" s="16" t="s">
        <v>51</v>
      </c>
      <c r="T632" s="16">
        <f>ROUND(((IF(Q632=1,INDEX(新属性投放!$J$14:$J$34,卡牌属性!R632),INDEX(新属性投放!$J$42:$J$62,卡牌属性!R632)))*INDEX($G$5:$G$42,L632)+IF(Q632=1,INDEX(新属性投放!R$20:R$23,卡牌属性!M632-1),INDEX(新属性投放!R$25:R$28,卡牌属性!M632-1)))/SQRT(INDEX($I$5:$I$42,L632)),2)</f>
        <v>5705.21</v>
      </c>
      <c r="U632" s="31" t="s">
        <v>190</v>
      </c>
      <c r="V632" s="16">
        <f>ROUND((IF(Q632=1,INDEX(新属性投放!$K$14:$K$34,卡牌属性!R632),INDEX(新属性投放!$K$42:$K$62,卡牌属性!R632))+IF(Q632=1,INDEX(新属性投放!S$20:S$23,卡牌属性!M632-1),INDEX(新属性投放!S$25:S$28,卡牌属性!M632-1)))*INDEX($G$5:$G$42,L632),2)</f>
        <v>2814.4</v>
      </c>
      <c r="W632" s="31" t="s">
        <v>191</v>
      </c>
      <c r="X632" s="16">
        <f>ROUND((IF(Q632=1,INDEX(新属性投放!$L$14:$L$34,卡牌属性!R632),INDEX(新属性投放!$L$42:$L$62,卡牌属性!R632))*INDEX($G$5:$G$42,L632)+IF(Q632=1,INDEX(新属性投放!T$20:T$23,卡牌属性!M632-1),INDEX(新属性投放!T$25:T$28,卡牌属性!M632-1)))*SQRT(INDEX($I$5:$I$42,L632)),2)</f>
        <v>30410.7</v>
      </c>
      <c r="Y632" s="31" t="s">
        <v>189</v>
      </c>
      <c r="Z632" s="16">
        <f>ROUND(IF(Q632=1,INDEX(新属性投放!$D$14:$D$34,卡牌属性!R632),INDEX(新属性投放!$D$42:$D$62,卡牌属性!R632))*INDEX($G$5:$G$42,L632)/SQRT(INDEX($I$5:$I$42,L632)),2)</f>
        <v>139.88</v>
      </c>
      <c r="AA632" s="31" t="s">
        <v>190</v>
      </c>
      <c r="AB632" s="16">
        <f>ROUND(IF(Q632=1,INDEX(新属性投放!$E$14:$E$34,卡牌属性!R632),INDEX(新属性投放!$E$42:$E$62,卡牌属性!R632))*INDEX($G$5:$G$42,L632),2)</f>
        <v>69.94</v>
      </c>
      <c r="AC632" s="31" t="s">
        <v>191</v>
      </c>
      <c r="AD632" s="16">
        <f>ROUND(IF(Q632=1,INDEX(新属性投放!$F$14:$F$34,卡牌属性!R632),INDEX(新属性投放!$F$42:$F$62,卡牌属性!R632))*INDEX($G$5:$G$42,L632)*SQRT(INDEX($I$5:$I$42,L632)),2)</f>
        <v>629.20000000000005</v>
      </c>
      <c r="AF632" s="16">
        <f t="shared" si="256"/>
        <v>1398</v>
      </c>
      <c r="AG632" s="16">
        <f t="shared" si="257"/>
        <v>699</v>
      </c>
      <c r="AH632" s="16">
        <f t="shared" si="258"/>
        <v>6292</v>
      </c>
      <c r="AJ632" s="16">
        <f t="shared" si="268"/>
        <v>9425</v>
      </c>
      <c r="AK632" s="16">
        <f t="shared" si="269"/>
        <v>4709</v>
      </c>
      <c r="AL632" s="16">
        <f t="shared" si="270"/>
        <v>42328</v>
      </c>
    </row>
    <row r="633" spans="11:38" ht="16.5" x14ac:dyDescent="0.2">
      <c r="K633" s="15">
        <v>630</v>
      </c>
      <c r="L633" s="15">
        <f t="shared" si="250"/>
        <v>30</v>
      </c>
      <c r="M633" s="15">
        <f t="shared" si="251"/>
        <v>4</v>
      </c>
      <c r="N633" s="16">
        <f t="shared" si="252"/>
        <v>1102014</v>
      </c>
      <c r="O633" s="16" t="str">
        <f t="shared" si="253"/>
        <v>石灵明21突</v>
      </c>
      <c r="P633" s="31" t="s">
        <v>482</v>
      </c>
      <c r="Q633" s="16">
        <f t="shared" si="254"/>
        <v>2</v>
      </c>
      <c r="R633" s="16">
        <f t="shared" si="255"/>
        <v>21</v>
      </c>
      <c r="S633" s="16" t="s">
        <v>51</v>
      </c>
      <c r="T633" s="16">
        <f>ROUND(((IF(Q633=1,INDEX(新属性投放!$J$14:$J$34,卡牌属性!R633),INDEX(新属性投放!$J$42:$J$62,卡牌属性!R633)))*INDEX($G$5:$G$42,L633)+IF(Q633=1,INDEX(新属性投放!R$20:R$23,卡牌属性!M633-1),INDEX(新属性投放!R$25:R$28,卡牌属性!M633-1)))/SQRT(INDEX($I$5:$I$42,L633)),2)</f>
        <v>6580.11</v>
      </c>
      <c r="U633" s="31" t="s">
        <v>190</v>
      </c>
      <c r="V633" s="16">
        <f>ROUND((IF(Q633=1,INDEX(新属性投放!$K$14:$K$34,卡牌属性!R633),INDEX(新属性投放!$K$42:$K$62,卡牌属性!R633))+IF(Q633=1,INDEX(新属性投放!S$20:S$23,卡牌属性!M633-1),INDEX(新属性投放!S$25:S$28,卡牌属性!M633-1)))*INDEX($G$5:$G$42,L633),2)</f>
        <v>3251.2</v>
      </c>
      <c r="W633" s="31" t="s">
        <v>191</v>
      </c>
      <c r="X633" s="16">
        <f>ROUND((IF(Q633=1,INDEX(新属性投放!$L$14:$L$34,卡牌属性!R633),INDEX(新属性投放!$L$42:$L$62,卡牌属性!R633))*INDEX($G$5:$G$42,L633)+IF(Q633=1,INDEX(新属性投放!T$20:T$23,卡牌属性!M633-1),INDEX(新属性投放!T$25:T$28,卡牌属性!M633-1)))*SQRT(INDEX($I$5:$I$42,L633)),2)</f>
        <v>35136.199999999997</v>
      </c>
      <c r="Y633" s="31" t="s">
        <v>189</v>
      </c>
      <c r="Z633" s="16">
        <f>ROUND(IF(Q633=1,INDEX(新属性投放!$D$14:$D$34,卡牌属性!R633),INDEX(新属性投放!$D$42:$D$62,卡牌属性!R633))*INDEX($G$5:$G$42,L633)/SQRT(INDEX($I$5:$I$42,L633)),2)</f>
        <v>161.75</v>
      </c>
      <c r="AA633" s="31" t="s">
        <v>190</v>
      </c>
      <c r="AB633" s="16">
        <f>ROUND(IF(Q633=1,INDEX(新属性投放!$E$14:$E$34,卡牌属性!R633),INDEX(新属性投放!$E$42:$E$62,卡牌属性!R633))*INDEX($G$5:$G$42,L633),2)</f>
        <v>80.87</v>
      </c>
      <c r="AC633" s="31" t="s">
        <v>191</v>
      </c>
      <c r="AD633" s="16">
        <f>ROUND(IF(Q633=1,INDEX(新属性投放!$F$14:$F$34,卡牌属性!R633),INDEX(新属性投放!$F$42:$F$62,卡牌属性!R633))*INDEX($G$5:$G$42,L633)*SQRT(INDEX($I$5:$I$42,L633)),2)</f>
        <v>726.7</v>
      </c>
      <c r="AF633" s="16">
        <f t="shared" si="256"/>
        <v>1617</v>
      </c>
      <c r="AG633" s="16">
        <f t="shared" si="257"/>
        <v>808</v>
      </c>
      <c r="AH633" s="16">
        <f t="shared" si="258"/>
        <v>7267</v>
      </c>
      <c r="AJ633" s="16">
        <f t="shared" si="268"/>
        <v>11042</v>
      </c>
      <c r="AK633" s="16">
        <f t="shared" si="269"/>
        <v>5517</v>
      </c>
      <c r="AL633" s="16">
        <f t="shared" si="270"/>
        <v>49595</v>
      </c>
    </row>
    <row r="634" spans="11:38" ht="16.5" x14ac:dyDescent="0.2">
      <c r="K634" s="15">
        <v>631</v>
      </c>
      <c r="L634" s="15">
        <f t="shared" si="250"/>
        <v>31</v>
      </c>
      <c r="M634" s="15">
        <f t="shared" si="251"/>
        <v>2</v>
      </c>
      <c r="N634" s="16">
        <f t="shared" si="252"/>
        <v>1102015</v>
      </c>
      <c r="O634" s="16" t="str">
        <f t="shared" si="253"/>
        <v>于禁1突</v>
      </c>
      <c r="P634" s="31" t="s">
        <v>482</v>
      </c>
      <c r="Q634" s="16">
        <f t="shared" si="254"/>
        <v>2</v>
      </c>
      <c r="R634" s="16">
        <f t="shared" si="255"/>
        <v>1</v>
      </c>
      <c r="S634" s="16" t="s">
        <v>51</v>
      </c>
      <c r="T634" s="16">
        <f>ROUND(((IF(Q634=1,INDEX(新属性投放!$J$14:$J$34,卡牌属性!R634),INDEX(新属性投放!$J$42:$J$62,卡牌属性!R634)))*INDEX($G$5:$G$42,L634)+IF(Q634=1,INDEX(新属性投放!R$20:R$23,卡牌属性!M634-1),INDEX(新属性投放!R$25:R$28,卡牌属性!M634-1)))/SQRT(INDEX($I$5:$I$42,L634)),2)</f>
        <v>70</v>
      </c>
      <c r="U634" s="31" t="s">
        <v>190</v>
      </c>
      <c r="V634" s="16">
        <f>ROUND((IF(Q634=1,INDEX(新属性投放!$K$14:$K$34,卡牌属性!R634),INDEX(新属性投放!$K$42:$K$62,卡牌属性!R634))+IF(Q634=1,INDEX(新属性投放!S$20:S$23,卡牌属性!M634-1),INDEX(新属性投放!S$25:S$28,卡牌属性!M634-1)))*INDEX($G$5:$G$42,L634),2)</f>
        <v>20</v>
      </c>
      <c r="W634" s="31" t="s">
        <v>191</v>
      </c>
      <c r="X634" s="16">
        <f>ROUND((IF(Q634=1,INDEX(新属性投放!$L$14:$L$34,卡牌属性!R634),INDEX(新属性投放!$L$42:$L$62,卡牌属性!R634))*INDEX($G$5:$G$42,L634)+IF(Q634=1,INDEX(新属性投放!T$20:T$23,卡牌属性!M634-1),INDEX(新属性投放!T$25:T$28,卡牌属性!M634-1)))*SQRT(INDEX($I$5:$I$42,L634)),2)</f>
        <v>150</v>
      </c>
      <c r="Y634" s="31" t="s">
        <v>189</v>
      </c>
      <c r="Z634" s="16">
        <f>ROUND(IF(Q634=1,INDEX(新属性投放!$D$14:$D$34,卡牌属性!R634),INDEX(新属性投放!$D$42:$D$62,卡牌属性!R634))*INDEX($G$5:$G$42,L634)/SQRT(INDEX($I$5:$I$42,L634)),2)</f>
        <v>3</v>
      </c>
      <c r="AA634" s="31" t="s">
        <v>190</v>
      </c>
      <c r="AB634" s="16">
        <f>ROUND(IF(Q634=1,INDEX(新属性投放!$E$14:$E$34,卡牌属性!R634),INDEX(新属性投放!$E$42:$E$62,卡牌属性!R634))*INDEX($G$5:$G$42,L634),2)</f>
        <v>1.5</v>
      </c>
      <c r="AC634" s="31" t="s">
        <v>191</v>
      </c>
      <c r="AD634" s="16">
        <f>ROUND(IF(Q634=1,INDEX(新属性投放!$F$14:$F$34,卡牌属性!R634),INDEX(新属性投放!$F$42:$F$62,卡牌属性!R634))*INDEX($G$5:$G$42,L634)*SQRT(INDEX($I$5:$I$42,L634)),2)</f>
        <v>13</v>
      </c>
      <c r="AF634" s="16">
        <f t="shared" si="256"/>
        <v>30</v>
      </c>
      <c r="AG634" s="16">
        <f t="shared" si="257"/>
        <v>15</v>
      </c>
      <c r="AH634" s="16">
        <f t="shared" si="258"/>
        <v>130</v>
      </c>
      <c r="AJ634" s="16">
        <f t="shared" ref="AJ634" si="271">AF634</f>
        <v>30</v>
      </c>
      <c r="AK634" s="16">
        <f t="shared" ref="AK634" si="272">AG634</f>
        <v>15</v>
      </c>
      <c r="AL634" s="16">
        <f t="shared" ref="AL634" si="273">AH634</f>
        <v>130</v>
      </c>
    </row>
    <row r="635" spans="11:38" ht="16.5" x14ac:dyDescent="0.2">
      <c r="K635" s="15">
        <v>632</v>
      </c>
      <c r="L635" s="15">
        <f t="shared" si="250"/>
        <v>31</v>
      </c>
      <c r="M635" s="15">
        <f t="shared" si="251"/>
        <v>2</v>
      </c>
      <c r="N635" s="16">
        <f t="shared" si="252"/>
        <v>1102015</v>
      </c>
      <c r="O635" s="16" t="str">
        <f t="shared" si="253"/>
        <v>于禁2突</v>
      </c>
      <c r="P635" s="31" t="s">
        <v>482</v>
      </c>
      <c r="Q635" s="16">
        <f t="shared" si="254"/>
        <v>2</v>
      </c>
      <c r="R635" s="16">
        <f t="shared" si="255"/>
        <v>2</v>
      </c>
      <c r="S635" s="16" t="s">
        <v>51</v>
      </c>
      <c r="T635" s="16">
        <f>ROUND(((IF(Q635=1,INDEX(新属性投放!$J$14:$J$34,卡牌属性!R635),INDEX(新属性投放!$J$42:$J$62,卡牌属性!R635)))*INDEX($G$5:$G$42,L635)+IF(Q635=1,INDEX(新属性投放!R$20:R$23,卡牌属性!M635-1),INDEX(新属性投放!R$25:R$28,卡牌属性!M635-1)))/SQRT(INDEX($I$5:$I$42,L635)),2)</f>
        <v>107</v>
      </c>
      <c r="U635" s="31" t="s">
        <v>190</v>
      </c>
      <c r="V635" s="16">
        <f>ROUND((IF(Q635=1,INDEX(新属性投放!$K$14:$K$34,卡牌属性!R635),INDEX(新属性投放!$K$42:$K$62,卡牌属性!R635))+IF(Q635=1,INDEX(新属性投放!S$20:S$23,卡牌属性!M635-1),INDEX(新属性投放!S$25:S$28,卡牌属性!M635-1)))*INDEX($G$5:$G$42,L635),2)</f>
        <v>38.5</v>
      </c>
      <c r="W635" s="31" t="s">
        <v>191</v>
      </c>
      <c r="X635" s="16">
        <f>ROUND((IF(Q635=1,INDEX(新属性投放!$L$14:$L$34,卡牌属性!R635),INDEX(新属性投放!$L$42:$L$62,卡牌属性!R635))*INDEX($G$5:$G$42,L635)+IF(Q635=1,INDEX(新属性投放!T$20:T$23,卡牌属性!M635-1),INDEX(新属性投放!T$25:T$28,卡牌属性!M635-1)))*SQRT(INDEX($I$5:$I$42,L635)),2)</f>
        <v>357</v>
      </c>
      <c r="Y635" s="31" t="s">
        <v>189</v>
      </c>
      <c r="Z635" s="16">
        <f>ROUND(IF(Q635=1,INDEX(新属性投放!$D$14:$D$34,卡牌属性!R635),INDEX(新属性投放!$D$42:$D$62,卡牌属性!R635))*INDEX($G$5:$G$42,L635)/SQRT(INDEX($I$5:$I$42,L635)),2)</f>
        <v>3.2</v>
      </c>
      <c r="AA635" s="31" t="s">
        <v>190</v>
      </c>
      <c r="AB635" s="16">
        <f>ROUND(IF(Q635=1,INDEX(新属性投放!$E$14:$E$34,卡牌属性!R635),INDEX(新属性投放!$E$42:$E$62,卡牌属性!R635))*INDEX($G$5:$G$42,L635),2)</f>
        <v>1.6</v>
      </c>
      <c r="AC635" s="31" t="s">
        <v>191</v>
      </c>
      <c r="AD635" s="16">
        <f>ROUND(IF(Q635=1,INDEX(新属性投放!$F$14:$F$34,卡牌属性!R635),INDEX(新属性投放!$F$42:$F$62,卡牌属性!R635))*INDEX($G$5:$G$42,L635)*SQRT(INDEX($I$5:$I$42,L635)),2)</f>
        <v>14</v>
      </c>
      <c r="AF635" s="16">
        <f t="shared" si="256"/>
        <v>32</v>
      </c>
      <c r="AG635" s="16">
        <f t="shared" si="257"/>
        <v>16</v>
      </c>
      <c r="AH635" s="16">
        <f t="shared" si="258"/>
        <v>140</v>
      </c>
      <c r="AJ635" s="16">
        <f t="shared" ref="AJ635:AJ654" si="274">AJ634+AF635</f>
        <v>62</v>
      </c>
      <c r="AK635" s="16">
        <f t="shared" ref="AK635:AK654" si="275">AK634+AG635</f>
        <v>31</v>
      </c>
      <c r="AL635" s="16">
        <f t="shared" ref="AL635:AL654" si="276">AL634+AH635</f>
        <v>270</v>
      </c>
    </row>
    <row r="636" spans="11:38" ht="16.5" x14ac:dyDescent="0.2">
      <c r="K636" s="15">
        <v>633</v>
      </c>
      <c r="L636" s="15">
        <f t="shared" si="250"/>
        <v>31</v>
      </c>
      <c r="M636" s="15">
        <f t="shared" si="251"/>
        <v>2</v>
      </c>
      <c r="N636" s="16">
        <f t="shared" si="252"/>
        <v>1102015</v>
      </c>
      <c r="O636" s="16" t="str">
        <f t="shared" si="253"/>
        <v>于禁3突</v>
      </c>
      <c r="P636" s="31" t="s">
        <v>482</v>
      </c>
      <c r="Q636" s="16">
        <f t="shared" si="254"/>
        <v>2</v>
      </c>
      <c r="R636" s="16">
        <f t="shared" si="255"/>
        <v>3</v>
      </c>
      <c r="S636" s="16" t="s">
        <v>51</v>
      </c>
      <c r="T636" s="16">
        <f>ROUND(((IF(Q636=1,INDEX(新属性投放!$J$14:$J$34,卡牌属性!R636),INDEX(新属性投放!$J$42:$J$62,卡牌属性!R636)))*INDEX($G$5:$G$42,L636)+IF(Q636=1,INDEX(新属性投放!R$20:R$23,卡牌属性!M636-1),INDEX(新属性投放!R$25:R$28,卡牌属性!M636-1)))/SQRT(INDEX($I$5:$I$42,L636)),2)</f>
        <v>149</v>
      </c>
      <c r="U636" s="31" t="s">
        <v>190</v>
      </c>
      <c r="V636" s="16">
        <f>ROUND((IF(Q636=1,INDEX(新属性投放!$K$14:$K$34,卡牌属性!R636),INDEX(新属性投放!$K$42:$K$62,卡牌属性!R636))+IF(Q636=1,INDEX(新属性投放!S$20:S$23,卡牌属性!M636-1),INDEX(新属性投放!S$25:S$28,卡牌属性!M636-1)))*INDEX($G$5:$G$42,L636),2)</f>
        <v>59.5</v>
      </c>
      <c r="W636" s="31" t="s">
        <v>191</v>
      </c>
      <c r="X636" s="16">
        <f>ROUND((IF(Q636=1,INDEX(新属性投放!$L$14:$L$34,卡牌属性!R636),INDEX(新属性投放!$L$42:$L$62,卡牌属性!R636))*INDEX($G$5:$G$42,L636)+IF(Q636=1,INDEX(新属性投放!T$20:T$23,卡牌属性!M636-1),INDEX(新属性投放!T$25:T$28,卡牌属性!M636-1)))*SQRT(INDEX($I$5:$I$42,L636)),2)</f>
        <v>587</v>
      </c>
      <c r="Y636" s="31" t="s">
        <v>189</v>
      </c>
      <c r="Z636" s="16">
        <f>ROUND(IF(Q636=1,INDEX(新属性投放!$D$14:$D$34,卡牌属性!R636),INDEX(新属性投放!$D$42:$D$62,卡牌属性!R636))*INDEX($G$5:$G$42,L636)/SQRT(INDEX($I$5:$I$42,L636)),2)</f>
        <v>5.86</v>
      </c>
      <c r="AA636" s="31" t="s">
        <v>190</v>
      </c>
      <c r="AB636" s="16">
        <f>ROUND(IF(Q636=1,INDEX(新属性投放!$E$14:$E$34,卡牌属性!R636),INDEX(新属性投放!$E$42:$E$62,卡牌属性!R636))*INDEX($G$5:$G$42,L636),2)</f>
        <v>2.93</v>
      </c>
      <c r="AC636" s="31" t="s">
        <v>191</v>
      </c>
      <c r="AD636" s="16">
        <f>ROUND(IF(Q636=1,INDEX(新属性投放!$F$14:$F$34,卡牌属性!R636),INDEX(新属性投放!$F$42:$F$62,卡牌属性!R636))*INDEX($G$5:$G$42,L636)*SQRT(INDEX($I$5:$I$42,L636)),2)</f>
        <v>26</v>
      </c>
      <c r="AF636" s="16">
        <f t="shared" si="256"/>
        <v>58</v>
      </c>
      <c r="AG636" s="16">
        <f t="shared" si="257"/>
        <v>29</v>
      </c>
      <c r="AH636" s="16">
        <f t="shared" si="258"/>
        <v>260</v>
      </c>
      <c r="AJ636" s="16">
        <f t="shared" si="274"/>
        <v>120</v>
      </c>
      <c r="AK636" s="16">
        <f t="shared" si="275"/>
        <v>60</v>
      </c>
      <c r="AL636" s="16">
        <f t="shared" si="276"/>
        <v>530</v>
      </c>
    </row>
    <row r="637" spans="11:38" ht="16.5" x14ac:dyDescent="0.2">
      <c r="K637" s="15">
        <v>634</v>
      </c>
      <c r="L637" s="15">
        <f t="shared" si="250"/>
        <v>31</v>
      </c>
      <c r="M637" s="15">
        <f t="shared" si="251"/>
        <v>2</v>
      </c>
      <c r="N637" s="16">
        <f t="shared" si="252"/>
        <v>1102015</v>
      </c>
      <c r="O637" s="16" t="str">
        <f t="shared" si="253"/>
        <v>于禁4突</v>
      </c>
      <c r="P637" s="31" t="s">
        <v>482</v>
      </c>
      <c r="Q637" s="16">
        <f t="shared" si="254"/>
        <v>2</v>
      </c>
      <c r="R637" s="16">
        <f t="shared" si="255"/>
        <v>4</v>
      </c>
      <c r="S637" s="16" t="s">
        <v>51</v>
      </c>
      <c r="T637" s="16">
        <f>ROUND(((IF(Q637=1,INDEX(新属性投放!$J$14:$J$34,卡牌属性!R637),INDEX(新属性投放!$J$42:$J$62,卡牌属性!R637)))*INDEX($G$5:$G$42,L637)+IF(Q637=1,INDEX(新属性投放!R$20:R$23,卡牌属性!M637-1),INDEX(新属性投放!R$25:R$28,卡牌属性!M637-1)))/SQRT(INDEX($I$5:$I$42,L637)),2)</f>
        <v>217.6</v>
      </c>
      <c r="U637" s="31" t="s">
        <v>190</v>
      </c>
      <c r="V637" s="16">
        <f>ROUND((IF(Q637=1,INDEX(新属性投放!$K$14:$K$34,卡牌属性!R637),INDEX(新属性投放!$K$42:$K$62,卡牌属性!R637))+IF(Q637=1,INDEX(新属性投放!S$20:S$23,卡牌属性!M637-1),INDEX(新属性投放!S$25:S$28,卡牌属性!M637-1)))*INDEX($G$5:$G$42,L637),2)</f>
        <v>93.8</v>
      </c>
      <c r="W637" s="31" t="s">
        <v>191</v>
      </c>
      <c r="X637" s="16">
        <f>ROUND((IF(Q637=1,INDEX(新属性投放!$L$14:$L$34,卡牌属性!R637),INDEX(新属性投放!$L$42:$L$62,卡牌属性!R637))*INDEX($G$5:$G$42,L637)+IF(Q637=1,INDEX(新属性投放!T$20:T$23,卡牌属性!M637-1),INDEX(新属性投放!T$25:T$28,卡牌属性!M637-1)))*SQRT(INDEX($I$5:$I$42,L637)),2)</f>
        <v>937</v>
      </c>
      <c r="Y637" s="31" t="s">
        <v>189</v>
      </c>
      <c r="Z637" s="16">
        <f>ROUND(IF(Q637=1,INDEX(新属性投放!$D$14:$D$34,卡牌属性!R637),INDEX(新属性投放!$D$42:$D$62,卡牌属性!R637))*INDEX($G$5:$G$42,L637)/SQRT(INDEX($I$5:$I$42,L637)),2)</f>
        <v>6.74</v>
      </c>
      <c r="AA637" s="31" t="s">
        <v>190</v>
      </c>
      <c r="AB637" s="16">
        <f>ROUND(IF(Q637=1,INDEX(新属性投放!$E$14:$E$34,卡牌属性!R637),INDEX(新属性投放!$E$42:$E$62,卡牌属性!R637))*INDEX($G$5:$G$42,L637),2)</f>
        <v>3.37</v>
      </c>
      <c r="AC637" s="31" t="s">
        <v>191</v>
      </c>
      <c r="AD637" s="16">
        <f>ROUND(IF(Q637=1,INDEX(新属性投放!$F$14:$F$34,卡牌属性!R637),INDEX(新属性投放!$F$42:$F$62,卡牌属性!R637))*INDEX($G$5:$G$42,L637)*SQRT(INDEX($I$5:$I$42,L637)),2)</f>
        <v>30</v>
      </c>
      <c r="AF637" s="16">
        <f t="shared" si="256"/>
        <v>67</v>
      </c>
      <c r="AG637" s="16">
        <f t="shared" si="257"/>
        <v>33</v>
      </c>
      <c r="AH637" s="16">
        <f t="shared" si="258"/>
        <v>300</v>
      </c>
      <c r="AJ637" s="16">
        <f t="shared" si="274"/>
        <v>187</v>
      </c>
      <c r="AK637" s="16">
        <f t="shared" si="275"/>
        <v>93</v>
      </c>
      <c r="AL637" s="16">
        <f t="shared" si="276"/>
        <v>830</v>
      </c>
    </row>
    <row r="638" spans="11:38" ht="16.5" x14ac:dyDescent="0.2">
      <c r="K638" s="15">
        <v>635</v>
      </c>
      <c r="L638" s="15">
        <f t="shared" si="250"/>
        <v>31</v>
      </c>
      <c r="M638" s="15">
        <f t="shared" si="251"/>
        <v>2</v>
      </c>
      <c r="N638" s="16">
        <f t="shared" si="252"/>
        <v>1102015</v>
      </c>
      <c r="O638" s="16" t="str">
        <f t="shared" si="253"/>
        <v>于禁5突</v>
      </c>
      <c r="P638" s="31" t="s">
        <v>482</v>
      </c>
      <c r="Q638" s="16">
        <f t="shared" si="254"/>
        <v>2</v>
      </c>
      <c r="R638" s="16">
        <f t="shared" si="255"/>
        <v>5</v>
      </c>
      <c r="S638" s="16" t="s">
        <v>51</v>
      </c>
      <c r="T638" s="16">
        <f>ROUND(((IF(Q638=1,INDEX(新属性投放!$J$14:$J$34,卡牌属性!R638),INDEX(新属性投放!$J$42:$J$62,卡牌属性!R638)))*INDEX($G$5:$G$42,L638)+IF(Q638=1,INDEX(新属性投放!R$20:R$23,卡牌属性!M638-1),INDEX(新属性投放!R$25:R$28,卡牌属性!M638-1)))/SQRT(INDEX($I$5:$I$42,L638)),2)</f>
        <v>302</v>
      </c>
      <c r="U638" s="31" t="s">
        <v>190</v>
      </c>
      <c r="V638" s="16">
        <f>ROUND((IF(Q638=1,INDEX(新属性投放!$K$14:$K$34,卡牌属性!R638),INDEX(新属性投放!$K$42:$K$62,卡牌属性!R638))+IF(Q638=1,INDEX(新属性投放!S$20:S$23,卡牌属性!M638-1),INDEX(新属性投放!S$25:S$28,卡牌属性!M638-1)))*INDEX($G$5:$G$42,L638),2)</f>
        <v>135.5</v>
      </c>
      <c r="W638" s="31" t="s">
        <v>191</v>
      </c>
      <c r="X638" s="16">
        <f>ROUND((IF(Q638=1,INDEX(新属性投放!$L$14:$L$34,卡牌属性!R638),INDEX(新属性投放!$L$42:$L$62,卡牌属性!R638))*INDEX($G$5:$G$42,L638)+IF(Q638=1,INDEX(新属性投放!T$20:T$23,卡牌属性!M638-1),INDEX(新属性投放!T$25:T$28,卡牌属性!M638-1)))*SQRT(INDEX($I$5:$I$42,L638)),2)</f>
        <v>1390</v>
      </c>
      <c r="Y638" s="31" t="s">
        <v>189</v>
      </c>
      <c r="Z638" s="16">
        <f>ROUND(IF(Q638=1,INDEX(新属性投放!$D$14:$D$34,卡牌属性!R638),INDEX(新属性投放!$D$42:$D$62,卡牌属性!R638))*INDEX($G$5:$G$42,L638)/SQRT(INDEX($I$5:$I$42,L638)),2)</f>
        <v>8.43</v>
      </c>
      <c r="AA638" s="31" t="s">
        <v>190</v>
      </c>
      <c r="AB638" s="16">
        <f>ROUND(IF(Q638=1,INDEX(新属性投放!$E$14:$E$34,卡牌属性!R638),INDEX(新属性投放!$E$42:$E$62,卡牌属性!R638))*INDEX($G$5:$G$42,L638),2)</f>
        <v>4.22</v>
      </c>
      <c r="AC638" s="31" t="s">
        <v>191</v>
      </c>
      <c r="AD638" s="16">
        <f>ROUND(IF(Q638=1,INDEX(新属性投放!$F$14:$F$34,卡牌属性!R638),INDEX(新属性投放!$F$42:$F$62,卡牌属性!R638))*INDEX($G$5:$G$42,L638)*SQRT(INDEX($I$5:$I$42,L638)),2)</f>
        <v>37</v>
      </c>
      <c r="AF638" s="16">
        <f t="shared" si="256"/>
        <v>84</v>
      </c>
      <c r="AG638" s="16">
        <f t="shared" si="257"/>
        <v>42</v>
      </c>
      <c r="AH638" s="16">
        <f t="shared" si="258"/>
        <v>370</v>
      </c>
      <c r="AJ638" s="16">
        <f t="shared" si="274"/>
        <v>271</v>
      </c>
      <c r="AK638" s="16">
        <f t="shared" si="275"/>
        <v>135</v>
      </c>
      <c r="AL638" s="16">
        <f t="shared" si="276"/>
        <v>1200</v>
      </c>
    </row>
    <row r="639" spans="11:38" ht="16.5" x14ac:dyDescent="0.2">
      <c r="K639" s="15">
        <v>636</v>
      </c>
      <c r="L639" s="15">
        <f t="shared" si="250"/>
        <v>31</v>
      </c>
      <c r="M639" s="15">
        <f t="shared" si="251"/>
        <v>2</v>
      </c>
      <c r="N639" s="16">
        <f t="shared" si="252"/>
        <v>1102015</v>
      </c>
      <c r="O639" s="16" t="str">
        <f t="shared" si="253"/>
        <v>于禁6突</v>
      </c>
      <c r="P639" s="31" t="s">
        <v>482</v>
      </c>
      <c r="Q639" s="16">
        <f t="shared" si="254"/>
        <v>2</v>
      </c>
      <c r="R639" s="16">
        <f t="shared" si="255"/>
        <v>6</v>
      </c>
      <c r="S639" s="16" t="s">
        <v>51</v>
      </c>
      <c r="T639" s="16">
        <f>ROUND(((IF(Q639=1,INDEX(新属性投放!$J$14:$J$34,卡牌属性!R639),INDEX(新属性投放!$J$42:$J$62,卡牌属性!R639)))*INDEX($G$5:$G$42,L639)+IF(Q639=1,INDEX(新属性投放!R$20:R$23,卡牌属性!M639-1),INDEX(新属性投放!R$25:R$28,卡牌属性!M639-1)))/SQRT(INDEX($I$5:$I$42,L639)),2)</f>
        <v>407.3</v>
      </c>
      <c r="U639" s="31" t="s">
        <v>190</v>
      </c>
      <c r="V639" s="16">
        <f>ROUND((IF(Q639=1,INDEX(新属性投放!$K$14:$K$34,卡牌属性!R639),INDEX(新属性投放!$K$42:$K$62,卡牌属性!R639))+IF(Q639=1,INDEX(新属性投放!S$20:S$23,卡牌属性!M639-1),INDEX(新属性投放!S$25:S$28,卡牌属性!M639-1)))*INDEX($G$5:$G$42,L639),2)</f>
        <v>188.65</v>
      </c>
      <c r="W639" s="31" t="s">
        <v>191</v>
      </c>
      <c r="X639" s="16">
        <f>ROUND((IF(Q639=1,INDEX(新属性投放!$L$14:$L$34,卡牌属性!R639),INDEX(新属性投放!$L$42:$L$62,卡牌属性!R639))*INDEX($G$5:$G$42,L639)+IF(Q639=1,INDEX(新属性投放!T$20:T$23,卡牌属性!M639-1),INDEX(新属性投放!T$25:T$28,卡牌属性!M639-1)))*SQRT(INDEX($I$5:$I$42,L639)),2)</f>
        <v>1949</v>
      </c>
      <c r="Y639" s="31" t="s">
        <v>189</v>
      </c>
      <c r="Z639" s="16">
        <f>ROUND(IF(Q639=1,INDEX(新属性投放!$D$14:$D$34,卡牌属性!R639),INDEX(新属性投放!$D$42:$D$62,卡牌属性!R639))*INDEX($G$5:$G$42,L639)/SQRT(INDEX($I$5:$I$42,L639)),2)</f>
        <v>10.93</v>
      </c>
      <c r="AA639" s="31" t="s">
        <v>190</v>
      </c>
      <c r="AB639" s="16">
        <f>ROUND(IF(Q639=1,INDEX(新属性投放!$E$14:$E$34,卡牌属性!R639),INDEX(新属性投放!$E$42:$E$62,卡牌属性!R639))*INDEX($G$5:$G$42,L639),2)</f>
        <v>5.47</v>
      </c>
      <c r="AC639" s="31" t="s">
        <v>191</v>
      </c>
      <c r="AD639" s="16">
        <f>ROUND(IF(Q639=1,INDEX(新属性投放!$F$14:$F$34,卡牌属性!R639),INDEX(新属性投放!$F$42:$F$62,卡牌属性!R639))*INDEX($G$5:$G$42,L639)*SQRT(INDEX($I$5:$I$42,L639)),2)</f>
        <v>49</v>
      </c>
      <c r="AF639" s="16">
        <f t="shared" si="256"/>
        <v>109</v>
      </c>
      <c r="AG639" s="16">
        <f t="shared" si="257"/>
        <v>54</v>
      </c>
      <c r="AH639" s="16">
        <f t="shared" si="258"/>
        <v>490</v>
      </c>
      <c r="AJ639" s="16">
        <f t="shared" si="274"/>
        <v>380</v>
      </c>
      <c r="AK639" s="16">
        <f t="shared" si="275"/>
        <v>189</v>
      </c>
      <c r="AL639" s="16">
        <f t="shared" si="276"/>
        <v>1690</v>
      </c>
    </row>
    <row r="640" spans="11:38" ht="16.5" x14ac:dyDescent="0.2">
      <c r="K640" s="15">
        <v>637</v>
      </c>
      <c r="L640" s="15">
        <f t="shared" si="250"/>
        <v>31</v>
      </c>
      <c r="M640" s="15">
        <f t="shared" si="251"/>
        <v>2</v>
      </c>
      <c r="N640" s="16">
        <f t="shared" si="252"/>
        <v>1102015</v>
      </c>
      <c r="O640" s="16" t="str">
        <f t="shared" si="253"/>
        <v>于禁7突</v>
      </c>
      <c r="P640" s="31" t="s">
        <v>482</v>
      </c>
      <c r="Q640" s="16">
        <f t="shared" si="254"/>
        <v>2</v>
      </c>
      <c r="R640" s="16">
        <f t="shared" si="255"/>
        <v>7</v>
      </c>
      <c r="S640" s="16" t="s">
        <v>51</v>
      </c>
      <c r="T640" s="16">
        <f>ROUND(((IF(Q640=1,INDEX(新属性投放!$J$14:$J$34,卡牌属性!R640),INDEX(新属性投放!$J$42:$J$62,卡牌属性!R640)))*INDEX($G$5:$G$42,L640)+IF(Q640=1,INDEX(新属性投放!R$20:R$23,卡牌属性!M640-1),INDEX(新属性投放!R$25:R$28,卡牌属性!M640-1)))/SQRT(INDEX($I$5:$I$42,L640)),2)</f>
        <v>543.6</v>
      </c>
      <c r="U640" s="31" t="s">
        <v>190</v>
      </c>
      <c r="V640" s="16">
        <f>ROUND((IF(Q640=1,INDEX(新属性投放!$K$14:$K$34,卡牌属性!R640),INDEX(新属性投放!$K$42:$K$62,卡牌属性!R640))+IF(Q640=1,INDEX(新属性投放!S$20:S$23,卡牌属性!M640-1),INDEX(新属性投放!S$25:S$28,卡牌属性!M640-1)))*INDEX($G$5:$G$42,L640),2)</f>
        <v>257.3</v>
      </c>
      <c r="W640" s="31" t="s">
        <v>191</v>
      </c>
      <c r="X640" s="16">
        <f>ROUND((IF(Q640=1,INDEX(新属性投放!$L$14:$L$34,卡牌属性!R640),INDEX(新属性投放!$L$42:$L$62,卡牌属性!R640))*INDEX($G$5:$G$42,L640)+IF(Q640=1,INDEX(新属性投放!T$20:T$23,卡牌属性!M640-1),INDEX(新属性投放!T$25:T$28,卡牌属性!M640-1)))*SQRT(INDEX($I$5:$I$42,L640)),2)</f>
        <v>2682</v>
      </c>
      <c r="Y640" s="31" t="s">
        <v>189</v>
      </c>
      <c r="Z640" s="16">
        <f>ROUND(IF(Q640=1,INDEX(新属性投放!$D$14:$D$34,卡牌属性!R640),INDEX(新属性投放!$D$42:$D$62,卡牌属性!R640))*INDEX($G$5:$G$42,L640)/SQRT(INDEX($I$5:$I$42,L640)),2)</f>
        <v>13.46</v>
      </c>
      <c r="AA640" s="31" t="s">
        <v>190</v>
      </c>
      <c r="AB640" s="16">
        <f>ROUND(IF(Q640=1,INDEX(新属性投放!$E$14:$E$34,卡牌属性!R640),INDEX(新属性投放!$E$42:$E$62,卡牌属性!R640))*INDEX($G$5:$G$42,L640),2)</f>
        <v>6.73</v>
      </c>
      <c r="AC640" s="31" t="s">
        <v>191</v>
      </c>
      <c r="AD640" s="16">
        <f>ROUND(IF(Q640=1,INDEX(新属性投放!$F$14:$F$34,卡牌属性!R640),INDEX(新属性投放!$F$42:$F$62,卡牌属性!R640))*INDEX($G$5:$G$42,L640)*SQRT(INDEX($I$5:$I$42,L640)),2)</f>
        <v>60</v>
      </c>
      <c r="AF640" s="16">
        <f t="shared" si="256"/>
        <v>134</v>
      </c>
      <c r="AG640" s="16">
        <f t="shared" si="257"/>
        <v>67</v>
      </c>
      <c r="AH640" s="16">
        <f t="shared" si="258"/>
        <v>600</v>
      </c>
      <c r="AJ640" s="16">
        <f t="shared" si="274"/>
        <v>514</v>
      </c>
      <c r="AK640" s="16">
        <f t="shared" si="275"/>
        <v>256</v>
      </c>
      <c r="AL640" s="16">
        <f t="shared" si="276"/>
        <v>2290</v>
      </c>
    </row>
    <row r="641" spans="11:38" ht="16.5" x14ac:dyDescent="0.2">
      <c r="K641" s="15">
        <v>638</v>
      </c>
      <c r="L641" s="15">
        <f t="shared" si="250"/>
        <v>31</v>
      </c>
      <c r="M641" s="15">
        <f t="shared" si="251"/>
        <v>2</v>
      </c>
      <c r="N641" s="16">
        <f t="shared" si="252"/>
        <v>1102015</v>
      </c>
      <c r="O641" s="16" t="str">
        <f t="shared" si="253"/>
        <v>于禁8突</v>
      </c>
      <c r="P641" s="31" t="s">
        <v>482</v>
      </c>
      <c r="Q641" s="16">
        <f t="shared" si="254"/>
        <v>2</v>
      </c>
      <c r="R641" s="16">
        <f t="shared" si="255"/>
        <v>8</v>
      </c>
      <c r="S641" s="16" t="s">
        <v>51</v>
      </c>
      <c r="T641" s="16">
        <f>ROUND(((IF(Q641=1,INDEX(新属性投放!$J$14:$J$34,卡牌属性!R641),INDEX(新属性投放!$J$42:$J$62,卡牌属性!R641)))*INDEX($G$5:$G$42,L641)+IF(Q641=1,INDEX(新属性投放!R$20:R$23,卡牌属性!M641-1),INDEX(新属性投放!R$25:R$28,卡牌属性!M641-1)))/SQRT(INDEX($I$5:$I$42,L641)),2)</f>
        <v>712.2</v>
      </c>
      <c r="U641" s="31" t="s">
        <v>190</v>
      </c>
      <c r="V641" s="16">
        <f>ROUND((IF(Q641=1,INDEX(新属性投放!$K$14:$K$34,卡牌属性!R641),INDEX(新属性投放!$K$42:$K$62,卡牌属性!R641))+IF(Q641=1,INDEX(新属性投放!S$20:S$23,卡牌属性!M641-1),INDEX(新属性投放!S$25:S$28,卡牌属性!M641-1)))*INDEX($G$5:$G$42,L641),2)</f>
        <v>341.6</v>
      </c>
      <c r="W641" s="31" t="s">
        <v>191</v>
      </c>
      <c r="X641" s="16">
        <f>ROUND((IF(Q641=1,INDEX(新属性投放!$L$14:$L$34,卡牌属性!R641),INDEX(新属性投放!$L$42:$L$62,卡牌属性!R641))*INDEX($G$5:$G$42,L641)+IF(Q641=1,INDEX(新属性投放!T$20:T$23,卡牌属性!M641-1),INDEX(新属性投放!T$25:T$28,卡牌属性!M641-1)))*SQRT(INDEX($I$5:$I$42,L641)),2)</f>
        <v>3588</v>
      </c>
      <c r="Y641" s="31" t="s">
        <v>189</v>
      </c>
      <c r="Z641" s="16">
        <f>ROUND(IF(Q641=1,INDEX(新属性投放!$D$14:$D$34,卡牌属性!R641),INDEX(新属性投放!$D$42:$D$62,卡牌属性!R641))*INDEX($G$5:$G$42,L641)/SQRT(INDEX($I$5:$I$42,L641)),2)</f>
        <v>16.829999999999998</v>
      </c>
      <c r="AA641" s="31" t="s">
        <v>190</v>
      </c>
      <c r="AB641" s="16">
        <f>ROUND(IF(Q641=1,INDEX(新属性投放!$E$14:$E$34,卡牌属性!R641),INDEX(新属性投放!$E$42:$E$62,卡牌属性!R641))*INDEX($G$5:$G$42,L641),2)</f>
        <v>8.42</v>
      </c>
      <c r="AC641" s="31" t="s">
        <v>191</v>
      </c>
      <c r="AD641" s="16">
        <f>ROUND(IF(Q641=1,INDEX(新属性投放!$F$14:$F$34,卡牌属性!R641),INDEX(新属性投放!$F$42:$F$62,卡牌属性!R641))*INDEX($G$5:$G$42,L641)*SQRT(INDEX($I$5:$I$42,L641)),2)</f>
        <v>75</v>
      </c>
      <c r="AF641" s="16">
        <f t="shared" si="256"/>
        <v>168</v>
      </c>
      <c r="AG641" s="16">
        <f t="shared" si="257"/>
        <v>84</v>
      </c>
      <c r="AH641" s="16">
        <f t="shared" si="258"/>
        <v>750</v>
      </c>
      <c r="AJ641" s="16">
        <f t="shared" si="274"/>
        <v>682</v>
      </c>
      <c r="AK641" s="16">
        <f t="shared" si="275"/>
        <v>340</v>
      </c>
      <c r="AL641" s="16">
        <f t="shared" si="276"/>
        <v>3040</v>
      </c>
    </row>
    <row r="642" spans="11:38" ht="16.5" x14ac:dyDescent="0.2">
      <c r="K642" s="15">
        <v>639</v>
      </c>
      <c r="L642" s="15">
        <f t="shared" si="250"/>
        <v>31</v>
      </c>
      <c r="M642" s="15">
        <f t="shared" si="251"/>
        <v>2</v>
      </c>
      <c r="N642" s="16">
        <f t="shared" si="252"/>
        <v>1102015</v>
      </c>
      <c r="O642" s="16" t="str">
        <f t="shared" si="253"/>
        <v>于禁9突</v>
      </c>
      <c r="P642" s="31" t="s">
        <v>482</v>
      </c>
      <c r="Q642" s="16">
        <f t="shared" si="254"/>
        <v>2</v>
      </c>
      <c r="R642" s="16">
        <f t="shared" si="255"/>
        <v>9</v>
      </c>
      <c r="S642" s="16" t="s">
        <v>51</v>
      </c>
      <c r="T642" s="16">
        <f>ROUND(((IF(Q642=1,INDEX(新属性投放!$J$14:$J$34,卡牌属性!R642),INDEX(新属性投放!$J$42:$J$62,卡牌属性!R642)))*INDEX($G$5:$G$42,L642)+IF(Q642=1,INDEX(新属性投放!R$20:R$23,卡牌属性!M642-1),INDEX(新属性投放!R$25:R$28,卡牌属性!M642-1)))/SQRT(INDEX($I$5:$I$42,L642)),2)</f>
        <v>922.5</v>
      </c>
      <c r="U642" s="31" t="s">
        <v>190</v>
      </c>
      <c r="V642" s="16">
        <f>ROUND((IF(Q642=1,INDEX(新属性投放!$K$14:$K$34,卡牌属性!R642),INDEX(新属性投放!$K$42:$K$62,卡牌属性!R642))+IF(Q642=1,INDEX(新属性投放!S$20:S$23,卡牌属性!M642-1),INDEX(新属性投放!S$25:S$28,卡牌属性!M642-1)))*INDEX($G$5:$G$42,L642),2)</f>
        <v>446.75</v>
      </c>
      <c r="W642" s="31" t="s">
        <v>191</v>
      </c>
      <c r="X642" s="16">
        <f>ROUND((IF(Q642=1,INDEX(新属性投放!$L$14:$L$34,卡牌属性!R642),INDEX(新属性投放!$L$42:$L$62,卡牌属性!R642))*INDEX($G$5:$G$42,L642)+IF(Q642=1,INDEX(新属性投放!T$20:T$23,卡牌属性!M642-1),INDEX(新属性投放!T$25:T$28,卡牌属性!M642-1)))*SQRT(INDEX($I$5:$I$42,L642)),2)</f>
        <v>4716</v>
      </c>
      <c r="Y642" s="31" t="s">
        <v>189</v>
      </c>
      <c r="Z642" s="16">
        <f>ROUND(IF(Q642=1,INDEX(新属性投放!$D$14:$D$34,卡牌属性!R642),INDEX(新属性投放!$D$42:$D$62,卡牌属性!R642))*INDEX($G$5:$G$42,L642)/SQRT(INDEX($I$5:$I$42,L642)),2)</f>
        <v>21.89</v>
      </c>
      <c r="AA642" s="31" t="s">
        <v>190</v>
      </c>
      <c r="AB642" s="16">
        <f>ROUND(IF(Q642=1,INDEX(新属性投放!$E$14:$E$34,卡牌属性!R642),INDEX(新属性投放!$E$42:$E$62,卡牌属性!R642))*INDEX($G$5:$G$42,L642),2)</f>
        <v>10.95</v>
      </c>
      <c r="AC642" s="31" t="s">
        <v>191</v>
      </c>
      <c r="AD642" s="16">
        <f>ROUND(IF(Q642=1,INDEX(新属性投放!$F$14:$F$34,卡牌属性!R642),INDEX(新属性投放!$F$42:$F$62,卡牌属性!R642))*INDEX($G$5:$G$42,L642)*SQRT(INDEX($I$5:$I$42,L642)),2)</f>
        <v>98</v>
      </c>
      <c r="AF642" s="16">
        <f t="shared" si="256"/>
        <v>218</v>
      </c>
      <c r="AG642" s="16">
        <f t="shared" si="257"/>
        <v>109</v>
      </c>
      <c r="AH642" s="16">
        <f t="shared" si="258"/>
        <v>980</v>
      </c>
      <c r="AJ642" s="16">
        <f t="shared" si="274"/>
        <v>900</v>
      </c>
      <c r="AK642" s="16">
        <f t="shared" si="275"/>
        <v>449</v>
      </c>
      <c r="AL642" s="16">
        <f t="shared" si="276"/>
        <v>4020</v>
      </c>
    </row>
    <row r="643" spans="11:38" ht="16.5" x14ac:dyDescent="0.2">
      <c r="K643" s="15">
        <v>640</v>
      </c>
      <c r="L643" s="15">
        <f t="shared" si="250"/>
        <v>31</v>
      </c>
      <c r="M643" s="15">
        <f t="shared" si="251"/>
        <v>2</v>
      </c>
      <c r="N643" s="16">
        <f t="shared" si="252"/>
        <v>1102015</v>
      </c>
      <c r="O643" s="16" t="str">
        <f t="shared" si="253"/>
        <v>于禁10突</v>
      </c>
      <c r="P643" s="31" t="s">
        <v>482</v>
      </c>
      <c r="Q643" s="16">
        <f t="shared" si="254"/>
        <v>2</v>
      </c>
      <c r="R643" s="16">
        <f t="shared" si="255"/>
        <v>10</v>
      </c>
      <c r="S643" s="16" t="s">
        <v>51</v>
      </c>
      <c r="T643" s="16">
        <f>ROUND(((IF(Q643=1,INDEX(新属性投放!$J$14:$J$34,卡牌属性!R643),INDEX(新属性投放!$J$42:$J$62,卡牌属性!R643)))*INDEX($G$5:$G$42,L643)+IF(Q643=1,INDEX(新属性投放!R$20:R$23,卡牌属性!M643-1),INDEX(新属性投放!R$25:R$28,卡牌属性!M643-1)))/SQRT(INDEX($I$5:$I$42,L643)),2)</f>
        <v>1058.95</v>
      </c>
      <c r="U643" s="31" t="s">
        <v>190</v>
      </c>
      <c r="V643" s="16">
        <f>ROUND((IF(Q643=1,INDEX(新属性投放!$K$14:$K$34,卡牌属性!R643),INDEX(新属性投放!$K$42:$K$62,卡牌属性!R643))+IF(Q643=1,INDEX(新属性投放!S$20:S$23,卡牌属性!M643-1),INDEX(新属性投放!S$25:S$28,卡牌属性!M643-1)))*INDEX($G$5:$G$42,L643),2)</f>
        <v>515.48</v>
      </c>
      <c r="W643" s="31" t="s">
        <v>191</v>
      </c>
      <c r="X643" s="16">
        <f>ROUND((IF(Q643=1,INDEX(新属性投放!$L$14:$L$34,卡牌属性!R643),INDEX(新属性投放!$L$42:$L$62,卡牌属性!R643))*INDEX($G$5:$G$42,L643)+IF(Q643=1,INDEX(新属性投放!T$20:T$23,卡牌属性!M643-1),INDEX(新属性投放!T$25:T$28,卡牌属性!M643-1)))*SQRT(INDEX($I$5:$I$42,L643)),2)</f>
        <v>5449</v>
      </c>
      <c r="Y643" s="31" t="s">
        <v>189</v>
      </c>
      <c r="Z643" s="16">
        <f>ROUND(IF(Q643=1,INDEX(新属性投放!$D$14:$D$34,卡牌属性!R643),INDEX(新属性投放!$D$42:$D$62,卡牌属性!R643))*INDEX($G$5:$G$42,L643)/SQRT(INDEX($I$5:$I$42,L643)),2)</f>
        <v>25.24</v>
      </c>
      <c r="AA643" s="31" t="s">
        <v>190</v>
      </c>
      <c r="AB643" s="16">
        <f>ROUND(IF(Q643=1,INDEX(新属性投放!$E$14:$E$34,卡牌属性!R643),INDEX(新属性投放!$E$42:$E$62,卡牌属性!R643))*INDEX($G$5:$G$42,L643),2)</f>
        <v>12.62</v>
      </c>
      <c r="AC643" s="31" t="s">
        <v>191</v>
      </c>
      <c r="AD643" s="16">
        <f>ROUND(IF(Q643=1,INDEX(新属性投放!$F$14:$F$34,卡牌属性!R643),INDEX(新属性投放!$F$42:$F$62,卡牌属性!R643))*INDEX($G$5:$G$42,L643)*SQRT(INDEX($I$5:$I$42,L643)),2)</f>
        <v>113</v>
      </c>
      <c r="AF643" s="16">
        <f t="shared" si="256"/>
        <v>252</v>
      </c>
      <c r="AG643" s="16">
        <f t="shared" si="257"/>
        <v>126</v>
      </c>
      <c r="AH643" s="16">
        <f t="shared" si="258"/>
        <v>1130</v>
      </c>
      <c r="AJ643" s="16">
        <f t="shared" si="274"/>
        <v>1152</v>
      </c>
      <c r="AK643" s="16">
        <f t="shared" si="275"/>
        <v>575</v>
      </c>
      <c r="AL643" s="16">
        <f t="shared" si="276"/>
        <v>5150</v>
      </c>
    </row>
    <row r="644" spans="11:38" ht="16.5" x14ac:dyDescent="0.2">
      <c r="K644" s="15">
        <v>641</v>
      </c>
      <c r="L644" s="15">
        <f t="shared" si="250"/>
        <v>31</v>
      </c>
      <c r="M644" s="15">
        <f t="shared" si="251"/>
        <v>2</v>
      </c>
      <c r="N644" s="16">
        <f t="shared" si="252"/>
        <v>1102015</v>
      </c>
      <c r="O644" s="16" t="str">
        <f t="shared" si="253"/>
        <v>于禁11突</v>
      </c>
      <c r="P644" s="31" t="s">
        <v>482</v>
      </c>
      <c r="Q644" s="16">
        <f t="shared" si="254"/>
        <v>2</v>
      </c>
      <c r="R644" s="16">
        <f t="shared" si="255"/>
        <v>11</v>
      </c>
      <c r="S644" s="16" t="s">
        <v>51</v>
      </c>
      <c r="T644" s="16">
        <f>ROUND(((IF(Q644=1,INDEX(新属性投放!$J$14:$J$34,卡牌属性!R644),INDEX(新属性投放!$J$42:$J$62,卡牌属性!R644)))*INDEX($G$5:$G$42,L644)+IF(Q644=1,INDEX(新属性投放!R$20:R$23,卡牌属性!M644-1),INDEX(新属性投放!R$25:R$28,卡牌属性!M644-1)))/SQRT(INDEX($I$5:$I$42,L644)),2)</f>
        <v>1217.1500000000001</v>
      </c>
      <c r="U644" s="31" t="s">
        <v>190</v>
      </c>
      <c r="V644" s="16">
        <f>ROUND((IF(Q644=1,INDEX(新属性投放!$K$14:$K$34,卡牌属性!R644),INDEX(新属性投放!$K$42:$K$62,卡牌属性!R644))+IF(Q644=1,INDEX(新属性投放!S$20:S$23,卡牌属性!M644-1),INDEX(新属性投放!S$25:S$28,卡牌属性!M644-1)))*INDEX($G$5:$G$42,L644),2)</f>
        <v>594.58000000000004</v>
      </c>
      <c r="W644" s="31" t="s">
        <v>191</v>
      </c>
      <c r="X644" s="16">
        <f>ROUND((IF(Q644=1,INDEX(新属性投放!$L$14:$L$34,卡牌属性!R644),INDEX(新属性投放!$L$42:$L$62,卡牌属性!R644))*INDEX($G$5:$G$42,L644)+IF(Q644=1,INDEX(新属性投放!T$20:T$23,卡牌属性!M644-1),INDEX(新属性投放!T$25:T$28,卡牌属性!M644-1)))*SQRT(INDEX($I$5:$I$42,L644)),2)</f>
        <v>6302</v>
      </c>
      <c r="Y644" s="31" t="s">
        <v>189</v>
      </c>
      <c r="Z644" s="16">
        <f>ROUND(IF(Q644=1,INDEX(新属性投放!$D$14:$D$34,卡牌属性!R644),INDEX(新属性投放!$D$42:$D$62,卡牌属性!R644))*INDEX($G$5:$G$42,L644)/SQRT(INDEX($I$5:$I$42,L644)),2)</f>
        <v>29.45</v>
      </c>
      <c r="AA644" s="31" t="s">
        <v>190</v>
      </c>
      <c r="AB644" s="16">
        <f>ROUND(IF(Q644=1,INDEX(新属性投放!$E$14:$E$34,卡牌属性!R644),INDEX(新属性投放!$E$42:$E$62,卡牌属性!R644))*INDEX($G$5:$G$42,L644),2)</f>
        <v>14.73</v>
      </c>
      <c r="AC644" s="31" t="s">
        <v>191</v>
      </c>
      <c r="AD644" s="16">
        <f>ROUND(IF(Q644=1,INDEX(新属性投放!$F$14:$F$34,卡牌属性!R644),INDEX(新属性投放!$F$42:$F$62,卡牌属性!R644))*INDEX($G$5:$G$42,L644)*SQRT(INDEX($I$5:$I$42,L644)),2)</f>
        <v>132</v>
      </c>
      <c r="AF644" s="16">
        <f t="shared" si="256"/>
        <v>294</v>
      </c>
      <c r="AG644" s="16">
        <f t="shared" si="257"/>
        <v>147</v>
      </c>
      <c r="AH644" s="16">
        <f t="shared" si="258"/>
        <v>1320</v>
      </c>
      <c r="AJ644" s="16">
        <f t="shared" si="274"/>
        <v>1446</v>
      </c>
      <c r="AK644" s="16">
        <f t="shared" si="275"/>
        <v>722</v>
      </c>
      <c r="AL644" s="16">
        <f t="shared" si="276"/>
        <v>6470</v>
      </c>
    </row>
    <row r="645" spans="11:38" ht="16.5" x14ac:dyDescent="0.2">
      <c r="K645" s="15">
        <v>642</v>
      </c>
      <c r="L645" s="15">
        <f t="shared" ref="L645:L708" si="277">MATCH(K645-1,$F$4:$F$41,1)</f>
        <v>31</v>
      </c>
      <c r="M645" s="15">
        <f t="shared" ref="M645:M708" si="278">INDEX($D$5:$D$42,L645)</f>
        <v>2</v>
      </c>
      <c r="N645" s="16">
        <f t="shared" ref="N645:N708" si="279">INDEX($A$4:$A$42,L645+1)</f>
        <v>1102015</v>
      </c>
      <c r="O645" s="16" t="str">
        <f t="shared" ref="O645:O708" si="280">INDEX($B$4:$B$42,MATCH(N645,$A$4:$A$42,0))&amp;R645&amp;"突"</f>
        <v>于禁12突</v>
      </c>
      <c r="P645" s="31" t="s">
        <v>482</v>
      </c>
      <c r="Q645" s="16">
        <f t="shared" ref="Q645:Q708" si="281">INDEX($C$4:$C$42,L645+1)</f>
        <v>2</v>
      </c>
      <c r="R645" s="16">
        <f t="shared" ref="R645:R708" si="282">K645-INDEX($F$4:$F$42,L645)</f>
        <v>12</v>
      </c>
      <c r="S645" s="16" t="s">
        <v>51</v>
      </c>
      <c r="T645" s="16">
        <f>ROUND(((IF(Q645=1,INDEX(新属性投放!$J$14:$J$34,卡牌属性!R645),INDEX(新属性投放!$J$42:$J$62,卡牌属性!R645)))*INDEX($G$5:$G$42,L645)+IF(Q645=1,INDEX(新属性投放!R$20:R$23,卡牌属性!M645-1),INDEX(新属性投放!R$25:R$28,卡牌属性!M645-1)))/SQRT(INDEX($I$5:$I$42,L645)),2)</f>
        <v>1401.4</v>
      </c>
      <c r="U645" s="31" t="s">
        <v>190</v>
      </c>
      <c r="V645" s="16">
        <f>ROUND((IF(Q645=1,INDEX(新属性投放!$K$14:$K$34,卡牌属性!R645),INDEX(新属性投放!$K$42:$K$62,卡牌属性!R645))+IF(Q645=1,INDEX(新属性投放!S$20:S$23,卡牌属性!M645-1),INDEX(新属性投放!S$25:S$28,卡牌属性!M645-1)))*INDEX($G$5:$G$42,L645),2)</f>
        <v>686.2</v>
      </c>
      <c r="W645" s="31" t="s">
        <v>191</v>
      </c>
      <c r="X645" s="16">
        <f>ROUND((IF(Q645=1,INDEX(新属性投放!$L$14:$L$34,卡牌属性!R645),INDEX(新属性投放!$L$42:$L$62,卡牌属性!R645))*INDEX($G$5:$G$42,L645)+IF(Q645=1,INDEX(新属性投放!T$20:T$23,卡牌属性!M645-1),INDEX(新属性投放!T$25:T$28,卡牌属性!M645-1)))*SQRT(INDEX($I$5:$I$42,L645)),2)</f>
        <v>7295</v>
      </c>
      <c r="Y645" s="31" t="s">
        <v>189</v>
      </c>
      <c r="Z645" s="16">
        <f>ROUND(IF(Q645=1,INDEX(新属性投放!$D$14:$D$34,卡牌属性!R645),INDEX(新属性投放!$D$42:$D$62,卡牌属性!R645))*INDEX($G$5:$G$42,L645)/SQRT(INDEX($I$5:$I$42,L645)),2)</f>
        <v>33.69</v>
      </c>
      <c r="AA645" s="31" t="s">
        <v>190</v>
      </c>
      <c r="AB645" s="16">
        <f>ROUND(IF(Q645=1,INDEX(新属性投放!$E$14:$E$34,卡牌属性!R645),INDEX(新属性投放!$E$42:$E$62,卡牌属性!R645))*INDEX($G$5:$G$42,L645),2)</f>
        <v>16.850000000000001</v>
      </c>
      <c r="AC645" s="31" t="s">
        <v>191</v>
      </c>
      <c r="AD645" s="16">
        <f>ROUND(IF(Q645=1,INDEX(新属性投放!$F$14:$F$34,卡牌属性!R645),INDEX(新属性投放!$F$42:$F$62,卡牌属性!R645))*INDEX($G$5:$G$42,L645)*SQRT(INDEX($I$5:$I$42,L645)),2)</f>
        <v>151</v>
      </c>
      <c r="AF645" s="16">
        <f t="shared" ref="AF645:AF708" si="283">INT(Z645*AF$2*10)</f>
        <v>336</v>
      </c>
      <c r="AG645" s="16">
        <f t="shared" ref="AG645:AG708" si="284">INT(AB645*AF$2*10)</f>
        <v>168</v>
      </c>
      <c r="AH645" s="16">
        <f t="shared" ref="AH645:AH708" si="285">INT(AD645*AF$2*10)</f>
        <v>1510</v>
      </c>
      <c r="AJ645" s="16">
        <f t="shared" si="274"/>
        <v>1782</v>
      </c>
      <c r="AK645" s="16">
        <f t="shared" si="275"/>
        <v>890</v>
      </c>
      <c r="AL645" s="16">
        <f t="shared" si="276"/>
        <v>7980</v>
      </c>
    </row>
    <row r="646" spans="11:38" ht="16.5" x14ac:dyDescent="0.2">
      <c r="K646" s="15">
        <v>643</v>
      </c>
      <c r="L646" s="15">
        <f t="shared" si="277"/>
        <v>31</v>
      </c>
      <c r="M646" s="15">
        <f t="shared" si="278"/>
        <v>2</v>
      </c>
      <c r="N646" s="16">
        <f t="shared" si="279"/>
        <v>1102015</v>
      </c>
      <c r="O646" s="16" t="str">
        <f t="shared" si="280"/>
        <v>于禁13突</v>
      </c>
      <c r="P646" s="31" t="s">
        <v>482</v>
      </c>
      <c r="Q646" s="16">
        <f t="shared" si="281"/>
        <v>2</v>
      </c>
      <c r="R646" s="16">
        <f t="shared" si="282"/>
        <v>13</v>
      </c>
      <c r="S646" s="16" t="s">
        <v>51</v>
      </c>
      <c r="T646" s="16">
        <f>ROUND(((IF(Q646=1,INDEX(新属性投放!$J$14:$J$34,卡牌属性!R646),INDEX(新属性投放!$J$42:$J$62,卡牌属性!R646)))*INDEX($G$5:$G$42,L646)+IF(Q646=1,INDEX(新属性投放!R$20:R$23,卡牌属性!M646-1),INDEX(新属性投放!R$25:R$28,卡牌属性!M646-1)))/SQRT(INDEX($I$5:$I$42,L646)),2)</f>
        <v>1611.85</v>
      </c>
      <c r="U646" s="31" t="s">
        <v>190</v>
      </c>
      <c r="V646" s="16">
        <f>ROUND((IF(Q646=1,INDEX(新属性投放!$K$14:$K$34,卡牌属性!R646),INDEX(新属性投放!$K$42:$K$62,卡牌属性!R646))+IF(Q646=1,INDEX(新属性投放!S$20:S$23,卡牌属性!M646-1),INDEX(新属性投放!S$25:S$28,卡牌属性!M646-1)))*INDEX($G$5:$G$42,L646),2)</f>
        <v>791.43</v>
      </c>
      <c r="W646" s="31" t="s">
        <v>191</v>
      </c>
      <c r="X646" s="16">
        <f>ROUND((IF(Q646=1,INDEX(新属性投放!$L$14:$L$34,卡牌属性!R646),INDEX(新属性投放!$L$42:$L$62,卡牌属性!R646))*INDEX($G$5:$G$42,L646)+IF(Q646=1,INDEX(新属性投放!T$20:T$23,卡牌属性!M646-1),INDEX(新属性投放!T$25:T$28,卡牌属性!M646-1)))*SQRT(INDEX($I$5:$I$42,L646)),2)</f>
        <v>8428</v>
      </c>
      <c r="Y646" s="31" t="s">
        <v>189</v>
      </c>
      <c r="Z646" s="16">
        <f>ROUND(IF(Q646=1,INDEX(新属性投放!$D$14:$D$34,卡牌属性!R646),INDEX(新属性投放!$D$42:$D$62,卡牌属性!R646))*INDEX($G$5:$G$42,L646)/SQRT(INDEX($I$5:$I$42,L646)),2)</f>
        <v>38.950000000000003</v>
      </c>
      <c r="AA646" s="31" t="s">
        <v>190</v>
      </c>
      <c r="AB646" s="16">
        <f>ROUND(IF(Q646=1,INDEX(新属性投放!$E$14:$E$34,卡牌属性!R646),INDEX(新属性投放!$E$42:$E$62,卡牌属性!R646))*INDEX($G$5:$G$42,L646),2)</f>
        <v>19.48</v>
      </c>
      <c r="AC646" s="31" t="s">
        <v>191</v>
      </c>
      <c r="AD646" s="16">
        <f>ROUND(IF(Q646=1,INDEX(新属性投放!$F$14:$F$34,卡牌属性!R646),INDEX(新属性投放!$F$42:$F$62,卡牌属性!R646))*INDEX($G$5:$G$42,L646)*SQRT(INDEX($I$5:$I$42,L646)),2)</f>
        <v>175</v>
      </c>
      <c r="AF646" s="16">
        <f t="shared" si="283"/>
        <v>389</v>
      </c>
      <c r="AG646" s="16">
        <f t="shared" si="284"/>
        <v>194</v>
      </c>
      <c r="AH646" s="16">
        <f t="shared" si="285"/>
        <v>1750</v>
      </c>
      <c r="AJ646" s="16">
        <f t="shared" si="274"/>
        <v>2171</v>
      </c>
      <c r="AK646" s="16">
        <f t="shared" si="275"/>
        <v>1084</v>
      </c>
      <c r="AL646" s="16">
        <f t="shared" si="276"/>
        <v>9730</v>
      </c>
    </row>
    <row r="647" spans="11:38" ht="16.5" x14ac:dyDescent="0.2">
      <c r="K647" s="15">
        <v>644</v>
      </c>
      <c r="L647" s="15">
        <f t="shared" si="277"/>
        <v>31</v>
      </c>
      <c r="M647" s="15">
        <f t="shared" si="278"/>
        <v>2</v>
      </c>
      <c r="N647" s="16">
        <f t="shared" si="279"/>
        <v>1102015</v>
      </c>
      <c r="O647" s="16" t="str">
        <f t="shared" si="280"/>
        <v>于禁14突</v>
      </c>
      <c r="P647" s="31" t="s">
        <v>482</v>
      </c>
      <c r="Q647" s="16">
        <f t="shared" si="281"/>
        <v>2</v>
      </c>
      <c r="R647" s="16">
        <f t="shared" si="282"/>
        <v>14</v>
      </c>
      <c r="S647" s="16" t="s">
        <v>51</v>
      </c>
      <c r="T647" s="16">
        <f>ROUND(((IF(Q647=1,INDEX(新属性投放!$J$14:$J$34,卡牌属性!R647),INDEX(新属性投放!$J$42:$J$62,卡牌属性!R647)))*INDEX($G$5:$G$42,L647)+IF(Q647=1,INDEX(新属性投放!R$20:R$23,卡牌属性!M647-1),INDEX(新属性投放!R$25:R$28,卡牌属性!M647-1)))/SQRT(INDEX($I$5:$I$42,L647)),2)</f>
        <v>1855.6</v>
      </c>
      <c r="U647" s="31" t="s">
        <v>190</v>
      </c>
      <c r="V647" s="16">
        <f>ROUND((IF(Q647=1,INDEX(新属性投放!$K$14:$K$34,卡牌属性!R647),INDEX(新属性投放!$K$42:$K$62,卡牌属性!R647))+IF(Q647=1,INDEX(新属性投放!S$20:S$23,卡牌属性!M647-1),INDEX(新属性投放!S$25:S$28,卡牌属性!M647-1)))*INDEX($G$5:$G$42,L647),2)</f>
        <v>912.8</v>
      </c>
      <c r="W647" s="31" t="s">
        <v>191</v>
      </c>
      <c r="X647" s="16">
        <f>ROUND((IF(Q647=1,INDEX(新属性投放!$L$14:$L$34,卡牌属性!R647),INDEX(新属性投放!$L$42:$L$62,卡牌属性!R647))*INDEX($G$5:$G$42,L647)+IF(Q647=1,INDEX(新属性投放!T$20:T$23,卡牌属性!M647-1),INDEX(新属性投放!T$25:T$28,卡牌属性!M647-1)))*SQRT(INDEX($I$5:$I$42,L647)),2)</f>
        <v>9744</v>
      </c>
      <c r="Y647" s="31" t="s">
        <v>189</v>
      </c>
      <c r="Z647" s="16">
        <f>ROUND(IF(Q647=1,INDEX(新属性投放!$D$14:$D$34,卡牌属性!R647),INDEX(新属性投放!$D$42:$D$62,卡牌属性!R647))*INDEX($G$5:$G$42,L647)/SQRT(INDEX($I$5:$I$42,L647)),2)</f>
        <v>45.04</v>
      </c>
      <c r="AA647" s="31" t="s">
        <v>190</v>
      </c>
      <c r="AB647" s="16">
        <f>ROUND(IF(Q647=1,INDEX(新属性投放!$E$14:$E$34,卡牌属性!R647),INDEX(新属性投放!$E$42:$E$62,卡牌属性!R647))*INDEX($G$5:$G$42,L647),2)</f>
        <v>22.52</v>
      </c>
      <c r="AC647" s="31" t="s">
        <v>191</v>
      </c>
      <c r="AD647" s="16">
        <f>ROUND(IF(Q647=1,INDEX(新属性投放!$F$14:$F$34,卡牌属性!R647),INDEX(新属性投放!$F$42:$F$62,卡牌属性!R647))*INDEX($G$5:$G$42,L647)*SQRT(INDEX($I$5:$I$42,L647)),2)</f>
        <v>202</v>
      </c>
      <c r="AF647" s="16">
        <f t="shared" si="283"/>
        <v>450</v>
      </c>
      <c r="AG647" s="16">
        <f t="shared" si="284"/>
        <v>225</v>
      </c>
      <c r="AH647" s="16">
        <f t="shared" si="285"/>
        <v>2020</v>
      </c>
      <c r="AJ647" s="16">
        <f t="shared" si="274"/>
        <v>2621</v>
      </c>
      <c r="AK647" s="16">
        <f t="shared" si="275"/>
        <v>1309</v>
      </c>
      <c r="AL647" s="16">
        <f t="shared" si="276"/>
        <v>11750</v>
      </c>
    </row>
    <row r="648" spans="11:38" ht="16.5" x14ac:dyDescent="0.2">
      <c r="K648" s="15">
        <v>645</v>
      </c>
      <c r="L648" s="15">
        <f t="shared" si="277"/>
        <v>31</v>
      </c>
      <c r="M648" s="15">
        <f t="shared" si="278"/>
        <v>2</v>
      </c>
      <c r="N648" s="16">
        <f t="shared" si="279"/>
        <v>1102015</v>
      </c>
      <c r="O648" s="16" t="str">
        <f t="shared" si="280"/>
        <v>于禁15突</v>
      </c>
      <c r="P648" s="31" t="s">
        <v>482</v>
      </c>
      <c r="Q648" s="16">
        <f t="shared" si="281"/>
        <v>2</v>
      </c>
      <c r="R648" s="16">
        <f t="shared" si="282"/>
        <v>15</v>
      </c>
      <c r="S648" s="16" t="s">
        <v>51</v>
      </c>
      <c r="T648" s="16">
        <f>ROUND(((IF(Q648=1,INDEX(新属性投放!$J$14:$J$34,卡牌属性!R648),INDEX(新属性投放!$J$42:$J$62,卡牌属性!R648)))*INDEX($G$5:$G$42,L648)+IF(Q648=1,INDEX(新属性投放!R$20:R$23,卡牌属性!M648-1),INDEX(新属性投放!R$25:R$28,卡牌属性!M648-1)))/SQRT(INDEX($I$5:$I$42,L648)),2)</f>
        <v>2136.8000000000002</v>
      </c>
      <c r="U648" s="31" t="s">
        <v>190</v>
      </c>
      <c r="V648" s="16">
        <f>ROUND((IF(Q648=1,INDEX(新属性投放!$K$14:$K$34,卡牌属性!R648),INDEX(新属性投放!$K$42:$K$62,卡牌属性!R648))+IF(Q648=1,INDEX(新属性投放!S$20:S$23,卡牌属性!M648-1),INDEX(新属性投放!S$25:S$28,卡牌属性!M648-1)))*INDEX($G$5:$G$42,L648),2)</f>
        <v>1053.4000000000001</v>
      </c>
      <c r="W648" s="31" t="s">
        <v>191</v>
      </c>
      <c r="X648" s="16">
        <f>ROUND((IF(Q648=1,INDEX(新属性投放!$L$14:$L$34,卡牌属性!R648),INDEX(新属性投放!$L$42:$L$62,卡牌属性!R648))*INDEX($G$5:$G$42,L648)+IF(Q648=1,INDEX(新属性投放!T$20:T$23,卡牌属性!M648-1),INDEX(新属性投放!T$25:T$28,卡牌属性!M648-1)))*SQRT(INDEX($I$5:$I$42,L648)),2)</f>
        <v>11258</v>
      </c>
      <c r="Y648" s="31" t="s">
        <v>189</v>
      </c>
      <c r="Z648" s="16">
        <f>ROUND(IF(Q648=1,INDEX(新属性投放!$D$14:$D$34,卡牌属性!R648),INDEX(新属性投放!$D$42:$D$62,卡牌属性!R648))*INDEX($G$5:$G$42,L648)/SQRT(INDEX($I$5:$I$42,L648)),2)</f>
        <v>52.07</v>
      </c>
      <c r="AA648" s="31" t="s">
        <v>190</v>
      </c>
      <c r="AB648" s="16">
        <f>ROUND(IF(Q648=1,INDEX(新属性投放!$E$14:$E$34,卡牌属性!R648),INDEX(新属性投放!$E$42:$E$62,卡牌属性!R648))*INDEX($G$5:$G$42,L648),2)</f>
        <v>26.04</v>
      </c>
      <c r="AC648" s="31" t="s">
        <v>191</v>
      </c>
      <c r="AD648" s="16">
        <f>ROUND(IF(Q648=1,INDEX(新属性投放!$F$14:$F$34,卡牌属性!R648),INDEX(新属性投放!$F$42:$F$62,卡牌属性!R648))*INDEX($G$5:$G$42,L648)*SQRT(INDEX($I$5:$I$42,L648)),2)</f>
        <v>234</v>
      </c>
      <c r="AF648" s="16">
        <f t="shared" si="283"/>
        <v>520</v>
      </c>
      <c r="AG648" s="16">
        <f t="shared" si="284"/>
        <v>260</v>
      </c>
      <c r="AH648" s="16">
        <f t="shared" si="285"/>
        <v>2340</v>
      </c>
      <c r="AJ648" s="16">
        <f t="shared" si="274"/>
        <v>3141</v>
      </c>
      <c r="AK648" s="16">
        <f t="shared" si="275"/>
        <v>1569</v>
      </c>
      <c r="AL648" s="16">
        <f t="shared" si="276"/>
        <v>14090</v>
      </c>
    </row>
    <row r="649" spans="11:38" ht="16.5" x14ac:dyDescent="0.2">
      <c r="K649" s="15">
        <v>646</v>
      </c>
      <c r="L649" s="15">
        <f t="shared" si="277"/>
        <v>31</v>
      </c>
      <c r="M649" s="15">
        <f t="shared" si="278"/>
        <v>2</v>
      </c>
      <c r="N649" s="16">
        <f t="shared" si="279"/>
        <v>1102015</v>
      </c>
      <c r="O649" s="16" t="str">
        <f t="shared" si="280"/>
        <v>于禁16突</v>
      </c>
      <c r="P649" s="31" t="s">
        <v>482</v>
      </c>
      <c r="Q649" s="16">
        <f t="shared" si="281"/>
        <v>2</v>
      </c>
      <c r="R649" s="16">
        <f t="shared" si="282"/>
        <v>16</v>
      </c>
      <c r="S649" s="16" t="s">
        <v>51</v>
      </c>
      <c r="T649" s="16">
        <f>ROUND(((IF(Q649=1,INDEX(新属性投放!$J$14:$J$34,卡牌属性!R649),INDEX(新属性投放!$J$42:$J$62,卡牌属性!R649)))*INDEX($G$5:$G$42,L649)+IF(Q649=1,INDEX(新属性投放!R$20:R$23,卡牌属性!M649-1),INDEX(新属性投放!R$25:R$28,卡牌属性!M649-1)))/SQRT(INDEX($I$5:$I$42,L649)),2)</f>
        <v>2462.15</v>
      </c>
      <c r="U649" s="31" t="s">
        <v>190</v>
      </c>
      <c r="V649" s="16">
        <f>ROUND((IF(Q649=1,INDEX(新属性投放!$K$14:$K$34,卡牌属性!R649),INDEX(新属性投放!$K$42:$K$62,卡牌属性!R649))+IF(Q649=1,INDEX(新属性投放!S$20:S$23,卡牌属性!M649-1),INDEX(新属性投放!S$25:S$28,卡牌属性!M649-1)))*INDEX($G$5:$G$42,L649),2)</f>
        <v>1216.58</v>
      </c>
      <c r="W649" s="31" t="s">
        <v>191</v>
      </c>
      <c r="X649" s="16">
        <f>ROUND((IF(Q649=1,INDEX(新属性投放!$L$14:$L$34,卡牌属性!R649),INDEX(新属性投放!$L$42:$L$62,卡牌属性!R649))*INDEX($G$5:$G$42,L649)+IF(Q649=1,INDEX(新属性投放!T$20:T$23,卡牌属性!M649-1),INDEX(新属性投放!T$25:T$28,卡牌属性!M649-1)))*SQRT(INDEX($I$5:$I$42,L649)),2)</f>
        <v>13013</v>
      </c>
      <c r="Y649" s="31" t="s">
        <v>189</v>
      </c>
      <c r="Z649" s="16">
        <f>ROUND(IF(Q649=1,INDEX(新属性投放!$D$14:$D$34,卡牌属性!R649),INDEX(新属性投放!$D$42:$D$62,卡牌属性!R649))*INDEX($G$5:$G$42,L649)/SQRT(INDEX($I$5:$I$42,L649)),2)</f>
        <v>60.2</v>
      </c>
      <c r="AA649" s="31" t="s">
        <v>190</v>
      </c>
      <c r="AB649" s="16">
        <f>ROUND(IF(Q649=1,INDEX(新属性投放!$E$14:$E$34,卡牌属性!R649),INDEX(新属性投放!$E$42:$E$62,卡牌属性!R649))*INDEX($G$5:$G$42,L649),2)</f>
        <v>30.1</v>
      </c>
      <c r="AC649" s="31" t="s">
        <v>191</v>
      </c>
      <c r="AD649" s="16">
        <f>ROUND(IF(Q649=1,INDEX(新属性投放!$F$14:$F$34,卡牌属性!R649),INDEX(新属性投放!$F$42:$F$62,卡牌属性!R649))*INDEX($G$5:$G$42,L649)*SQRT(INDEX($I$5:$I$42,L649)),2)</f>
        <v>270</v>
      </c>
      <c r="AF649" s="16">
        <f t="shared" si="283"/>
        <v>602</v>
      </c>
      <c r="AG649" s="16">
        <f t="shared" si="284"/>
        <v>301</v>
      </c>
      <c r="AH649" s="16">
        <f t="shared" si="285"/>
        <v>2700</v>
      </c>
      <c r="AJ649" s="16">
        <f t="shared" si="274"/>
        <v>3743</v>
      </c>
      <c r="AK649" s="16">
        <f t="shared" si="275"/>
        <v>1870</v>
      </c>
      <c r="AL649" s="16">
        <f t="shared" si="276"/>
        <v>16790</v>
      </c>
    </row>
    <row r="650" spans="11:38" ht="16.5" x14ac:dyDescent="0.2">
      <c r="K650" s="15">
        <v>647</v>
      </c>
      <c r="L650" s="15">
        <f t="shared" si="277"/>
        <v>31</v>
      </c>
      <c r="M650" s="15">
        <f t="shared" si="278"/>
        <v>2</v>
      </c>
      <c r="N650" s="16">
        <f t="shared" si="279"/>
        <v>1102015</v>
      </c>
      <c r="O650" s="16" t="str">
        <f t="shared" si="280"/>
        <v>于禁17突</v>
      </c>
      <c r="P650" s="31" t="s">
        <v>482</v>
      </c>
      <c r="Q650" s="16">
        <f t="shared" si="281"/>
        <v>2</v>
      </c>
      <c r="R650" s="16">
        <f t="shared" si="282"/>
        <v>17</v>
      </c>
      <c r="S650" s="16" t="s">
        <v>51</v>
      </c>
      <c r="T650" s="16">
        <f>ROUND(((IF(Q650=1,INDEX(新属性投放!$J$14:$J$34,卡牌属性!R650),INDEX(新属性投放!$J$42:$J$62,卡牌属性!R650)))*INDEX($G$5:$G$42,L650)+IF(Q650=1,INDEX(新属性投放!R$20:R$23,卡牌属性!M650-1),INDEX(新属性投放!R$25:R$28,卡牌属性!M650-1)))/SQRT(INDEX($I$5:$I$42,L650)),2)</f>
        <v>2838.15</v>
      </c>
      <c r="U650" s="31" t="s">
        <v>190</v>
      </c>
      <c r="V650" s="16">
        <f>ROUND((IF(Q650=1,INDEX(新属性投放!$K$14:$K$34,卡牌属性!R650),INDEX(新属性投放!$K$42:$K$62,卡牌属性!R650))+IF(Q650=1,INDEX(新属性投放!S$20:S$23,卡牌属性!M650-1),INDEX(新属性投放!S$25:S$28,卡牌属性!M650-1)))*INDEX($G$5:$G$42,L650),2)</f>
        <v>1405.08</v>
      </c>
      <c r="W650" s="31" t="s">
        <v>191</v>
      </c>
      <c r="X650" s="16">
        <f>ROUND((IF(Q650=1,INDEX(新属性投放!$L$14:$L$34,卡牌属性!R650),INDEX(新属性投放!$L$42:$L$62,卡牌属性!R650))*INDEX($G$5:$G$42,L650)+IF(Q650=1,INDEX(新属性投放!T$20:T$23,卡牌属性!M650-1),INDEX(新属性投放!T$25:T$28,卡牌属性!M650-1)))*SQRT(INDEX($I$5:$I$42,L650)),2)</f>
        <v>15038</v>
      </c>
      <c r="Y650" s="31" t="s">
        <v>189</v>
      </c>
      <c r="Z650" s="16">
        <f>ROUND(IF(Q650=1,INDEX(新属性投放!$D$14:$D$34,卡牌属性!R650),INDEX(新属性投放!$D$42:$D$62,卡牌属性!R650))*INDEX($G$5:$G$42,L650)/SQRT(INDEX($I$5:$I$42,L650)),2)</f>
        <v>69.599999999999994</v>
      </c>
      <c r="AA650" s="31" t="s">
        <v>190</v>
      </c>
      <c r="AB650" s="16">
        <f>ROUND(IF(Q650=1,INDEX(新属性投放!$E$14:$E$34,卡牌属性!R650),INDEX(新属性投放!$E$42:$E$62,卡牌属性!R650))*INDEX($G$5:$G$42,L650),2)</f>
        <v>34.799999999999997</v>
      </c>
      <c r="AC650" s="31" t="s">
        <v>191</v>
      </c>
      <c r="AD650" s="16">
        <f>ROUND(IF(Q650=1,INDEX(新属性投放!$F$14:$F$34,卡牌属性!R650),INDEX(新属性投放!$F$42:$F$62,卡牌属性!R650))*INDEX($G$5:$G$42,L650)*SQRT(INDEX($I$5:$I$42,L650)),2)</f>
        <v>313</v>
      </c>
      <c r="AF650" s="16">
        <f t="shared" si="283"/>
        <v>696</v>
      </c>
      <c r="AG650" s="16">
        <f t="shared" si="284"/>
        <v>348</v>
      </c>
      <c r="AH650" s="16">
        <f t="shared" si="285"/>
        <v>3130</v>
      </c>
      <c r="AJ650" s="16">
        <f t="shared" si="274"/>
        <v>4439</v>
      </c>
      <c r="AK650" s="16">
        <f t="shared" si="275"/>
        <v>2218</v>
      </c>
      <c r="AL650" s="16">
        <f t="shared" si="276"/>
        <v>19920</v>
      </c>
    </row>
    <row r="651" spans="11:38" ht="16.5" x14ac:dyDescent="0.2">
      <c r="K651" s="15">
        <v>648</v>
      </c>
      <c r="L651" s="15">
        <f t="shared" si="277"/>
        <v>31</v>
      </c>
      <c r="M651" s="15">
        <f t="shared" si="278"/>
        <v>2</v>
      </c>
      <c r="N651" s="16">
        <f t="shared" si="279"/>
        <v>1102015</v>
      </c>
      <c r="O651" s="16" t="str">
        <f t="shared" si="280"/>
        <v>于禁18突</v>
      </c>
      <c r="P651" s="31" t="s">
        <v>482</v>
      </c>
      <c r="Q651" s="16">
        <f t="shared" si="281"/>
        <v>2</v>
      </c>
      <c r="R651" s="16">
        <f t="shared" si="282"/>
        <v>18</v>
      </c>
      <c r="S651" s="16" t="s">
        <v>51</v>
      </c>
      <c r="T651" s="16">
        <f>ROUND(((IF(Q651=1,INDEX(新属性投放!$J$14:$J$34,卡牌属性!R651),INDEX(新属性投放!$J$42:$J$62,卡牌属性!R651)))*INDEX($G$5:$G$42,L651)+IF(Q651=1,INDEX(新属性投放!R$20:R$23,卡牌属性!M651-1),INDEX(新属性投放!R$25:R$28,卡牌属性!M651-1)))/SQRT(INDEX($I$5:$I$42,L651)),2)</f>
        <v>3273.15</v>
      </c>
      <c r="U651" s="31" t="s">
        <v>190</v>
      </c>
      <c r="V651" s="16">
        <f>ROUND((IF(Q651=1,INDEX(新属性投放!$K$14:$K$34,卡牌属性!R651),INDEX(新属性投放!$K$42:$K$62,卡牌属性!R651))+IF(Q651=1,INDEX(新属性投放!S$20:S$23,卡牌属性!M651-1),INDEX(新属性投放!S$25:S$28,卡牌属性!M651-1)))*INDEX($G$5:$G$42,L651),2)</f>
        <v>1623.08</v>
      </c>
      <c r="W651" s="31" t="s">
        <v>191</v>
      </c>
      <c r="X651" s="16">
        <f>ROUND((IF(Q651=1,INDEX(新属性投放!$L$14:$L$34,卡牌属性!R651),INDEX(新属性投放!$L$42:$L$62,卡牌属性!R651))*INDEX($G$5:$G$42,L651)+IF(Q651=1,INDEX(新属性投放!T$20:T$23,卡牌属性!M651-1),INDEX(新属性投放!T$25:T$28,卡牌属性!M651-1)))*SQRT(INDEX($I$5:$I$42,L651)),2)</f>
        <v>17386</v>
      </c>
      <c r="Y651" s="31" t="s">
        <v>189</v>
      </c>
      <c r="Z651" s="16">
        <f>ROUND(IF(Q651=1,INDEX(新属性投放!$D$14:$D$34,卡牌属性!R651),INDEX(新属性投放!$D$42:$D$62,卡牌属性!R651))*INDEX($G$5:$G$42,L651)/SQRT(INDEX($I$5:$I$42,L651)),2)</f>
        <v>80.48</v>
      </c>
      <c r="AA651" s="31" t="s">
        <v>190</v>
      </c>
      <c r="AB651" s="16">
        <f>ROUND(IF(Q651=1,INDEX(新属性投放!$E$14:$E$34,卡牌属性!R651),INDEX(新属性投放!$E$42:$E$62,卡牌属性!R651))*INDEX($G$5:$G$42,L651),2)</f>
        <v>40.24</v>
      </c>
      <c r="AC651" s="31" t="s">
        <v>191</v>
      </c>
      <c r="AD651" s="16">
        <f>ROUND(IF(Q651=1,INDEX(新属性投放!$F$14:$F$34,卡牌属性!R651),INDEX(新属性投放!$F$42:$F$62,卡牌属性!R651))*INDEX($G$5:$G$42,L651)*SQRT(INDEX($I$5:$I$42,L651)),2)</f>
        <v>362</v>
      </c>
      <c r="AF651" s="16">
        <f t="shared" si="283"/>
        <v>804</v>
      </c>
      <c r="AG651" s="16">
        <f t="shared" si="284"/>
        <v>402</v>
      </c>
      <c r="AH651" s="16">
        <f t="shared" si="285"/>
        <v>3620</v>
      </c>
      <c r="AJ651" s="16">
        <f t="shared" si="274"/>
        <v>5243</v>
      </c>
      <c r="AK651" s="16">
        <f t="shared" si="275"/>
        <v>2620</v>
      </c>
      <c r="AL651" s="16">
        <f t="shared" si="276"/>
        <v>23540</v>
      </c>
    </row>
    <row r="652" spans="11:38" ht="16.5" x14ac:dyDescent="0.2">
      <c r="K652" s="15">
        <v>649</v>
      </c>
      <c r="L652" s="15">
        <f t="shared" si="277"/>
        <v>31</v>
      </c>
      <c r="M652" s="15">
        <f t="shared" si="278"/>
        <v>2</v>
      </c>
      <c r="N652" s="16">
        <f t="shared" si="279"/>
        <v>1102015</v>
      </c>
      <c r="O652" s="16" t="str">
        <f t="shared" si="280"/>
        <v>于禁19突</v>
      </c>
      <c r="P652" s="31" t="s">
        <v>482</v>
      </c>
      <c r="Q652" s="16">
        <f t="shared" si="281"/>
        <v>2</v>
      </c>
      <c r="R652" s="16">
        <f t="shared" si="282"/>
        <v>19</v>
      </c>
      <c r="S652" s="16" t="s">
        <v>51</v>
      </c>
      <c r="T652" s="16">
        <f>ROUND(((IF(Q652=1,INDEX(新属性投放!$J$14:$J$34,卡牌属性!R652),INDEX(新属性投放!$J$42:$J$62,卡牌属性!R652)))*INDEX($G$5:$G$42,L652)+IF(Q652=1,INDEX(新属性投放!R$20:R$23,卡牌属性!M652-1),INDEX(新属性投放!R$25:R$28,卡牌属性!M652-1)))/SQRT(INDEX($I$5:$I$42,L652)),2)</f>
        <v>3776.55</v>
      </c>
      <c r="U652" s="31" t="s">
        <v>190</v>
      </c>
      <c r="V652" s="16">
        <f>ROUND((IF(Q652=1,INDEX(新属性投放!$K$14:$K$34,卡牌属性!R652),INDEX(新属性投放!$K$42:$K$62,卡牌属性!R652))+IF(Q652=1,INDEX(新属性投放!S$20:S$23,卡牌属性!M652-1),INDEX(新属性投放!S$25:S$28,卡牌属性!M652-1)))*INDEX($G$5:$G$42,L652),2)</f>
        <v>1874.28</v>
      </c>
      <c r="W652" s="31" t="s">
        <v>191</v>
      </c>
      <c r="X652" s="16">
        <f>ROUND((IF(Q652=1,INDEX(新属性投放!$L$14:$L$34,卡牌属性!R652),INDEX(新属性投放!$L$42:$L$62,卡牌属性!R652))*INDEX($G$5:$G$42,L652)+IF(Q652=1,INDEX(新属性投放!T$20:T$23,卡牌属性!M652-1),INDEX(新属性投放!T$25:T$28,卡牌属性!M652-1)))*SQRT(INDEX($I$5:$I$42,L652)),2)</f>
        <v>20105</v>
      </c>
      <c r="Y652" s="31" t="s">
        <v>189</v>
      </c>
      <c r="Z652" s="16">
        <f>ROUND(IF(Q652=1,INDEX(新属性投放!$D$14:$D$34,卡牌属性!R652),INDEX(新属性投放!$D$42:$D$62,卡牌属性!R652))*INDEX($G$5:$G$42,L652)/SQRT(INDEX($I$5:$I$42,L652)),2)</f>
        <v>93.06</v>
      </c>
      <c r="AA652" s="31" t="s">
        <v>190</v>
      </c>
      <c r="AB652" s="16">
        <f>ROUND(IF(Q652=1,INDEX(新属性投放!$E$14:$E$34,卡牌属性!R652),INDEX(新属性投放!$E$42:$E$62,卡牌属性!R652))*INDEX($G$5:$G$42,L652),2)</f>
        <v>46.53</v>
      </c>
      <c r="AC652" s="31" t="s">
        <v>191</v>
      </c>
      <c r="AD652" s="16">
        <f>ROUND(IF(Q652=1,INDEX(新属性投放!$F$14:$F$34,卡牌属性!R652),INDEX(新属性投放!$F$42:$F$62,卡牌属性!R652))*INDEX($G$5:$G$42,L652)*SQRT(INDEX($I$5:$I$42,L652)),2)</f>
        <v>418</v>
      </c>
      <c r="AF652" s="16">
        <f t="shared" si="283"/>
        <v>930</v>
      </c>
      <c r="AG652" s="16">
        <f t="shared" si="284"/>
        <v>465</v>
      </c>
      <c r="AH652" s="16">
        <f t="shared" si="285"/>
        <v>4180</v>
      </c>
      <c r="AJ652" s="16">
        <f t="shared" si="274"/>
        <v>6173</v>
      </c>
      <c r="AK652" s="16">
        <f t="shared" si="275"/>
        <v>3085</v>
      </c>
      <c r="AL652" s="16">
        <f t="shared" si="276"/>
        <v>27720</v>
      </c>
    </row>
    <row r="653" spans="11:38" ht="16.5" x14ac:dyDescent="0.2">
      <c r="K653" s="15">
        <v>650</v>
      </c>
      <c r="L653" s="15">
        <f t="shared" si="277"/>
        <v>31</v>
      </c>
      <c r="M653" s="15">
        <f t="shared" si="278"/>
        <v>2</v>
      </c>
      <c r="N653" s="16">
        <f t="shared" si="279"/>
        <v>1102015</v>
      </c>
      <c r="O653" s="16" t="str">
        <f t="shared" si="280"/>
        <v>于禁20突</v>
      </c>
      <c r="P653" s="31" t="s">
        <v>482</v>
      </c>
      <c r="Q653" s="16">
        <f t="shared" si="281"/>
        <v>2</v>
      </c>
      <c r="R653" s="16">
        <f t="shared" si="282"/>
        <v>20</v>
      </c>
      <c r="S653" s="16" t="s">
        <v>51</v>
      </c>
      <c r="T653" s="16">
        <f>ROUND(((IF(Q653=1,INDEX(新属性投放!$J$14:$J$34,卡牌属性!R653),INDEX(新属性投放!$J$42:$J$62,卡牌属性!R653)))*INDEX($G$5:$G$42,L653)+IF(Q653=1,INDEX(新属性投放!R$20:R$23,卡牌属性!M653-1),INDEX(新属性投放!R$25:R$28,卡牌属性!M653-1)))/SQRT(INDEX($I$5:$I$42,L653)),2)</f>
        <v>4357.8500000000004</v>
      </c>
      <c r="U653" s="31" t="s">
        <v>190</v>
      </c>
      <c r="V653" s="16">
        <f>ROUND((IF(Q653=1,INDEX(新属性投放!$K$14:$K$34,卡牌属性!R653),INDEX(新属性投放!$K$42:$K$62,卡牌属性!R653))+IF(Q653=1,INDEX(新属性投放!S$20:S$23,卡牌属性!M653-1),INDEX(新属性投放!S$25:S$28,卡牌属性!M653-1)))*INDEX($G$5:$G$42,L653),2)</f>
        <v>2164.9299999999998</v>
      </c>
      <c r="W653" s="31" t="s">
        <v>191</v>
      </c>
      <c r="X653" s="16">
        <f>ROUND((IF(Q653=1,INDEX(新属性投放!$L$14:$L$34,卡牌属性!R653),INDEX(新属性投放!$L$42:$L$62,卡牌属性!R653))*INDEX($G$5:$G$42,L653)+IF(Q653=1,INDEX(新属性投放!T$20:T$23,卡牌属性!M653-1),INDEX(新属性投放!T$25:T$28,卡牌属性!M653-1)))*SQRT(INDEX($I$5:$I$42,L653)),2)</f>
        <v>23239</v>
      </c>
      <c r="Y653" s="31" t="s">
        <v>189</v>
      </c>
      <c r="Z653" s="16">
        <f>ROUND(IF(Q653=1,INDEX(新属性投放!$D$14:$D$34,卡牌属性!R653),INDEX(新属性投放!$D$42:$D$62,卡牌属性!R653))*INDEX($G$5:$G$42,L653)/SQRT(INDEX($I$5:$I$42,L653)),2)</f>
        <v>107.6</v>
      </c>
      <c r="AA653" s="31" t="s">
        <v>190</v>
      </c>
      <c r="AB653" s="16">
        <f>ROUND(IF(Q653=1,INDEX(新属性投放!$E$14:$E$34,卡牌属性!R653),INDEX(新属性投放!$E$42:$E$62,卡牌属性!R653))*INDEX($G$5:$G$42,L653),2)</f>
        <v>53.8</v>
      </c>
      <c r="AC653" s="31" t="s">
        <v>191</v>
      </c>
      <c r="AD653" s="16">
        <f>ROUND(IF(Q653=1,INDEX(新属性投放!$F$14:$F$34,卡牌属性!R653),INDEX(新属性投放!$F$42:$F$62,卡牌属性!R653))*INDEX($G$5:$G$42,L653)*SQRT(INDEX($I$5:$I$42,L653)),2)</f>
        <v>484</v>
      </c>
      <c r="AF653" s="16">
        <f t="shared" si="283"/>
        <v>1076</v>
      </c>
      <c r="AG653" s="16">
        <f t="shared" si="284"/>
        <v>538</v>
      </c>
      <c r="AH653" s="16">
        <f t="shared" si="285"/>
        <v>4840</v>
      </c>
      <c r="AJ653" s="16">
        <f t="shared" si="274"/>
        <v>7249</v>
      </c>
      <c r="AK653" s="16">
        <f t="shared" si="275"/>
        <v>3623</v>
      </c>
      <c r="AL653" s="16">
        <f t="shared" si="276"/>
        <v>32560</v>
      </c>
    </row>
    <row r="654" spans="11:38" ht="16.5" x14ac:dyDescent="0.2">
      <c r="K654" s="15">
        <v>651</v>
      </c>
      <c r="L654" s="15">
        <f t="shared" si="277"/>
        <v>31</v>
      </c>
      <c r="M654" s="15">
        <f t="shared" si="278"/>
        <v>2</v>
      </c>
      <c r="N654" s="16">
        <f t="shared" si="279"/>
        <v>1102015</v>
      </c>
      <c r="O654" s="16" t="str">
        <f t="shared" si="280"/>
        <v>于禁21突</v>
      </c>
      <c r="P654" s="31" t="s">
        <v>482</v>
      </c>
      <c r="Q654" s="16">
        <f t="shared" si="281"/>
        <v>2</v>
      </c>
      <c r="R654" s="16">
        <f t="shared" si="282"/>
        <v>21</v>
      </c>
      <c r="S654" s="16" t="s">
        <v>51</v>
      </c>
      <c r="T654" s="16">
        <f>ROUND(((IF(Q654=1,INDEX(新属性投放!$J$14:$J$34,卡牌属性!R654),INDEX(新属性投放!$J$42:$J$62,卡牌属性!R654)))*INDEX($G$5:$G$42,L654)+IF(Q654=1,INDEX(新属性投放!R$20:R$23,卡牌属性!M654-1),INDEX(新属性投放!R$25:R$28,卡牌属性!M654-1)))/SQRT(INDEX($I$5:$I$42,L654)),2)</f>
        <v>5030.8500000000004</v>
      </c>
      <c r="U654" s="31" t="s">
        <v>190</v>
      </c>
      <c r="V654" s="16">
        <f>ROUND((IF(Q654=1,INDEX(新属性投放!$K$14:$K$34,卡牌属性!R654),INDEX(新属性投放!$K$42:$K$62,卡牌属性!R654))+IF(Q654=1,INDEX(新属性投放!S$20:S$23,卡牌属性!M654-1),INDEX(新属性投放!S$25:S$28,卡牌属性!M654-1)))*INDEX($G$5:$G$42,L654),2)</f>
        <v>2500.9299999999998</v>
      </c>
      <c r="W654" s="31" t="s">
        <v>191</v>
      </c>
      <c r="X654" s="16">
        <f>ROUND((IF(Q654=1,INDEX(新属性投放!$L$14:$L$34,卡牌属性!R654),INDEX(新属性投放!$L$42:$L$62,卡牌属性!R654))*INDEX($G$5:$G$42,L654)+IF(Q654=1,INDEX(新属性投放!T$20:T$23,卡牌属性!M654-1),INDEX(新属性投放!T$25:T$28,卡牌属性!M654-1)))*SQRT(INDEX($I$5:$I$42,L654)),2)</f>
        <v>26874</v>
      </c>
      <c r="Y654" s="31" t="s">
        <v>189</v>
      </c>
      <c r="Z654" s="16">
        <f>ROUND(IF(Q654=1,INDEX(新属性投放!$D$14:$D$34,卡牌属性!R654),INDEX(新属性投放!$D$42:$D$62,卡牌属性!R654))*INDEX($G$5:$G$42,L654)/SQRT(INDEX($I$5:$I$42,L654)),2)</f>
        <v>124.42</v>
      </c>
      <c r="AA654" s="31" t="s">
        <v>190</v>
      </c>
      <c r="AB654" s="16">
        <f>ROUND(IF(Q654=1,INDEX(新属性投放!$E$14:$E$34,卡牌属性!R654),INDEX(新属性投放!$E$42:$E$62,卡牌属性!R654))*INDEX($G$5:$G$42,L654),2)</f>
        <v>62.21</v>
      </c>
      <c r="AC654" s="31" t="s">
        <v>191</v>
      </c>
      <c r="AD654" s="16">
        <f>ROUND(IF(Q654=1,INDEX(新属性投放!$F$14:$F$34,卡牌属性!R654),INDEX(新属性投放!$F$42:$F$62,卡牌属性!R654))*INDEX($G$5:$G$42,L654)*SQRT(INDEX($I$5:$I$42,L654)),2)</f>
        <v>559</v>
      </c>
      <c r="AF654" s="16">
        <f t="shared" si="283"/>
        <v>1244</v>
      </c>
      <c r="AG654" s="16">
        <f t="shared" si="284"/>
        <v>622</v>
      </c>
      <c r="AH654" s="16">
        <f t="shared" si="285"/>
        <v>5590</v>
      </c>
      <c r="AJ654" s="16">
        <f t="shared" si="274"/>
        <v>8493</v>
      </c>
      <c r="AK654" s="16">
        <f t="shared" si="275"/>
        <v>4245</v>
      </c>
      <c r="AL654" s="16">
        <f t="shared" si="276"/>
        <v>38150</v>
      </c>
    </row>
    <row r="655" spans="11:38" ht="16.5" x14ac:dyDescent="0.2">
      <c r="K655" s="15">
        <v>652</v>
      </c>
      <c r="L655" s="15">
        <f t="shared" si="277"/>
        <v>32</v>
      </c>
      <c r="M655" s="15">
        <f t="shared" si="278"/>
        <v>5</v>
      </c>
      <c r="N655" s="16">
        <f t="shared" si="279"/>
        <v>1102016</v>
      </c>
      <c r="O655" s="16" t="str">
        <f t="shared" si="280"/>
        <v>西方龙1突</v>
      </c>
      <c r="P655" s="31" t="s">
        <v>482</v>
      </c>
      <c r="Q655" s="16">
        <f t="shared" si="281"/>
        <v>2</v>
      </c>
      <c r="R655" s="16">
        <f t="shared" si="282"/>
        <v>1</v>
      </c>
      <c r="S655" s="16" t="s">
        <v>51</v>
      </c>
      <c r="T655" s="16">
        <f>ROUND(((IF(Q655=1,INDEX(新属性投放!$J$14:$J$34,卡牌属性!R655),INDEX(新属性投放!$J$42:$J$62,卡牌属性!R655)))*INDEX($G$5:$G$42,L655)+IF(Q655=1,INDEX(新属性投放!R$20:R$23,卡牌属性!M655-1),INDEX(新属性投放!R$25:R$28,卡牌属性!M655-1)))/SQRT(INDEX($I$5:$I$42,L655)),2)</f>
        <v>195</v>
      </c>
      <c r="U655" s="31" t="s">
        <v>190</v>
      </c>
      <c r="V655" s="16">
        <f>ROUND((IF(Q655=1,INDEX(新属性投放!$K$14:$K$34,卡牌属性!R655),INDEX(新属性投放!$K$42:$K$62,卡牌属性!R655))+IF(Q655=1,INDEX(新属性投放!S$20:S$23,卡牌属性!M655-1),INDEX(新属性投放!S$25:S$28,卡牌属性!M655-1)))*INDEX($G$5:$G$42,L655),2)</f>
        <v>30</v>
      </c>
      <c r="W655" s="31" t="s">
        <v>191</v>
      </c>
      <c r="X655" s="16">
        <f>ROUND((IF(Q655=1,INDEX(新属性投放!$L$14:$L$34,卡牌属性!R655),INDEX(新属性投放!$L$42:$L$62,卡牌属性!R655))*INDEX($G$5:$G$42,L655)+IF(Q655=1,INDEX(新属性投放!T$20:T$23,卡牌属性!M655-1),INDEX(新属性投放!T$25:T$28,卡牌属性!M655-1)))*SQRT(INDEX($I$5:$I$42,L655)),2)</f>
        <v>725</v>
      </c>
      <c r="Y655" s="31" t="s">
        <v>189</v>
      </c>
      <c r="Z655" s="16">
        <f>ROUND(IF(Q655=1,INDEX(新属性投放!$D$14:$D$34,卡牌属性!R655),INDEX(新属性投放!$D$42:$D$62,卡牌属性!R655))*INDEX($G$5:$G$42,L655)/SQRT(INDEX($I$5:$I$42,L655)),2)</f>
        <v>4.5</v>
      </c>
      <c r="AA655" s="31" t="s">
        <v>190</v>
      </c>
      <c r="AB655" s="16">
        <f>ROUND(IF(Q655=1,INDEX(新属性投放!$E$14:$E$34,卡牌属性!R655),INDEX(新属性投放!$E$42:$E$62,卡牌属性!R655))*INDEX($G$5:$G$42,L655),2)</f>
        <v>2.25</v>
      </c>
      <c r="AC655" s="31" t="s">
        <v>191</v>
      </c>
      <c r="AD655" s="16">
        <f>ROUND(IF(Q655=1,INDEX(新属性投放!$F$14:$F$34,卡牌属性!R655),INDEX(新属性投放!$F$42:$F$62,卡牌属性!R655))*INDEX($G$5:$G$42,L655)*SQRT(INDEX($I$5:$I$42,L655)),2)</f>
        <v>19.5</v>
      </c>
      <c r="AF655" s="16">
        <f t="shared" si="283"/>
        <v>45</v>
      </c>
      <c r="AG655" s="16">
        <f t="shared" si="284"/>
        <v>22</v>
      </c>
      <c r="AH655" s="16">
        <f t="shared" si="285"/>
        <v>195</v>
      </c>
      <c r="AJ655" s="16">
        <f t="shared" ref="AJ655" si="286">AF655</f>
        <v>45</v>
      </c>
      <c r="AK655" s="16">
        <f t="shared" ref="AK655" si="287">AG655</f>
        <v>22</v>
      </c>
      <c r="AL655" s="16">
        <f t="shared" ref="AL655" si="288">AH655</f>
        <v>195</v>
      </c>
    </row>
    <row r="656" spans="11:38" ht="16.5" x14ac:dyDescent="0.2">
      <c r="K656" s="15">
        <v>653</v>
      </c>
      <c r="L656" s="15">
        <f t="shared" si="277"/>
        <v>32</v>
      </c>
      <c r="M656" s="15">
        <f t="shared" si="278"/>
        <v>5</v>
      </c>
      <c r="N656" s="16">
        <f t="shared" si="279"/>
        <v>1102016</v>
      </c>
      <c r="O656" s="16" t="str">
        <f t="shared" si="280"/>
        <v>西方龙2突</v>
      </c>
      <c r="P656" s="31" t="s">
        <v>482</v>
      </c>
      <c r="Q656" s="16">
        <f t="shared" si="281"/>
        <v>2</v>
      </c>
      <c r="R656" s="16">
        <f t="shared" si="282"/>
        <v>2</v>
      </c>
      <c r="S656" s="16" t="s">
        <v>51</v>
      </c>
      <c r="T656" s="16">
        <f>ROUND(((IF(Q656=1,INDEX(新属性投放!$J$14:$J$34,卡牌属性!R656),INDEX(新属性投放!$J$42:$J$62,卡牌属性!R656)))*INDEX($G$5:$G$42,L656)+IF(Q656=1,INDEX(新属性投放!R$20:R$23,卡牌属性!M656-1),INDEX(新属性投放!R$25:R$28,卡牌属性!M656-1)))/SQRT(INDEX($I$5:$I$42,L656)),2)</f>
        <v>250.5</v>
      </c>
      <c r="U656" s="31" t="s">
        <v>190</v>
      </c>
      <c r="V656" s="16">
        <f>ROUND((IF(Q656=1,INDEX(新属性投放!$K$14:$K$34,卡牌属性!R656),INDEX(新属性投放!$K$42:$K$62,卡牌属性!R656))+IF(Q656=1,INDEX(新属性投放!S$20:S$23,卡牌属性!M656-1),INDEX(新属性投放!S$25:S$28,卡牌属性!M656-1)))*INDEX($G$5:$G$42,L656),2)</f>
        <v>57.75</v>
      </c>
      <c r="W656" s="31" t="s">
        <v>191</v>
      </c>
      <c r="X656" s="16">
        <f>ROUND((IF(Q656=1,INDEX(新属性投放!$L$14:$L$34,卡牌属性!R656),INDEX(新属性投放!$L$42:$L$62,卡牌属性!R656))*INDEX($G$5:$G$42,L656)+IF(Q656=1,INDEX(新属性投放!T$20:T$23,卡牌属性!M656-1),INDEX(新属性投放!T$25:T$28,卡牌属性!M656-1)))*SQRT(INDEX($I$5:$I$42,L656)),2)</f>
        <v>1035.5</v>
      </c>
      <c r="Y656" s="31" t="s">
        <v>189</v>
      </c>
      <c r="Z656" s="16">
        <f>ROUND(IF(Q656=1,INDEX(新属性投放!$D$14:$D$34,卡牌属性!R656),INDEX(新属性投放!$D$42:$D$62,卡牌属性!R656))*INDEX($G$5:$G$42,L656)/SQRT(INDEX($I$5:$I$42,L656)),2)</f>
        <v>4.8</v>
      </c>
      <c r="AA656" s="31" t="s">
        <v>190</v>
      </c>
      <c r="AB656" s="16">
        <f>ROUND(IF(Q656=1,INDEX(新属性投放!$E$14:$E$34,卡牌属性!R656),INDEX(新属性投放!$E$42:$E$62,卡牌属性!R656))*INDEX($G$5:$G$42,L656),2)</f>
        <v>2.4</v>
      </c>
      <c r="AC656" s="31" t="s">
        <v>191</v>
      </c>
      <c r="AD656" s="16">
        <f>ROUND(IF(Q656=1,INDEX(新属性投放!$F$14:$F$34,卡牌属性!R656),INDEX(新属性投放!$F$42:$F$62,卡牌属性!R656))*INDEX($G$5:$G$42,L656)*SQRT(INDEX($I$5:$I$42,L656)),2)</f>
        <v>21</v>
      </c>
      <c r="AF656" s="16">
        <f t="shared" si="283"/>
        <v>48</v>
      </c>
      <c r="AG656" s="16">
        <f t="shared" si="284"/>
        <v>24</v>
      </c>
      <c r="AH656" s="16">
        <f t="shared" si="285"/>
        <v>210</v>
      </c>
      <c r="AJ656" s="16">
        <f t="shared" ref="AJ656:AJ675" si="289">AJ655+AF656</f>
        <v>93</v>
      </c>
      <c r="AK656" s="16">
        <f t="shared" ref="AK656:AK675" si="290">AK655+AG656</f>
        <v>46</v>
      </c>
      <c r="AL656" s="16">
        <f t="shared" ref="AL656:AL675" si="291">AL655+AH656</f>
        <v>405</v>
      </c>
    </row>
    <row r="657" spans="11:38" ht="16.5" x14ac:dyDescent="0.2">
      <c r="K657" s="15">
        <v>654</v>
      </c>
      <c r="L657" s="15">
        <f t="shared" si="277"/>
        <v>32</v>
      </c>
      <c r="M657" s="15">
        <f t="shared" si="278"/>
        <v>5</v>
      </c>
      <c r="N657" s="16">
        <f t="shared" si="279"/>
        <v>1102016</v>
      </c>
      <c r="O657" s="16" t="str">
        <f t="shared" si="280"/>
        <v>西方龙3突</v>
      </c>
      <c r="P657" s="31" t="s">
        <v>482</v>
      </c>
      <c r="Q657" s="16">
        <f t="shared" si="281"/>
        <v>2</v>
      </c>
      <c r="R657" s="16">
        <f t="shared" si="282"/>
        <v>3</v>
      </c>
      <c r="S657" s="16" t="s">
        <v>51</v>
      </c>
      <c r="T657" s="16">
        <f>ROUND(((IF(Q657=1,INDEX(新属性投放!$J$14:$J$34,卡牌属性!R657),INDEX(新属性投放!$J$42:$J$62,卡牌属性!R657)))*INDEX($G$5:$G$42,L657)+IF(Q657=1,INDEX(新属性投放!R$20:R$23,卡牌属性!M657-1),INDEX(新属性投放!R$25:R$28,卡牌属性!M657-1)))/SQRT(INDEX($I$5:$I$42,L657)),2)</f>
        <v>313.5</v>
      </c>
      <c r="U657" s="31" t="s">
        <v>190</v>
      </c>
      <c r="V657" s="16">
        <f>ROUND((IF(Q657=1,INDEX(新属性投放!$K$14:$K$34,卡牌属性!R657),INDEX(新属性投放!$K$42:$K$62,卡牌属性!R657))+IF(Q657=1,INDEX(新属性投放!S$20:S$23,卡牌属性!M657-1),INDEX(新属性投放!S$25:S$28,卡牌属性!M657-1)))*INDEX($G$5:$G$42,L657),2)</f>
        <v>89.25</v>
      </c>
      <c r="W657" s="31" t="s">
        <v>191</v>
      </c>
      <c r="X657" s="16">
        <f>ROUND((IF(Q657=1,INDEX(新属性投放!$L$14:$L$34,卡牌属性!R657),INDEX(新属性投放!$L$42:$L$62,卡牌属性!R657))*INDEX($G$5:$G$42,L657)+IF(Q657=1,INDEX(新属性投放!T$20:T$23,卡牌属性!M657-1),INDEX(新属性投放!T$25:T$28,卡牌属性!M657-1)))*SQRT(INDEX($I$5:$I$42,L657)),2)</f>
        <v>1380.5</v>
      </c>
      <c r="Y657" s="31" t="s">
        <v>189</v>
      </c>
      <c r="Z657" s="16">
        <f>ROUND(IF(Q657=1,INDEX(新属性投放!$D$14:$D$34,卡牌属性!R657),INDEX(新属性投放!$D$42:$D$62,卡牌属性!R657))*INDEX($G$5:$G$42,L657)/SQRT(INDEX($I$5:$I$42,L657)),2)</f>
        <v>8.7899999999999991</v>
      </c>
      <c r="AA657" s="31" t="s">
        <v>190</v>
      </c>
      <c r="AB657" s="16">
        <f>ROUND(IF(Q657=1,INDEX(新属性投放!$E$14:$E$34,卡牌属性!R657),INDEX(新属性投放!$E$42:$E$62,卡牌属性!R657))*INDEX($G$5:$G$42,L657),2)</f>
        <v>4.4000000000000004</v>
      </c>
      <c r="AC657" s="31" t="s">
        <v>191</v>
      </c>
      <c r="AD657" s="16">
        <f>ROUND(IF(Q657=1,INDEX(新属性投放!$F$14:$F$34,卡牌属性!R657),INDEX(新属性投放!$F$42:$F$62,卡牌属性!R657))*INDEX($G$5:$G$42,L657)*SQRT(INDEX($I$5:$I$42,L657)),2)</f>
        <v>39</v>
      </c>
      <c r="AF657" s="16">
        <f t="shared" si="283"/>
        <v>87</v>
      </c>
      <c r="AG657" s="16">
        <f t="shared" si="284"/>
        <v>44</v>
      </c>
      <c r="AH657" s="16">
        <f t="shared" si="285"/>
        <v>390</v>
      </c>
      <c r="AJ657" s="16">
        <f t="shared" si="289"/>
        <v>180</v>
      </c>
      <c r="AK657" s="16">
        <f t="shared" si="290"/>
        <v>90</v>
      </c>
      <c r="AL657" s="16">
        <f t="shared" si="291"/>
        <v>795</v>
      </c>
    </row>
    <row r="658" spans="11:38" ht="16.5" x14ac:dyDescent="0.2">
      <c r="K658" s="15">
        <v>655</v>
      </c>
      <c r="L658" s="15">
        <f t="shared" si="277"/>
        <v>32</v>
      </c>
      <c r="M658" s="15">
        <f t="shared" si="278"/>
        <v>5</v>
      </c>
      <c r="N658" s="16">
        <f t="shared" si="279"/>
        <v>1102016</v>
      </c>
      <c r="O658" s="16" t="str">
        <f t="shared" si="280"/>
        <v>西方龙4突</v>
      </c>
      <c r="P658" s="31" t="s">
        <v>482</v>
      </c>
      <c r="Q658" s="16">
        <f t="shared" si="281"/>
        <v>2</v>
      </c>
      <c r="R658" s="16">
        <f t="shared" si="282"/>
        <v>4</v>
      </c>
      <c r="S658" s="16" t="s">
        <v>51</v>
      </c>
      <c r="T658" s="16">
        <f>ROUND(((IF(Q658=1,INDEX(新属性投放!$J$14:$J$34,卡牌属性!R658),INDEX(新属性投放!$J$42:$J$62,卡牌属性!R658)))*INDEX($G$5:$G$42,L658)+IF(Q658=1,INDEX(新属性投放!R$20:R$23,卡牌属性!M658-1),INDEX(新属性投放!R$25:R$28,卡牌属性!M658-1)))/SQRT(INDEX($I$5:$I$42,L658)),2)</f>
        <v>416.4</v>
      </c>
      <c r="U658" s="31" t="s">
        <v>190</v>
      </c>
      <c r="V658" s="16">
        <f>ROUND((IF(Q658=1,INDEX(新属性投放!$K$14:$K$34,卡牌属性!R658),INDEX(新属性投放!$K$42:$K$62,卡牌属性!R658))+IF(Q658=1,INDEX(新属性投放!S$20:S$23,卡牌属性!M658-1),INDEX(新属性投放!S$25:S$28,卡牌属性!M658-1)))*INDEX($G$5:$G$42,L658),2)</f>
        <v>140.69999999999999</v>
      </c>
      <c r="W658" s="31" t="s">
        <v>191</v>
      </c>
      <c r="X658" s="16">
        <f>ROUND((IF(Q658=1,INDEX(新属性投放!$L$14:$L$34,卡牌属性!R658),INDEX(新属性投放!$L$42:$L$62,卡牌属性!R658))*INDEX($G$5:$G$42,L658)+IF(Q658=1,INDEX(新属性投放!T$20:T$23,卡牌属性!M658-1),INDEX(新属性投放!T$25:T$28,卡牌属性!M658-1)))*SQRT(INDEX($I$5:$I$42,L658)),2)</f>
        <v>1905.5</v>
      </c>
      <c r="Y658" s="31" t="s">
        <v>189</v>
      </c>
      <c r="Z658" s="16">
        <f>ROUND(IF(Q658=1,INDEX(新属性投放!$D$14:$D$34,卡牌属性!R658),INDEX(新属性投放!$D$42:$D$62,卡牌属性!R658))*INDEX($G$5:$G$42,L658)/SQRT(INDEX($I$5:$I$42,L658)),2)</f>
        <v>10.11</v>
      </c>
      <c r="AA658" s="31" t="s">
        <v>190</v>
      </c>
      <c r="AB658" s="16">
        <f>ROUND(IF(Q658=1,INDEX(新属性投放!$E$14:$E$34,卡牌属性!R658),INDEX(新属性投放!$E$42:$E$62,卡牌属性!R658))*INDEX($G$5:$G$42,L658),2)</f>
        <v>5.0599999999999996</v>
      </c>
      <c r="AC658" s="31" t="s">
        <v>191</v>
      </c>
      <c r="AD658" s="16">
        <f>ROUND(IF(Q658=1,INDEX(新属性投放!$F$14:$F$34,卡牌属性!R658),INDEX(新属性投放!$F$42:$F$62,卡牌属性!R658))*INDEX($G$5:$G$42,L658)*SQRT(INDEX($I$5:$I$42,L658)),2)</f>
        <v>45</v>
      </c>
      <c r="AF658" s="16">
        <f t="shared" si="283"/>
        <v>101</v>
      </c>
      <c r="AG658" s="16">
        <f t="shared" si="284"/>
        <v>50</v>
      </c>
      <c r="AH658" s="16">
        <f t="shared" si="285"/>
        <v>450</v>
      </c>
      <c r="AJ658" s="16">
        <f t="shared" si="289"/>
        <v>281</v>
      </c>
      <c r="AK658" s="16">
        <f t="shared" si="290"/>
        <v>140</v>
      </c>
      <c r="AL658" s="16">
        <f t="shared" si="291"/>
        <v>1245</v>
      </c>
    </row>
    <row r="659" spans="11:38" ht="16.5" x14ac:dyDescent="0.2">
      <c r="K659" s="15">
        <v>656</v>
      </c>
      <c r="L659" s="15">
        <f t="shared" si="277"/>
        <v>32</v>
      </c>
      <c r="M659" s="15">
        <f t="shared" si="278"/>
        <v>5</v>
      </c>
      <c r="N659" s="16">
        <f t="shared" si="279"/>
        <v>1102016</v>
      </c>
      <c r="O659" s="16" t="str">
        <f t="shared" si="280"/>
        <v>西方龙5突</v>
      </c>
      <c r="P659" s="31" t="s">
        <v>482</v>
      </c>
      <c r="Q659" s="16">
        <f t="shared" si="281"/>
        <v>2</v>
      </c>
      <c r="R659" s="16">
        <f t="shared" si="282"/>
        <v>5</v>
      </c>
      <c r="S659" s="16" t="s">
        <v>51</v>
      </c>
      <c r="T659" s="16">
        <f>ROUND(((IF(Q659=1,INDEX(新属性投放!$J$14:$J$34,卡牌属性!R659),INDEX(新属性投放!$J$42:$J$62,卡牌属性!R659)))*INDEX($G$5:$G$42,L659)+IF(Q659=1,INDEX(新属性投放!R$20:R$23,卡牌属性!M659-1),INDEX(新属性投放!R$25:R$28,卡牌属性!M659-1)))/SQRT(INDEX($I$5:$I$42,L659)),2)</f>
        <v>543</v>
      </c>
      <c r="U659" s="31" t="s">
        <v>190</v>
      </c>
      <c r="V659" s="16">
        <f>ROUND((IF(Q659=1,INDEX(新属性投放!$K$14:$K$34,卡牌属性!R659),INDEX(新属性投放!$K$42:$K$62,卡牌属性!R659))+IF(Q659=1,INDEX(新属性投放!S$20:S$23,卡牌属性!M659-1),INDEX(新属性投放!S$25:S$28,卡牌属性!M659-1)))*INDEX($G$5:$G$42,L659),2)</f>
        <v>203.25</v>
      </c>
      <c r="W659" s="31" t="s">
        <v>191</v>
      </c>
      <c r="X659" s="16">
        <f>ROUND((IF(Q659=1,INDEX(新属性投放!$L$14:$L$34,卡牌属性!R659),INDEX(新属性投放!$L$42:$L$62,卡牌属性!R659))*INDEX($G$5:$G$42,L659)+IF(Q659=1,INDEX(新属性投放!T$20:T$23,卡牌属性!M659-1),INDEX(新属性投放!T$25:T$28,卡牌属性!M659-1)))*SQRT(INDEX($I$5:$I$42,L659)),2)</f>
        <v>2585</v>
      </c>
      <c r="Y659" s="31" t="s">
        <v>189</v>
      </c>
      <c r="Z659" s="16">
        <f>ROUND(IF(Q659=1,INDEX(新属性投放!$D$14:$D$34,卡牌属性!R659),INDEX(新属性投放!$D$42:$D$62,卡牌属性!R659))*INDEX($G$5:$G$42,L659)/SQRT(INDEX($I$5:$I$42,L659)),2)</f>
        <v>12.65</v>
      </c>
      <c r="AA659" s="31" t="s">
        <v>190</v>
      </c>
      <c r="AB659" s="16">
        <f>ROUND(IF(Q659=1,INDEX(新属性投放!$E$14:$E$34,卡牌属性!R659),INDEX(新属性投放!$E$42:$E$62,卡牌属性!R659))*INDEX($G$5:$G$42,L659),2)</f>
        <v>6.32</v>
      </c>
      <c r="AC659" s="31" t="s">
        <v>191</v>
      </c>
      <c r="AD659" s="16">
        <f>ROUND(IF(Q659=1,INDEX(新属性投放!$F$14:$F$34,卡牌属性!R659),INDEX(新属性投放!$F$42:$F$62,卡牌属性!R659))*INDEX($G$5:$G$42,L659)*SQRT(INDEX($I$5:$I$42,L659)),2)</f>
        <v>55.5</v>
      </c>
      <c r="AF659" s="16">
        <f t="shared" si="283"/>
        <v>126</v>
      </c>
      <c r="AG659" s="16">
        <f t="shared" si="284"/>
        <v>63</v>
      </c>
      <c r="AH659" s="16">
        <f t="shared" si="285"/>
        <v>555</v>
      </c>
      <c r="AJ659" s="16">
        <f t="shared" si="289"/>
        <v>407</v>
      </c>
      <c r="AK659" s="16">
        <f t="shared" si="290"/>
        <v>203</v>
      </c>
      <c r="AL659" s="16">
        <f t="shared" si="291"/>
        <v>1800</v>
      </c>
    </row>
    <row r="660" spans="11:38" ht="16.5" x14ac:dyDescent="0.2">
      <c r="K660" s="15">
        <v>657</v>
      </c>
      <c r="L660" s="15">
        <f t="shared" si="277"/>
        <v>32</v>
      </c>
      <c r="M660" s="15">
        <f t="shared" si="278"/>
        <v>5</v>
      </c>
      <c r="N660" s="16">
        <f t="shared" si="279"/>
        <v>1102016</v>
      </c>
      <c r="O660" s="16" t="str">
        <f t="shared" si="280"/>
        <v>西方龙6突</v>
      </c>
      <c r="P660" s="31" t="s">
        <v>482</v>
      </c>
      <c r="Q660" s="16">
        <f t="shared" si="281"/>
        <v>2</v>
      </c>
      <c r="R660" s="16">
        <f t="shared" si="282"/>
        <v>6</v>
      </c>
      <c r="S660" s="16" t="s">
        <v>51</v>
      </c>
      <c r="T660" s="16">
        <f>ROUND(((IF(Q660=1,INDEX(新属性投放!$J$14:$J$34,卡牌属性!R660),INDEX(新属性投放!$J$42:$J$62,卡牌属性!R660)))*INDEX($G$5:$G$42,L660)+IF(Q660=1,INDEX(新属性投放!R$20:R$23,卡牌属性!M660-1),INDEX(新属性投放!R$25:R$28,卡牌属性!M660-1)))/SQRT(INDEX($I$5:$I$42,L660)),2)</f>
        <v>700.95</v>
      </c>
      <c r="U660" s="31" t="s">
        <v>190</v>
      </c>
      <c r="V660" s="16">
        <f>ROUND((IF(Q660=1,INDEX(新属性投放!$K$14:$K$34,卡牌属性!R660),INDEX(新属性投放!$K$42:$K$62,卡牌属性!R660))+IF(Q660=1,INDEX(新属性投放!S$20:S$23,卡牌属性!M660-1),INDEX(新属性投放!S$25:S$28,卡牌属性!M660-1)))*INDEX($G$5:$G$42,L660),2)</f>
        <v>282.98</v>
      </c>
      <c r="W660" s="31" t="s">
        <v>191</v>
      </c>
      <c r="X660" s="16">
        <f>ROUND((IF(Q660=1,INDEX(新属性投放!$L$14:$L$34,卡牌属性!R660),INDEX(新属性投放!$L$42:$L$62,卡牌属性!R660))*INDEX($G$5:$G$42,L660)+IF(Q660=1,INDEX(新属性投放!T$20:T$23,卡牌属性!M660-1),INDEX(新属性投放!T$25:T$28,卡牌属性!M660-1)))*SQRT(INDEX($I$5:$I$42,L660)),2)</f>
        <v>3423.5</v>
      </c>
      <c r="Y660" s="31" t="s">
        <v>189</v>
      </c>
      <c r="Z660" s="16">
        <f>ROUND(IF(Q660=1,INDEX(新属性投放!$D$14:$D$34,卡牌属性!R660),INDEX(新属性投放!$D$42:$D$62,卡牌属性!R660))*INDEX($G$5:$G$42,L660)/SQRT(INDEX($I$5:$I$42,L660)),2)</f>
        <v>16.399999999999999</v>
      </c>
      <c r="AA660" s="31" t="s">
        <v>190</v>
      </c>
      <c r="AB660" s="16">
        <f>ROUND(IF(Q660=1,INDEX(新属性投放!$E$14:$E$34,卡牌属性!R660),INDEX(新属性投放!$E$42:$E$62,卡牌属性!R660))*INDEX($G$5:$G$42,L660),2)</f>
        <v>8.1999999999999993</v>
      </c>
      <c r="AC660" s="31" t="s">
        <v>191</v>
      </c>
      <c r="AD660" s="16">
        <f>ROUND(IF(Q660=1,INDEX(新属性投放!$F$14:$F$34,卡牌属性!R660),INDEX(新属性投放!$F$42:$F$62,卡牌属性!R660))*INDEX($G$5:$G$42,L660)*SQRT(INDEX($I$5:$I$42,L660)),2)</f>
        <v>73.5</v>
      </c>
      <c r="AF660" s="16">
        <f t="shared" si="283"/>
        <v>164</v>
      </c>
      <c r="AG660" s="16">
        <f t="shared" si="284"/>
        <v>82</v>
      </c>
      <c r="AH660" s="16">
        <f t="shared" si="285"/>
        <v>735</v>
      </c>
      <c r="AJ660" s="16">
        <f t="shared" si="289"/>
        <v>571</v>
      </c>
      <c r="AK660" s="16">
        <f t="shared" si="290"/>
        <v>285</v>
      </c>
      <c r="AL660" s="16">
        <f t="shared" si="291"/>
        <v>2535</v>
      </c>
    </row>
    <row r="661" spans="11:38" ht="16.5" x14ac:dyDescent="0.2">
      <c r="K661" s="15">
        <v>658</v>
      </c>
      <c r="L661" s="15">
        <f t="shared" si="277"/>
        <v>32</v>
      </c>
      <c r="M661" s="15">
        <f t="shared" si="278"/>
        <v>5</v>
      </c>
      <c r="N661" s="16">
        <f t="shared" si="279"/>
        <v>1102016</v>
      </c>
      <c r="O661" s="16" t="str">
        <f t="shared" si="280"/>
        <v>西方龙7突</v>
      </c>
      <c r="P661" s="31" t="s">
        <v>482</v>
      </c>
      <c r="Q661" s="16">
        <f t="shared" si="281"/>
        <v>2</v>
      </c>
      <c r="R661" s="16">
        <f t="shared" si="282"/>
        <v>7</v>
      </c>
      <c r="S661" s="16" t="s">
        <v>51</v>
      </c>
      <c r="T661" s="16">
        <f>ROUND(((IF(Q661=1,INDEX(新属性投放!$J$14:$J$34,卡牌属性!R661),INDEX(新属性投放!$J$42:$J$62,卡牌属性!R661)))*INDEX($G$5:$G$42,L661)+IF(Q661=1,INDEX(新属性投放!R$20:R$23,卡牌属性!M661-1),INDEX(新属性投放!R$25:R$28,卡牌属性!M661-1)))/SQRT(INDEX($I$5:$I$42,L661)),2)</f>
        <v>905.4</v>
      </c>
      <c r="U661" s="31" t="s">
        <v>190</v>
      </c>
      <c r="V661" s="16">
        <f>ROUND((IF(Q661=1,INDEX(新属性投放!$K$14:$K$34,卡牌属性!R661),INDEX(新属性投放!$K$42:$K$62,卡牌属性!R661))+IF(Q661=1,INDEX(新属性投放!S$20:S$23,卡牌属性!M661-1),INDEX(新属性投放!S$25:S$28,卡牌属性!M661-1)))*INDEX($G$5:$G$42,L661),2)</f>
        <v>385.95</v>
      </c>
      <c r="W661" s="31" t="s">
        <v>191</v>
      </c>
      <c r="X661" s="16">
        <f>ROUND((IF(Q661=1,INDEX(新属性投放!$L$14:$L$34,卡牌属性!R661),INDEX(新属性投放!$L$42:$L$62,卡牌属性!R661))*INDEX($G$5:$G$42,L661)+IF(Q661=1,INDEX(新属性投放!T$20:T$23,卡牌属性!M661-1),INDEX(新属性投放!T$25:T$28,卡牌属性!M661-1)))*SQRT(INDEX($I$5:$I$42,L661)),2)</f>
        <v>4523</v>
      </c>
      <c r="Y661" s="31" t="s">
        <v>189</v>
      </c>
      <c r="Z661" s="16">
        <f>ROUND(IF(Q661=1,INDEX(新属性投放!$D$14:$D$34,卡牌属性!R661),INDEX(新属性投放!$D$42:$D$62,卡牌属性!R661))*INDEX($G$5:$G$42,L661)/SQRT(INDEX($I$5:$I$42,L661)),2)</f>
        <v>20.190000000000001</v>
      </c>
      <c r="AA661" s="31" t="s">
        <v>190</v>
      </c>
      <c r="AB661" s="16">
        <f>ROUND(IF(Q661=1,INDEX(新属性投放!$E$14:$E$34,卡牌属性!R661),INDEX(新属性投放!$E$42:$E$62,卡牌属性!R661))*INDEX($G$5:$G$42,L661),2)</f>
        <v>10.1</v>
      </c>
      <c r="AC661" s="31" t="s">
        <v>191</v>
      </c>
      <c r="AD661" s="16">
        <f>ROUND(IF(Q661=1,INDEX(新属性投放!$F$14:$F$34,卡牌属性!R661),INDEX(新属性投放!$F$42:$F$62,卡牌属性!R661))*INDEX($G$5:$G$42,L661)*SQRT(INDEX($I$5:$I$42,L661)),2)</f>
        <v>90</v>
      </c>
      <c r="AF661" s="16">
        <f t="shared" si="283"/>
        <v>201</v>
      </c>
      <c r="AG661" s="16">
        <f t="shared" si="284"/>
        <v>101</v>
      </c>
      <c r="AH661" s="16">
        <f t="shared" si="285"/>
        <v>900</v>
      </c>
      <c r="AJ661" s="16">
        <f t="shared" si="289"/>
        <v>772</v>
      </c>
      <c r="AK661" s="16">
        <f t="shared" si="290"/>
        <v>386</v>
      </c>
      <c r="AL661" s="16">
        <f t="shared" si="291"/>
        <v>3435</v>
      </c>
    </row>
    <row r="662" spans="11:38" ht="16.5" x14ac:dyDescent="0.2">
      <c r="K662" s="15">
        <v>659</v>
      </c>
      <c r="L662" s="15">
        <f t="shared" si="277"/>
        <v>32</v>
      </c>
      <c r="M662" s="15">
        <f t="shared" si="278"/>
        <v>5</v>
      </c>
      <c r="N662" s="16">
        <f t="shared" si="279"/>
        <v>1102016</v>
      </c>
      <c r="O662" s="16" t="str">
        <f t="shared" si="280"/>
        <v>西方龙8突</v>
      </c>
      <c r="P662" s="31" t="s">
        <v>482</v>
      </c>
      <c r="Q662" s="16">
        <f t="shared" si="281"/>
        <v>2</v>
      </c>
      <c r="R662" s="16">
        <f t="shared" si="282"/>
        <v>8</v>
      </c>
      <c r="S662" s="16" t="s">
        <v>51</v>
      </c>
      <c r="T662" s="16">
        <f>ROUND(((IF(Q662=1,INDEX(新属性投放!$J$14:$J$34,卡牌属性!R662),INDEX(新属性投放!$J$42:$J$62,卡牌属性!R662)))*INDEX($G$5:$G$42,L662)+IF(Q662=1,INDEX(新属性投放!R$20:R$23,卡牌属性!M662-1),INDEX(新属性投放!R$25:R$28,卡牌属性!M662-1)))/SQRT(INDEX($I$5:$I$42,L662)),2)</f>
        <v>1158.3</v>
      </c>
      <c r="U662" s="31" t="s">
        <v>190</v>
      </c>
      <c r="V662" s="16">
        <f>ROUND((IF(Q662=1,INDEX(新属性投放!$K$14:$K$34,卡牌属性!R662),INDEX(新属性投放!$K$42:$K$62,卡牌属性!R662))+IF(Q662=1,INDEX(新属性投放!S$20:S$23,卡牌属性!M662-1),INDEX(新属性投放!S$25:S$28,卡牌属性!M662-1)))*INDEX($G$5:$G$42,L662),2)</f>
        <v>512.4</v>
      </c>
      <c r="W662" s="31" t="s">
        <v>191</v>
      </c>
      <c r="X662" s="16">
        <f>ROUND((IF(Q662=1,INDEX(新属性投放!$L$14:$L$34,卡牌属性!R662),INDEX(新属性投放!$L$42:$L$62,卡牌属性!R662))*INDEX($G$5:$G$42,L662)+IF(Q662=1,INDEX(新属性投放!T$20:T$23,卡牌属性!M662-1),INDEX(新属性投放!T$25:T$28,卡牌属性!M662-1)))*SQRT(INDEX($I$5:$I$42,L662)),2)</f>
        <v>5882</v>
      </c>
      <c r="Y662" s="31" t="s">
        <v>189</v>
      </c>
      <c r="Z662" s="16">
        <f>ROUND(IF(Q662=1,INDEX(新属性投放!$D$14:$D$34,卡牌属性!R662),INDEX(新属性投放!$D$42:$D$62,卡牌属性!R662))*INDEX($G$5:$G$42,L662)/SQRT(INDEX($I$5:$I$42,L662)),2)</f>
        <v>25.25</v>
      </c>
      <c r="AA662" s="31" t="s">
        <v>190</v>
      </c>
      <c r="AB662" s="16">
        <f>ROUND(IF(Q662=1,INDEX(新属性投放!$E$14:$E$34,卡牌属性!R662),INDEX(新属性投放!$E$42:$E$62,卡牌属性!R662))*INDEX($G$5:$G$42,L662),2)</f>
        <v>12.62</v>
      </c>
      <c r="AC662" s="31" t="s">
        <v>191</v>
      </c>
      <c r="AD662" s="16">
        <f>ROUND(IF(Q662=1,INDEX(新属性投放!$F$14:$F$34,卡牌属性!R662),INDEX(新属性投放!$F$42:$F$62,卡牌属性!R662))*INDEX($G$5:$G$42,L662)*SQRT(INDEX($I$5:$I$42,L662)),2)</f>
        <v>112.5</v>
      </c>
      <c r="AF662" s="16">
        <f t="shared" si="283"/>
        <v>252</v>
      </c>
      <c r="AG662" s="16">
        <f t="shared" si="284"/>
        <v>126</v>
      </c>
      <c r="AH662" s="16">
        <f t="shared" si="285"/>
        <v>1125</v>
      </c>
      <c r="AJ662" s="16">
        <f t="shared" si="289"/>
        <v>1024</v>
      </c>
      <c r="AK662" s="16">
        <f t="shared" si="290"/>
        <v>512</v>
      </c>
      <c r="AL662" s="16">
        <f t="shared" si="291"/>
        <v>4560</v>
      </c>
    </row>
    <row r="663" spans="11:38" ht="16.5" x14ac:dyDescent="0.2">
      <c r="K663" s="15">
        <v>660</v>
      </c>
      <c r="L663" s="15">
        <f t="shared" si="277"/>
        <v>32</v>
      </c>
      <c r="M663" s="15">
        <f t="shared" si="278"/>
        <v>5</v>
      </c>
      <c r="N663" s="16">
        <f t="shared" si="279"/>
        <v>1102016</v>
      </c>
      <c r="O663" s="16" t="str">
        <f t="shared" si="280"/>
        <v>西方龙9突</v>
      </c>
      <c r="P663" s="31" t="s">
        <v>482</v>
      </c>
      <c r="Q663" s="16">
        <f t="shared" si="281"/>
        <v>2</v>
      </c>
      <c r="R663" s="16">
        <f t="shared" si="282"/>
        <v>9</v>
      </c>
      <c r="S663" s="16" t="s">
        <v>51</v>
      </c>
      <c r="T663" s="16">
        <f>ROUND(((IF(Q663=1,INDEX(新属性投放!$J$14:$J$34,卡牌属性!R663),INDEX(新属性投放!$J$42:$J$62,卡牌属性!R663)))*INDEX($G$5:$G$42,L663)+IF(Q663=1,INDEX(新属性投放!R$20:R$23,卡牌属性!M663-1),INDEX(新属性投放!R$25:R$28,卡牌属性!M663-1)))/SQRT(INDEX($I$5:$I$42,L663)),2)</f>
        <v>1473.75</v>
      </c>
      <c r="U663" s="31" t="s">
        <v>190</v>
      </c>
      <c r="V663" s="16">
        <f>ROUND((IF(Q663=1,INDEX(新属性投放!$K$14:$K$34,卡牌属性!R663),INDEX(新属性投放!$K$42:$K$62,卡牌属性!R663))+IF(Q663=1,INDEX(新属性投放!S$20:S$23,卡牌属性!M663-1),INDEX(新属性投放!S$25:S$28,卡牌属性!M663-1)))*INDEX($G$5:$G$42,L663),2)</f>
        <v>670.13</v>
      </c>
      <c r="W663" s="31" t="s">
        <v>191</v>
      </c>
      <c r="X663" s="16">
        <f>ROUND((IF(Q663=1,INDEX(新属性投放!$L$14:$L$34,卡牌属性!R663),INDEX(新属性投放!$L$42:$L$62,卡牌属性!R663))*INDEX($G$5:$G$42,L663)+IF(Q663=1,INDEX(新属性投放!T$20:T$23,卡牌属性!M663-1),INDEX(新属性投放!T$25:T$28,卡牌属性!M663-1)))*SQRT(INDEX($I$5:$I$42,L663)),2)</f>
        <v>7574</v>
      </c>
      <c r="Y663" s="31" t="s">
        <v>189</v>
      </c>
      <c r="Z663" s="16">
        <f>ROUND(IF(Q663=1,INDEX(新属性投放!$D$14:$D$34,卡牌属性!R663),INDEX(新属性投放!$D$42:$D$62,卡牌属性!R663))*INDEX($G$5:$G$42,L663)/SQRT(INDEX($I$5:$I$42,L663)),2)</f>
        <v>32.840000000000003</v>
      </c>
      <c r="AA663" s="31" t="s">
        <v>190</v>
      </c>
      <c r="AB663" s="16">
        <f>ROUND(IF(Q663=1,INDEX(新属性投放!$E$14:$E$34,卡牌属性!R663),INDEX(新属性投放!$E$42:$E$62,卡牌属性!R663))*INDEX($G$5:$G$42,L663),2)</f>
        <v>16.420000000000002</v>
      </c>
      <c r="AC663" s="31" t="s">
        <v>191</v>
      </c>
      <c r="AD663" s="16">
        <f>ROUND(IF(Q663=1,INDEX(新属性投放!$F$14:$F$34,卡牌属性!R663),INDEX(新属性投放!$F$42:$F$62,卡牌属性!R663))*INDEX($G$5:$G$42,L663)*SQRT(INDEX($I$5:$I$42,L663)),2)</f>
        <v>147</v>
      </c>
      <c r="AF663" s="16">
        <f t="shared" si="283"/>
        <v>328</v>
      </c>
      <c r="AG663" s="16">
        <f t="shared" si="284"/>
        <v>164</v>
      </c>
      <c r="AH663" s="16">
        <f t="shared" si="285"/>
        <v>1470</v>
      </c>
      <c r="AJ663" s="16">
        <f t="shared" si="289"/>
        <v>1352</v>
      </c>
      <c r="AK663" s="16">
        <f t="shared" si="290"/>
        <v>676</v>
      </c>
      <c r="AL663" s="16">
        <f t="shared" si="291"/>
        <v>6030</v>
      </c>
    </row>
    <row r="664" spans="11:38" ht="16.5" x14ac:dyDescent="0.2">
      <c r="K664" s="15">
        <v>661</v>
      </c>
      <c r="L664" s="15">
        <f t="shared" si="277"/>
        <v>32</v>
      </c>
      <c r="M664" s="15">
        <f t="shared" si="278"/>
        <v>5</v>
      </c>
      <c r="N664" s="16">
        <f t="shared" si="279"/>
        <v>1102016</v>
      </c>
      <c r="O664" s="16" t="str">
        <f t="shared" si="280"/>
        <v>西方龙10突</v>
      </c>
      <c r="P664" s="31" t="s">
        <v>482</v>
      </c>
      <c r="Q664" s="16">
        <f t="shared" si="281"/>
        <v>2</v>
      </c>
      <c r="R664" s="16">
        <f t="shared" si="282"/>
        <v>10</v>
      </c>
      <c r="S664" s="16" t="s">
        <v>51</v>
      </c>
      <c r="T664" s="16">
        <f>ROUND(((IF(Q664=1,INDEX(新属性投放!$J$14:$J$34,卡牌属性!R664),INDEX(新属性投放!$J$42:$J$62,卡牌属性!R664)))*INDEX($G$5:$G$42,L664)+IF(Q664=1,INDEX(新属性投放!R$20:R$23,卡牌属性!M664-1),INDEX(新属性投放!R$25:R$28,卡牌属性!M664-1)))/SQRT(INDEX($I$5:$I$42,L664)),2)</f>
        <v>1678.43</v>
      </c>
      <c r="U664" s="31" t="s">
        <v>190</v>
      </c>
      <c r="V664" s="16">
        <f>ROUND((IF(Q664=1,INDEX(新属性投放!$K$14:$K$34,卡牌属性!R664),INDEX(新属性投放!$K$42:$K$62,卡牌属性!R664))+IF(Q664=1,INDEX(新属性投放!S$20:S$23,卡牌属性!M664-1),INDEX(新属性投放!S$25:S$28,卡牌属性!M664-1)))*INDEX($G$5:$G$42,L664),2)</f>
        <v>773.21</v>
      </c>
      <c r="W664" s="31" t="s">
        <v>191</v>
      </c>
      <c r="X664" s="16">
        <f>ROUND((IF(Q664=1,INDEX(新属性投放!$L$14:$L$34,卡牌属性!R664),INDEX(新属性投放!$L$42:$L$62,卡牌属性!R664))*INDEX($G$5:$G$42,L664)+IF(Q664=1,INDEX(新属性投放!T$20:T$23,卡牌属性!M664-1),INDEX(新属性投放!T$25:T$28,卡牌属性!M664-1)))*SQRT(INDEX($I$5:$I$42,L664)),2)</f>
        <v>8673.5</v>
      </c>
      <c r="Y664" s="31" t="s">
        <v>189</v>
      </c>
      <c r="Z664" s="16">
        <f>ROUND(IF(Q664=1,INDEX(新属性投放!$D$14:$D$34,卡牌属性!R664),INDEX(新属性投放!$D$42:$D$62,卡牌属性!R664))*INDEX($G$5:$G$42,L664)/SQRT(INDEX($I$5:$I$42,L664)),2)</f>
        <v>37.86</v>
      </c>
      <c r="AA664" s="31" t="s">
        <v>190</v>
      </c>
      <c r="AB664" s="16">
        <f>ROUND(IF(Q664=1,INDEX(新属性投放!$E$14:$E$34,卡牌属性!R664),INDEX(新属性投放!$E$42:$E$62,卡牌属性!R664))*INDEX($G$5:$G$42,L664),2)</f>
        <v>18.93</v>
      </c>
      <c r="AC664" s="31" t="s">
        <v>191</v>
      </c>
      <c r="AD664" s="16">
        <f>ROUND(IF(Q664=1,INDEX(新属性投放!$F$14:$F$34,卡牌属性!R664),INDEX(新属性投放!$F$42:$F$62,卡牌属性!R664))*INDEX($G$5:$G$42,L664)*SQRT(INDEX($I$5:$I$42,L664)),2)</f>
        <v>169.5</v>
      </c>
      <c r="AF664" s="16">
        <f t="shared" si="283"/>
        <v>378</v>
      </c>
      <c r="AG664" s="16">
        <f t="shared" si="284"/>
        <v>189</v>
      </c>
      <c r="AH664" s="16">
        <f t="shared" si="285"/>
        <v>1695</v>
      </c>
      <c r="AJ664" s="16">
        <f t="shared" si="289"/>
        <v>1730</v>
      </c>
      <c r="AK664" s="16">
        <f t="shared" si="290"/>
        <v>865</v>
      </c>
      <c r="AL664" s="16">
        <f t="shared" si="291"/>
        <v>7725</v>
      </c>
    </row>
    <row r="665" spans="11:38" ht="16.5" x14ac:dyDescent="0.2">
      <c r="K665" s="15">
        <v>662</v>
      </c>
      <c r="L665" s="15">
        <f t="shared" si="277"/>
        <v>32</v>
      </c>
      <c r="M665" s="15">
        <f t="shared" si="278"/>
        <v>5</v>
      </c>
      <c r="N665" s="16">
        <f t="shared" si="279"/>
        <v>1102016</v>
      </c>
      <c r="O665" s="16" t="str">
        <f t="shared" si="280"/>
        <v>西方龙11突</v>
      </c>
      <c r="P665" s="31" t="s">
        <v>482</v>
      </c>
      <c r="Q665" s="16">
        <f t="shared" si="281"/>
        <v>2</v>
      </c>
      <c r="R665" s="16">
        <f t="shared" si="282"/>
        <v>11</v>
      </c>
      <c r="S665" s="16" t="s">
        <v>51</v>
      </c>
      <c r="T665" s="16">
        <f>ROUND(((IF(Q665=1,INDEX(新属性投放!$J$14:$J$34,卡牌属性!R665),INDEX(新属性投放!$J$42:$J$62,卡牌属性!R665)))*INDEX($G$5:$G$42,L665)+IF(Q665=1,INDEX(新属性投放!R$20:R$23,卡牌属性!M665-1),INDEX(新属性投放!R$25:R$28,卡牌属性!M665-1)))/SQRT(INDEX($I$5:$I$42,L665)),2)</f>
        <v>1915.73</v>
      </c>
      <c r="U665" s="31" t="s">
        <v>190</v>
      </c>
      <c r="V665" s="16">
        <f>ROUND((IF(Q665=1,INDEX(新属性投放!$K$14:$K$34,卡牌属性!R665),INDEX(新属性投放!$K$42:$K$62,卡牌属性!R665))+IF(Q665=1,INDEX(新属性投放!S$20:S$23,卡牌属性!M665-1),INDEX(新属性投放!S$25:S$28,卡牌属性!M665-1)))*INDEX($G$5:$G$42,L665),2)</f>
        <v>891.86</v>
      </c>
      <c r="W665" s="31" t="s">
        <v>191</v>
      </c>
      <c r="X665" s="16">
        <f>ROUND((IF(Q665=1,INDEX(新属性投放!$L$14:$L$34,卡牌属性!R665),INDEX(新属性投放!$L$42:$L$62,卡牌属性!R665))*INDEX($G$5:$G$42,L665)+IF(Q665=1,INDEX(新属性投放!T$20:T$23,卡牌属性!M665-1),INDEX(新属性投放!T$25:T$28,卡牌属性!M665-1)))*SQRT(INDEX($I$5:$I$42,L665)),2)</f>
        <v>9953</v>
      </c>
      <c r="Y665" s="31" t="s">
        <v>189</v>
      </c>
      <c r="Z665" s="16">
        <f>ROUND(IF(Q665=1,INDEX(新属性投放!$D$14:$D$34,卡牌属性!R665),INDEX(新属性投放!$D$42:$D$62,卡牌属性!R665))*INDEX($G$5:$G$42,L665)/SQRT(INDEX($I$5:$I$42,L665)),2)</f>
        <v>44.18</v>
      </c>
      <c r="AA665" s="31" t="s">
        <v>190</v>
      </c>
      <c r="AB665" s="16">
        <f>ROUND(IF(Q665=1,INDEX(新属性投放!$E$14:$E$34,卡牌属性!R665),INDEX(新属性投放!$E$42:$E$62,卡牌属性!R665))*INDEX($G$5:$G$42,L665),2)</f>
        <v>22.09</v>
      </c>
      <c r="AC665" s="31" t="s">
        <v>191</v>
      </c>
      <c r="AD665" s="16">
        <f>ROUND(IF(Q665=1,INDEX(新属性投放!$F$14:$F$34,卡牌属性!R665),INDEX(新属性投放!$F$42:$F$62,卡牌属性!R665))*INDEX($G$5:$G$42,L665)*SQRT(INDEX($I$5:$I$42,L665)),2)</f>
        <v>198</v>
      </c>
      <c r="AF665" s="16">
        <f t="shared" si="283"/>
        <v>441</v>
      </c>
      <c r="AG665" s="16">
        <f t="shared" si="284"/>
        <v>220</v>
      </c>
      <c r="AH665" s="16">
        <f t="shared" si="285"/>
        <v>1980</v>
      </c>
      <c r="AJ665" s="16">
        <f t="shared" si="289"/>
        <v>2171</v>
      </c>
      <c r="AK665" s="16">
        <f t="shared" si="290"/>
        <v>1085</v>
      </c>
      <c r="AL665" s="16">
        <f t="shared" si="291"/>
        <v>9705</v>
      </c>
    </row>
    <row r="666" spans="11:38" ht="16.5" x14ac:dyDescent="0.2">
      <c r="K666" s="15">
        <v>663</v>
      </c>
      <c r="L666" s="15">
        <f t="shared" si="277"/>
        <v>32</v>
      </c>
      <c r="M666" s="15">
        <f t="shared" si="278"/>
        <v>5</v>
      </c>
      <c r="N666" s="16">
        <f t="shared" si="279"/>
        <v>1102016</v>
      </c>
      <c r="O666" s="16" t="str">
        <f t="shared" si="280"/>
        <v>西方龙12突</v>
      </c>
      <c r="P666" s="31" t="s">
        <v>482</v>
      </c>
      <c r="Q666" s="16">
        <f t="shared" si="281"/>
        <v>2</v>
      </c>
      <c r="R666" s="16">
        <f t="shared" si="282"/>
        <v>12</v>
      </c>
      <c r="S666" s="16" t="s">
        <v>51</v>
      </c>
      <c r="T666" s="16">
        <f>ROUND(((IF(Q666=1,INDEX(新属性投放!$J$14:$J$34,卡牌属性!R666),INDEX(新属性投放!$J$42:$J$62,卡牌属性!R666)))*INDEX($G$5:$G$42,L666)+IF(Q666=1,INDEX(新属性投放!R$20:R$23,卡牌属性!M666-1),INDEX(新属性投放!R$25:R$28,卡牌属性!M666-1)))/SQRT(INDEX($I$5:$I$42,L666)),2)</f>
        <v>2192.1</v>
      </c>
      <c r="U666" s="31" t="s">
        <v>190</v>
      </c>
      <c r="V666" s="16">
        <f>ROUND((IF(Q666=1,INDEX(新属性投放!$K$14:$K$34,卡牌属性!R666),INDEX(新属性投放!$K$42:$K$62,卡牌属性!R666))+IF(Q666=1,INDEX(新属性投放!S$20:S$23,卡牌属性!M666-1),INDEX(新属性投放!S$25:S$28,卡牌属性!M666-1)))*INDEX($G$5:$G$42,L666),2)</f>
        <v>1029.3</v>
      </c>
      <c r="W666" s="31" t="s">
        <v>191</v>
      </c>
      <c r="X666" s="16">
        <f>ROUND((IF(Q666=1,INDEX(新属性投放!$L$14:$L$34,卡牌属性!R666),INDEX(新属性投放!$L$42:$L$62,卡牌属性!R666))*INDEX($G$5:$G$42,L666)+IF(Q666=1,INDEX(新属性投放!T$20:T$23,卡牌属性!M666-1),INDEX(新属性投放!T$25:T$28,卡牌属性!M666-1)))*SQRT(INDEX($I$5:$I$42,L666)),2)</f>
        <v>11442.5</v>
      </c>
      <c r="Y666" s="31" t="s">
        <v>189</v>
      </c>
      <c r="Z666" s="16">
        <f>ROUND(IF(Q666=1,INDEX(新属性投放!$D$14:$D$34,卡牌属性!R666),INDEX(新属性投放!$D$42:$D$62,卡牌属性!R666))*INDEX($G$5:$G$42,L666)/SQRT(INDEX($I$5:$I$42,L666)),2)</f>
        <v>50.54</v>
      </c>
      <c r="AA666" s="31" t="s">
        <v>190</v>
      </c>
      <c r="AB666" s="16">
        <f>ROUND(IF(Q666=1,INDEX(新属性投放!$E$14:$E$34,卡牌属性!R666),INDEX(新属性投放!$E$42:$E$62,卡牌属性!R666))*INDEX($G$5:$G$42,L666),2)</f>
        <v>25.27</v>
      </c>
      <c r="AC666" s="31" t="s">
        <v>191</v>
      </c>
      <c r="AD666" s="16">
        <f>ROUND(IF(Q666=1,INDEX(新属性投放!$F$14:$F$34,卡牌属性!R666),INDEX(新属性投放!$F$42:$F$62,卡牌属性!R666))*INDEX($G$5:$G$42,L666)*SQRT(INDEX($I$5:$I$42,L666)),2)</f>
        <v>226.5</v>
      </c>
      <c r="AF666" s="16">
        <f t="shared" si="283"/>
        <v>505</v>
      </c>
      <c r="AG666" s="16">
        <f t="shared" si="284"/>
        <v>252</v>
      </c>
      <c r="AH666" s="16">
        <f t="shared" si="285"/>
        <v>2265</v>
      </c>
      <c r="AJ666" s="16">
        <f t="shared" si="289"/>
        <v>2676</v>
      </c>
      <c r="AK666" s="16">
        <f t="shared" si="290"/>
        <v>1337</v>
      </c>
      <c r="AL666" s="16">
        <f t="shared" si="291"/>
        <v>11970</v>
      </c>
    </row>
    <row r="667" spans="11:38" ht="16.5" x14ac:dyDescent="0.2">
      <c r="K667" s="15">
        <v>664</v>
      </c>
      <c r="L667" s="15">
        <f t="shared" si="277"/>
        <v>32</v>
      </c>
      <c r="M667" s="15">
        <f t="shared" si="278"/>
        <v>5</v>
      </c>
      <c r="N667" s="16">
        <f t="shared" si="279"/>
        <v>1102016</v>
      </c>
      <c r="O667" s="16" t="str">
        <f t="shared" si="280"/>
        <v>西方龙13突</v>
      </c>
      <c r="P667" s="31" t="s">
        <v>482</v>
      </c>
      <c r="Q667" s="16">
        <f t="shared" si="281"/>
        <v>2</v>
      </c>
      <c r="R667" s="16">
        <f t="shared" si="282"/>
        <v>13</v>
      </c>
      <c r="S667" s="16" t="s">
        <v>51</v>
      </c>
      <c r="T667" s="16">
        <f>ROUND(((IF(Q667=1,INDEX(新属性投放!$J$14:$J$34,卡牌属性!R667),INDEX(新属性投放!$J$42:$J$62,卡牌属性!R667)))*INDEX($G$5:$G$42,L667)+IF(Q667=1,INDEX(新属性投放!R$20:R$23,卡牌属性!M667-1),INDEX(新属性投放!R$25:R$28,卡牌属性!M667-1)))/SQRT(INDEX($I$5:$I$42,L667)),2)</f>
        <v>2507.7800000000002</v>
      </c>
      <c r="U667" s="31" t="s">
        <v>190</v>
      </c>
      <c r="V667" s="16">
        <f>ROUND((IF(Q667=1,INDEX(新属性投放!$K$14:$K$34,卡牌属性!R667),INDEX(新属性投放!$K$42:$K$62,卡牌属性!R667))+IF(Q667=1,INDEX(新属性投放!S$20:S$23,卡牌属性!M667-1),INDEX(新属性投放!S$25:S$28,卡牌属性!M667-1)))*INDEX($G$5:$G$42,L667),2)</f>
        <v>1187.1400000000001</v>
      </c>
      <c r="W667" s="31" t="s">
        <v>191</v>
      </c>
      <c r="X667" s="16">
        <f>ROUND((IF(Q667=1,INDEX(新属性投放!$L$14:$L$34,卡牌属性!R667),INDEX(新属性投放!$L$42:$L$62,卡牌属性!R667))*INDEX($G$5:$G$42,L667)+IF(Q667=1,INDEX(新属性投放!T$20:T$23,卡牌属性!M667-1),INDEX(新属性投放!T$25:T$28,卡牌属性!M667-1)))*SQRT(INDEX($I$5:$I$42,L667)),2)</f>
        <v>13142</v>
      </c>
      <c r="Y667" s="31" t="s">
        <v>189</v>
      </c>
      <c r="Z667" s="16">
        <f>ROUND(IF(Q667=1,INDEX(新属性投放!$D$14:$D$34,卡牌属性!R667),INDEX(新属性投放!$D$42:$D$62,卡牌属性!R667))*INDEX($G$5:$G$42,L667)/SQRT(INDEX($I$5:$I$42,L667)),2)</f>
        <v>58.43</v>
      </c>
      <c r="AA667" s="31" t="s">
        <v>190</v>
      </c>
      <c r="AB667" s="16">
        <f>ROUND(IF(Q667=1,INDEX(新属性投放!$E$14:$E$34,卡牌属性!R667),INDEX(新属性投放!$E$42:$E$62,卡牌属性!R667))*INDEX($G$5:$G$42,L667),2)</f>
        <v>29.21</v>
      </c>
      <c r="AC667" s="31" t="s">
        <v>191</v>
      </c>
      <c r="AD667" s="16">
        <f>ROUND(IF(Q667=1,INDEX(新属性投放!$F$14:$F$34,卡牌属性!R667),INDEX(新属性投放!$F$42:$F$62,卡牌属性!R667))*INDEX($G$5:$G$42,L667)*SQRT(INDEX($I$5:$I$42,L667)),2)</f>
        <v>262.5</v>
      </c>
      <c r="AF667" s="16">
        <f t="shared" si="283"/>
        <v>584</v>
      </c>
      <c r="AG667" s="16">
        <f t="shared" si="284"/>
        <v>292</v>
      </c>
      <c r="AH667" s="16">
        <f t="shared" si="285"/>
        <v>2625</v>
      </c>
      <c r="AJ667" s="16">
        <f t="shared" si="289"/>
        <v>3260</v>
      </c>
      <c r="AK667" s="16">
        <f t="shared" si="290"/>
        <v>1629</v>
      </c>
      <c r="AL667" s="16">
        <f t="shared" si="291"/>
        <v>14595</v>
      </c>
    </row>
    <row r="668" spans="11:38" ht="16.5" x14ac:dyDescent="0.2">
      <c r="K668" s="15">
        <v>665</v>
      </c>
      <c r="L668" s="15">
        <f t="shared" si="277"/>
        <v>32</v>
      </c>
      <c r="M668" s="15">
        <f t="shared" si="278"/>
        <v>5</v>
      </c>
      <c r="N668" s="16">
        <f t="shared" si="279"/>
        <v>1102016</v>
      </c>
      <c r="O668" s="16" t="str">
        <f t="shared" si="280"/>
        <v>西方龙14突</v>
      </c>
      <c r="P668" s="31" t="s">
        <v>482</v>
      </c>
      <c r="Q668" s="16">
        <f t="shared" si="281"/>
        <v>2</v>
      </c>
      <c r="R668" s="16">
        <f t="shared" si="282"/>
        <v>14</v>
      </c>
      <c r="S668" s="16" t="s">
        <v>51</v>
      </c>
      <c r="T668" s="16">
        <f>ROUND(((IF(Q668=1,INDEX(新属性投放!$J$14:$J$34,卡牌属性!R668),INDEX(新属性投放!$J$42:$J$62,卡牌属性!R668)))*INDEX($G$5:$G$42,L668)+IF(Q668=1,INDEX(新属性投放!R$20:R$23,卡牌属性!M668-1),INDEX(新属性投放!R$25:R$28,卡牌属性!M668-1)))/SQRT(INDEX($I$5:$I$42,L668)),2)</f>
        <v>2873.4</v>
      </c>
      <c r="U668" s="31" t="s">
        <v>190</v>
      </c>
      <c r="V668" s="16">
        <f>ROUND((IF(Q668=1,INDEX(新属性投放!$K$14:$K$34,卡牌属性!R668),INDEX(新属性投放!$K$42:$K$62,卡牌属性!R668))+IF(Q668=1,INDEX(新属性投放!S$20:S$23,卡牌属性!M668-1),INDEX(新属性投放!S$25:S$28,卡牌属性!M668-1)))*INDEX($G$5:$G$42,L668),2)</f>
        <v>1369.2</v>
      </c>
      <c r="W668" s="31" t="s">
        <v>191</v>
      </c>
      <c r="X668" s="16">
        <f>ROUND((IF(Q668=1,INDEX(新属性投放!$L$14:$L$34,卡牌属性!R668),INDEX(新属性投放!$L$42:$L$62,卡牌属性!R668))*INDEX($G$5:$G$42,L668)+IF(Q668=1,INDEX(新属性投放!T$20:T$23,卡牌属性!M668-1),INDEX(新属性投放!T$25:T$28,卡牌属性!M668-1)))*SQRT(INDEX($I$5:$I$42,L668)),2)</f>
        <v>15116</v>
      </c>
      <c r="Y668" s="31" t="s">
        <v>189</v>
      </c>
      <c r="Z668" s="16">
        <f>ROUND(IF(Q668=1,INDEX(新属性投放!$D$14:$D$34,卡牌属性!R668),INDEX(新属性投放!$D$42:$D$62,卡牌属性!R668))*INDEX($G$5:$G$42,L668)/SQRT(INDEX($I$5:$I$42,L668)),2)</f>
        <v>67.56</v>
      </c>
      <c r="AA668" s="31" t="s">
        <v>190</v>
      </c>
      <c r="AB668" s="16">
        <f>ROUND(IF(Q668=1,INDEX(新属性投放!$E$14:$E$34,卡牌属性!R668),INDEX(新属性投放!$E$42:$E$62,卡牌属性!R668))*INDEX($G$5:$G$42,L668),2)</f>
        <v>33.78</v>
      </c>
      <c r="AC668" s="31" t="s">
        <v>191</v>
      </c>
      <c r="AD668" s="16">
        <f>ROUND(IF(Q668=1,INDEX(新属性投放!$F$14:$F$34,卡牌属性!R668),INDEX(新属性投放!$F$42:$F$62,卡牌属性!R668))*INDEX($G$5:$G$42,L668)*SQRT(INDEX($I$5:$I$42,L668)),2)</f>
        <v>303</v>
      </c>
      <c r="AF668" s="16">
        <f t="shared" si="283"/>
        <v>675</v>
      </c>
      <c r="AG668" s="16">
        <f t="shared" si="284"/>
        <v>337</v>
      </c>
      <c r="AH668" s="16">
        <f t="shared" si="285"/>
        <v>3030</v>
      </c>
      <c r="AJ668" s="16">
        <f t="shared" si="289"/>
        <v>3935</v>
      </c>
      <c r="AK668" s="16">
        <f t="shared" si="290"/>
        <v>1966</v>
      </c>
      <c r="AL668" s="16">
        <f t="shared" si="291"/>
        <v>17625</v>
      </c>
    </row>
    <row r="669" spans="11:38" ht="16.5" x14ac:dyDescent="0.2">
      <c r="K669" s="15">
        <v>666</v>
      </c>
      <c r="L669" s="15">
        <f t="shared" si="277"/>
        <v>32</v>
      </c>
      <c r="M669" s="15">
        <f t="shared" si="278"/>
        <v>5</v>
      </c>
      <c r="N669" s="16">
        <f t="shared" si="279"/>
        <v>1102016</v>
      </c>
      <c r="O669" s="16" t="str">
        <f t="shared" si="280"/>
        <v>西方龙15突</v>
      </c>
      <c r="P669" s="31" t="s">
        <v>482</v>
      </c>
      <c r="Q669" s="16">
        <f t="shared" si="281"/>
        <v>2</v>
      </c>
      <c r="R669" s="16">
        <f t="shared" si="282"/>
        <v>15</v>
      </c>
      <c r="S669" s="16" t="s">
        <v>51</v>
      </c>
      <c r="T669" s="16">
        <f>ROUND(((IF(Q669=1,INDEX(新属性投放!$J$14:$J$34,卡牌属性!R669),INDEX(新属性投放!$J$42:$J$62,卡牌属性!R669)))*INDEX($G$5:$G$42,L669)+IF(Q669=1,INDEX(新属性投放!R$20:R$23,卡牌属性!M669-1),INDEX(新属性投放!R$25:R$28,卡牌属性!M669-1)))/SQRT(INDEX($I$5:$I$42,L669)),2)</f>
        <v>3295.2</v>
      </c>
      <c r="U669" s="31" t="s">
        <v>190</v>
      </c>
      <c r="V669" s="16">
        <f>ROUND((IF(Q669=1,INDEX(新属性投放!$K$14:$K$34,卡牌属性!R669),INDEX(新属性投放!$K$42:$K$62,卡牌属性!R669))+IF(Q669=1,INDEX(新属性投放!S$20:S$23,卡牌属性!M669-1),INDEX(新属性投放!S$25:S$28,卡牌属性!M669-1)))*INDEX($G$5:$G$42,L669),2)</f>
        <v>1580.1</v>
      </c>
      <c r="W669" s="31" t="s">
        <v>191</v>
      </c>
      <c r="X669" s="16">
        <f>ROUND((IF(Q669=1,INDEX(新属性投放!$L$14:$L$34,卡牌属性!R669),INDEX(新属性投放!$L$42:$L$62,卡牌属性!R669))*INDEX($G$5:$G$42,L669)+IF(Q669=1,INDEX(新属性投放!T$20:T$23,卡牌属性!M669-1),INDEX(新属性投放!T$25:T$28,卡牌属性!M669-1)))*SQRT(INDEX($I$5:$I$42,L669)),2)</f>
        <v>17387</v>
      </c>
      <c r="Y669" s="31" t="s">
        <v>189</v>
      </c>
      <c r="Z669" s="16">
        <f>ROUND(IF(Q669=1,INDEX(新属性投放!$D$14:$D$34,卡牌属性!R669),INDEX(新属性投放!$D$42:$D$62,卡牌属性!R669))*INDEX($G$5:$G$42,L669)/SQRT(INDEX($I$5:$I$42,L669)),2)</f>
        <v>78.11</v>
      </c>
      <c r="AA669" s="31" t="s">
        <v>190</v>
      </c>
      <c r="AB669" s="16">
        <f>ROUND(IF(Q669=1,INDEX(新属性投放!$E$14:$E$34,卡牌属性!R669),INDEX(新属性投放!$E$42:$E$62,卡牌属性!R669))*INDEX($G$5:$G$42,L669),2)</f>
        <v>39.049999999999997</v>
      </c>
      <c r="AC669" s="31" t="s">
        <v>191</v>
      </c>
      <c r="AD669" s="16">
        <f>ROUND(IF(Q669=1,INDEX(新属性投放!$F$14:$F$34,卡牌属性!R669),INDEX(新属性投放!$F$42:$F$62,卡牌属性!R669))*INDEX($G$5:$G$42,L669)*SQRT(INDEX($I$5:$I$42,L669)),2)</f>
        <v>351</v>
      </c>
      <c r="AF669" s="16">
        <f t="shared" si="283"/>
        <v>781</v>
      </c>
      <c r="AG669" s="16">
        <f t="shared" si="284"/>
        <v>390</v>
      </c>
      <c r="AH669" s="16">
        <f t="shared" si="285"/>
        <v>3510</v>
      </c>
      <c r="AJ669" s="16">
        <f t="shared" si="289"/>
        <v>4716</v>
      </c>
      <c r="AK669" s="16">
        <f t="shared" si="290"/>
        <v>2356</v>
      </c>
      <c r="AL669" s="16">
        <f t="shared" si="291"/>
        <v>21135</v>
      </c>
    </row>
    <row r="670" spans="11:38" ht="16.5" x14ac:dyDescent="0.2">
      <c r="K670" s="15">
        <v>667</v>
      </c>
      <c r="L670" s="15">
        <f t="shared" si="277"/>
        <v>32</v>
      </c>
      <c r="M670" s="15">
        <f t="shared" si="278"/>
        <v>5</v>
      </c>
      <c r="N670" s="16">
        <f t="shared" si="279"/>
        <v>1102016</v>
      </c>
      <c r="O670" s="16" t="str">
        <f t="shared" si="280"/>
        <v>西方龙16突</v>
      </c>
      <c r="P670" s="31" t="s">
        <v>482</v>
      </c>
      <c r="Q670" s="16">
        <f t="shared" si="281"/>
        <v>2</v>
      </c>
      <c r="R670" s="16">
        <f t="shared" si="282"/>
        <v>16</v>
      </c>
      <c r="S670" s="16" t="s">
        <v>51</v>
      </c>
      <c r="T670" s="16">
        <f>ROUND(((IF(Q670=1,INDEX(新属性投放!$J$14:$J$34,卡牌属性!R670),INDEX(新属性投放!$J$42:$J$62,卡牌属性!R670)))*INDEX($G$5:$G$42,L670)+IF(Q670=1,INDEX(新属性投放!R$20:R$23,卡牌属性!M670-1),INDEX(新属性投放!R$25:R$28,卡牌属性!M670-1)))/SQRT(INDEX($I$5:$I$42,L670)),2)</f>
        <v>3783.23</v>
      </c>
      <c r="U670" s="31" t="s">
        <v>190</v>
      </c>
      <c r="V670" s="16">
        <f>ROUND((IF(Q670=1,INDEX(新属性投放!$K$14:$K$34,卡牌属性!R670),INDEX(新属性投放!$K$42:$K$62,卡牌属性!R670))+IF(Q670=1,INDEX(新属性投放!S$20:S$23,卡牌属性!M670-1),INDEX(新属性投放!S$25:S$28,卡牌属性!M670-1)))*INDEX($G$5:$G$42,L670),2)</f>
        <v>1824.86</v>
      </c>
      <c r="W670" s="31" t="s">
        <v>191</v>
      </c>
      <c r="X670" s="16">
        <f>ROUND((IF(Q670=1,INDEX(新属性投放!$L$14:$L$34,卡牌属性!R670),INDEX(新属性投放!$L$42:$L$62,卡牌属性!R670))*INDEX($G$5:$G$42,L670)+IF(Q670=1,INDEX(新属性投放!T$20:T$23,卡牌属性!M670-1),INDEX(新属性投放!T$25:T$28,卡牌属性!M670-1)))*SQRT(INDEX($I$5:$I$42,L670)),2)</f>
        <v>20019.5</v>
      </c>
      <c r="Y670" s="31" t="s">
        <v>189</v>
      </c>
      <c r="Z670" s="16">
        <f>ROUND(IF(Q670=1,INDEX(新属性投放!$D$14:$D$34,卡牌属性!R670),INDEX(新属性投放!$D$42:$D$62,卡牌属性!R670))*INDEX($G$5:$G$42,L670)/SQRT(INDEX($I$5:$I$42,L670)),2)</f>
        <v>90.3</v>
      </c>
      <c r="AA670" s="31" t="s">
        <v>190</v>
      </c>
      <c r="AB670" s="16">
        <f>ROUND(IF(Q670=1,INDEX(新属性投放!$E$14:$E$34,卡牌属性!R670),INDEX(新属性投放!$E$42:$E$62,卡牌属性!R670))*INDEX($G$5:$G$42,L670),2)</f>
        <v>45.15</v>
      </c>
      <c r="AC670" s="31" t="s">
        <v>191</v>
      </c>
      <c r="AD670" s="16">
        <f>ROUND(IF(Q670=1,INDEX(新属性投放!$F$14:$F$34,卡牌属性!R670),INDEX(新属性投放!$F$42:$F$62,卡牌属性!R670))*INDEX($G$5:$G$42,L670)*SQRT(INDEX($I$5:$I$42,L670)),2)</f>
        <v>405</v>
      </c>
      <c r="AF670" s="16">
        <f t="shared" si="283"/>
        <v>903</v>
      </c>
      <c r="AG670" s="16">
        <f t="shared" si="284"/>
        <v>451</v>
      </c>
      <c r="AH670" s="16">
        <f t="shared" si="285"/>
        <v>4050</v>
      </c>
      <c r="AJ670" s="16">
        <f t="shared" si="289"/>
        <v>5619</v>
      </c>
      <c r="AK670" s="16">
        <f t="shared" si="290"/>
        <v>2807</v>
      </c>
      <c r="AL670" s="16">
        <f t="shared" si="291"/>
        <v>25185</v>
      </c>
    </row>
    <row r="671" spans="11:38" ht="16.5" x14ac:dyDescent="0.2">
      <c r="K671" s="15">
        <v>668</v>
      </c>
      <c r="L671" s="15">
        <f t="shared" si="277"/>
        <v>32</v>
      </c>
      <c r="M671" s="15">
        <f t="shared" si="278"/>
        <v>5</v>
      </c>
      <c r="N671" s="16">
        <f t="shared" si="279"/>
        <v>1102016</v>
      </c>
      <c r="O671" s="16" t="str">
        <f t="shared" si="280"/>
        <v>西方龙17突</v>
      </c>
      <c r="P671" s="31" t="s">
        <v>482</v>
      </c>
      <c r="Q671" s="16">
        <f t="shared" si="281"/>
        <v>2</v>
      </c>
      <c r="R671" s="16">
        <f t="shared" si="282"/>
        <v>17</v>
      </c>
      <c r="S671" s="16" t="s">
        <v>51</v>
      </c>
      <c r="T671" s="16">
        <f>ROUND(((IF(Q671=1,INDEX(新属性投放!$J$14:$J$34,卡牌属性!R671),INDEX(新属性投放!$J$42:$J$62,卡牌属性!R671)))*INDEX($G$5:$G$42,L671)+IF(Q671=1,INDEX(新属性投放!R$20:R$23,卡牌属性!M671-1),INDEX(新属性投放!R$25:R$28,卡牌属性!M671-1)))/SQRT(INDEX($I$5:$I$42,L671)),2)</f>
        <v>4347.2299999999996</v>
      </c>
      <c r="U671" s="31" t="s">
        <v>190</v>
      </c>
      <c r="V671" s="16">
        <f>ROUND((IF(Q671=1,INDEX(新属性投放!$K$14:$K$34,卡牌属性!R671),INDEX(新属性投放!$K$42:$K$62,卡牌属性!R671))+IF(Q671=1,INDEX(新属性投放!S$20:S$23,卡牌属性!M671-1),INDEX(新属性投放!S$25:S$28,卡牌属性!M671-1)))*INDEX($G$5:$G$42,L671),2)</f>
        <v>2107.61</v>
      </c>
      <c r="W671" s="31" t="s">
        <v>191</v>
      </c>
      <c r="X671" s="16">
        <f>ROUND((IF(Q671=1,INDEX(新属性投放!$L$14:$L$34,卡牌属性!R671),INDEX(新属性投放!$L$42:$L$62,卡牌属性!R671))*INDEX($G$5:$G$42,L671)+IF(Q671=1,INDEX(新属性投放!T$20:T$23,卡牌属性!M671-1),INDEX(新属性投放!T$25:T$28,卡牌属性!M671-1)))*SQRT(INDEX($I$5:$I$42,L671)),2)</f>
        <v>23057</v>
      </c>
      <c r="Y671" s="31" t="s">
        <v>189</v>
      </c>
      <c r="Z671" s="16">
        <f>ROUND(IF(Q671=1,INDEX(新属性投放!$D$14:$D$34,卡牌属性!R671),INDEX(新属性投放!$D$42:$D$62,卡牌属性!R671))*INDEX($G$5:$G$42,L671)/SQRT(INDEX($I$5:$I$42,L671)),2)</f>
        <v>104.4</v>
      </c>
      <c r="AA671" s="31" t="s">
        <v>190</v>
      </c>
      <c r="AB671" s="16">
        <f>ROUND(IF(Q671=1,INDEX(新属性投放!$E$14:$E$34,卡牌属性!R671),INDEX(新属性投放!$E$42:$E$62,卡牌属性!R671))*INDEX($G$5:$G$42,L671),2)</f>
        <v>52.2</v>
      </c>
      <c r="AC671" s="31" t="s">
        <v>191</v>
      </c>
      <c r="AD671" s="16">
        <f>ROUND(IF(Q671=1,INDEX(新属性投放!$F$14:$F$34,卡牌属性!R671),INDEX(新属性投放!$F$42:$F$62,卡牌属性!R671))*INDEX($G$5:$G$42,L671)*SQRT(INDEX($I$5:$I$42,L671)),2)</f>
        <v>469.5</v>
      </c>
      <c r="AF671" s="16">
        <f t="shared" si="283"/>
        <v>1044</v>
      </c>
      <c r="AG671" s="16">
        <f t="shared" si="284"/>
        <v>522</v>
      </c>
      <c r="AH671" s="16">
        <f t="shared" si="285"/>
        <v>4695</v>
      </c>
      <c r="AJ671" s="16">
        <f t="shared" si="289"/>
        <v>6663</v>
      </c>
      <c r="AK671" s="16">
        <f t="shared" si="290"/>
        <v>3329</v>
      </c>
      <c r="AL671" s="16">
        <f t="shared" si="291"/>
        <v>29880</v>
      </c>
    </row>
    <row r="672" spans="11:38" ht="16.5" x14ac:dyDescent="0.2">
      <c r="K672" s="15">
        <v>669</v>
      </c>
      <c r="L672" s="15">
        <f t="shared" si="277"/>
        <v>32</v>
      </c>
      <c r="M672" s="15">
        <f t="shared" si="278"/>
        <v>5</v>
      </c>
      <c r="N672" s="16">
        <f t="shared" si="279"/>
        <v>1102016</v>
      </c>
      <c r="O672" s="16" t="str">
        <f t="shared" si="280"/>
        <v>西方龙18突</v>
      </c>
      <c r="P672" s="31" t="s">
        <v>482</v>
      </c>
      <c r="Q672" s="16">
        <f t="shared" si="281"/>
        <v>2</v>
      </c>
      <c r="R672" s="16">
        <f t="shared" si="282"/>
        <v>18</v>
      </c>
      <c r="S672" s="16" t="s">
        <v>51</v>
      </c>
      <c r="T672" s="16">
        <f>ROUND(((IF(Q672=1,INDEX(新属性投放!$J$14:$J$34,卡牌属性!R672),INDEX(新属性投放!$J$42:$J$62,卡牌属性!R672)))*INDEX($G$5:$G$42,L672)+IF(Q672=1,INDEX(新属性投放!R$20:R$23,卡牌属性!M672-1),INDEX(新属性投放!R$25:R$28,卡牌属性!M672-1)))/SQRT(INDEX($I$5:$I$42,L672)),2)</f>
        <v>4999.7299999999996</v>
      </c>
      <c r="U672" s="31" t="s">
        <v>190</v>
      </c>
      <c r="V672" s="16">
        <f>ROUND((IF(Q672=1,INDEX(新属性投放!$K$14:$K$34,卡牌属性!R672),INDEX(新属性投放!$K$42:$K$62,卡牌属性!R672))+IF(Q672=1,INDEX(新属性投放!S$20:S$23,卡牌属性!M672-1),INDEX(新属性投放!S$25:S$28,卡牌属性!M672-1)))*INDEX($G$5:$G$42,L672),2)</f>
        <v>2434.61</v>
      </c>
      <c r="W672" s="31" t="s">
        <v>191</v>
      </c>
      <c r="X672" s="16">
        <f>ROUND((IF(Q672=1,INDEX(新属性投放!$L$14:$L$34,卡牌属性!R672),INDEX(新属性投放!$L$42:$L$62,卡牌属性!R672))*INDEX($G$5:$G$42,L672)+IF(Q672=1,INDEX(新属性投放!T$20:T$23,卡牌属性!M672-1),INDEX(新属性投放!T$25:T$28,卡牌属性!M672-1)))*SQRT(INDEX($I$5:$I$42,L672)),2)</f>
        <v>26579</v>
      </c>
      <c r="Y672" s="31" t="s">
        <v>189</v>
      </c>
      <c r="Z672" s="16">
        <f>ROUND(IF(Q672=1,INDEX(新属性投放!$D$14:$D$34,卡牌属性!R672),INDEX(新属性投放!$D$42:$D$62,卡牌属性!R672))*INDEX($G$5:$G$42,L672)/SQRT(INDEX($I$5:$I$42,L672)),2)</f>
        <v>120.72</v>
      </c>
      <c r="AA672" s="31" t="s">
        <v>190</v>
      </c>
      <c r="AB672" s="16">
        <f>ROUND(IF(Q672=1,INDEX(新属性投放!$E$14:$E$34,卡牌属性!R672),INDEX(新属性投放!$E$42:$E$62,卡牌属性!R672))*INDEX($G$5:$G$42,L672),2)</f>
        <v>60.36</v>
      </c>
      <c r="AC672" s="31" t="s">
        <v>191</v>
      </c>
      <c r="AD672" s="16">
        <f>ROUND(IF(Q672=1,INDEX(新属性投放!$F$14:$F$34,卡牌属性!R672),INDEX(新属性投放!$F$42:$F$62,卡牌属性!R672))*INDEX($G$5:$G$42,L672)*SQRT(INDEX($I$5:$I$42,L672)),2)</f>
        <v>543</v>
      </c>
      <c r="AF672" s="16">
        <f t="shared" si="283"/>
        <v>1207</v>
      </c>
      <c r="AG672" s="16">
        <f t="shared" si="284"/>
        <v>603</v>
      </c>
      <c r="AH672" s="16">
        <f t="shared" si="285"/>
        <v>5430</v>
      </c>
      <c r="AJ672" s="16">
        <f t="shared" si="289"/>
        <v>7870</v>
      </c>
      <c r="AK672" s="16">
        <f t="shared" si="290"/>
        <v>3932</v>
      </c>
      <c r="AL672" s="16">
        <f t="shared" si="291"/>
        <v>35310</v>
      </c>
    </row>
    <row r="673" spans="11:38" ht="16.5" x14ac:dyDescent="0.2">
      <c r="K673" s="15">
        <v>670</v>
      </c>
      <c r="L673" s="15">
        <f t="shared" si="277"/>
        <v>32</v>
      </c>
      <c r="M673" s="15">
        <f t="shared" si="278"/>
        <v>5</v>
      </c>
      <c r="N673" s="16">
        <f t="shared" si="279"/>
        <v>1102016</v>
      </c>
      <c r="O673" s="16" t="str">
        <f t="shared" si="280"/>
        <v>西方龙19突</v>
      </c>
      <c r="P673" s="31" t="s">
        <v>482</v>
      </c>
      <c r="Q673" s="16">
        <f t="shared" si="281"/>
        <v>2</v>
      </c>
      <c r="R673" s="16">
        <f t="shared" si="282"/>
        <v>19</v>
      </c>
      <c r="S673" s="16" t="s">
        <v>51</v>
      </c>
      <c r="T673" s="16">
        <f>ROUND(((IF(Q673=1,INDEX(新属性投放!$J$14:$J$34,卡牌属性!R673),INDEX(新属性投放!$J$42:$J$62,卡牌属性!R673)))*INDEX($G$5:$G$42,L673)+IF(Q673=1,INDEX(新属性投放!R$20:R$23,卡牌属性!M673-1),INDEX(新属性投放!R$25:R$28,卡牌属性!M673-1)))/SQRT(INDEX($I$5:$I$42,L673)),2)</f>
        <v>5754.83</v>
      </c>
      <c r="U673" s="31" t="s">
        <v>190</v>
      </c>
      <c r="V673" s="16">
        <f>ROUND((IF(Q673=1,INDEX(新属性投放!$K$14:$K$34,卡牌属性!R673),INDEX(新属性投放!$K$42:$K$62,卡牌属性!R673))+IF(Q673=1,INDEX(新属性投放!S$20:S$23,卡牌属性!M673-1),INDEX(新属性投放!S$25:S$28,卡牌属性!M673-1)))*INDEX($G$5:$G$42,L673),2)</f>
        <v>2811.41</v>
      </c>
      <c r="W673" s="31" t="s">
        <v>191</v>
      </c>
      <c r="X673" s="16">
        <f>ROUND((IF(Q673=1,INDEX(新属性投放!$L$14:$L$34,卡牌属性!R673),INDEX(新属性投放!$L$42:$L$62,卡牌属性!R673))*INDEX($G$5:$G$42,L673)+IF(Q673=1,INDEX(新属性投放!T$20:T$23,卡牌属性!M673-1),INDEX(新属性投放!T$25:T$28,卡牌属性!M673-1)))*SQRT(INDEX($I$5:$I$42,L673)),2)</f>
        <v>30657.5</v>
      </c>
      <c r="Y673" s="31" t="s">
        <v>189</v>
      </c>
      <c r="Z673" s="16">
        <f>ROUND(IF(Q673=1,INDEX(新属性投放!$D$14:$D$34,卡牌属性!R673),INDEX(新属性投放!$D$42:$D$62,卡牌属性!R673))*INDEX($G$5:$G$42,L673)/SQRT(INDEX($I$5:$I$42,L673)),2)</f>
        <v>139.59</v>
      </c>
      <c r="AA673" s="31" t="s">
        <v>190</v>
      </c>
      <c r="AB673" s="16">
        <f>ROUND(IF(Q673=1,INDEX(新属性投放!$E$14:$E$34,卡牌属性!R673),INDEX(新属性投放!$E$42:$E$62,卡牌属性!R673))*INDEX($G$5:$G$42,L673),2)</f>
        <v>69.8</v>
      </c>
      <c r="AC673" s="31" t="s">
        <v>191</v>
      </c>
      <c r="AD673" s="16">
        <f>ROUND(IF(Q673=1,INDEX(新属性投放!$F$14:$F$34,卡牌属性!R673),INDEX(新属性投放!$F$42:$F$62,卡牌属性!R673))*INDEX($G$5:$G$42,L673)*SQRT(INDEX($I$5:$I$42,L673)),2)</f>
        <v>627</v>
      </c>
      <c r="AF673" s="16">
        <f t="shared" si="283"/>
        <v>1395</v>
      </c>
      <c r="AG673" s="16">
        <f t="shared" si="284"/>
        <v>698</v>
      </c>
      <c r="AH673" s="16">
        <f t="shared" si="285"/>
        <v>6270</v>
      </c>
      <c r="AJ673" s="16">
        <f t="shared" si="289"/>
        <v>9265</v>
      </c>
      <c r="AK673" s="16">
        <f t="shared" si="290"/>
        <v>4630</v>
      </c>
      <c r="AL673" s="16">
        <f t="shared" si="291"/>
        <v>41580</v>
      </c>
    </row>
    <row r="674" spans="11:38" ht="16.5" x14ac:dyDescent="0.2">
      <c r="K674" s="15">
        <v>671</v>
      </c>
      <c r="L674" s="15">
        <f t="shared" si="277"/>
        <v>32</v>
      </c>
      <c r="M674" s="15">
        <f t="shared" si="278"/>
        <v>5</v>
      </c>
      <c r="N674" s="16">
        <f t="shared" si="279"/>
        <v>1102016</v>
      </c>
      <c r="O674" s="16" t="str">
        <f t="shared" si="280"/>
        <v>西方龙20突</v>
      </c>
      <c r="P674" s="31" t="s">
        <v>482</v>
      </c>
      <c r="Q674" s="16">
        <f t="shared" si="281"/>
        <v>2</v>
      </c>
      <c r="R674" s="16">
        <f t="shared" si="282"/>
        <v>20</v>
      </c>
      <c r="S674" s="16" t="s">
        <v>51</v>
      </c>
      <c r="T674" s="16">
        <f>ROUND(((IF(Q674=1,INDEX(新属性投放!$J$14:$J$34,卡牌属性!R674),INDEX(新属性投放!$J$42:$J$62,卡牌属性!R674)))*INDEX($G$5:$G$42,L674)+IF(Q674=1,INDEX(新属性投放!R$20:R$23,卡牌属性!M674-1),INDEX(新属性投放!R$25:R$28,卡牌属性!M674-1)))/SQRT(INDEX($I$5:$I$42,L674)),2)</f>
        <v>6626.78</v>
      </c>
      <c r="U674" s="31" t="s">
        <v>190</v>
      </c>
      <c r="V674" s="16">
        <f>ROUND((IF(Q674=1,INDEX(新属性投放!$K$14:$K$34,卡牌属性!R674),INDEX(新属性投放!$K$42:$K$62,卡牌属性!R674))+IF(Q674=1,INDEX(新属性投放!S$20:S$23,卡牌属性!M674-1),INDEX(新属性投放!S$25:S$28,卡牌属性!M674-1)))*INDEX($G$5:$G$42,L674),2)</f>
        <v>3247.39</v>
      </c>
      <c r="W674" s="31" t="s">
        <v>191</v>
      </c>
      <c r="X674" s="16">
        <f>ROUND((IF(Q674=1,INDEX(新属性投放!$L$14:$L$34,卡牌属性!R674),INDEX(新属性投放!$L$42:$L$62,卡牌属性!R674))*INDEX($G$5:$G$42,L674)+IF(Q674=1,INDEX(新属性投放!T$20:T$23,卡牌属性!M674-1),INDEX(新属性投放!T$25:T$28,卡牌属性!M674-1)))*SQRT(INDEX($I$5:$I$42,L674)),2)</f>
        <v>35358.5</v>
      </c>
      <c r="Y674" s="31" t="s">
        <v>189</v>
      </c>
      <c r="Z674" s="16">
        <f>ROUND(IF(Q674=1,INDEX(新属性投放!$D$14:$D$34,卡牌属性!R674),INDEX(新属性投放!$D$42:$D$62,卡牌属性!R674))*INDEX($G$5:$G$42,L674)/SQRT(INDEX($I$5:$I$42,L674)),2)</f>
        <v>161.4</v>
      </c>
      <c r="AA674" s="31" t="s">
        <v>190</v>
      </c>
      <c r="AB674" s="16">
        <f>ROUND(IF(Q674=1,INDEX(新属性投放!$E$14:$E$34,卡牌属性!R674),INDEX(新属性投放!$E$42:$E$62,卡牌属性!R674))*INDEX($G$5:$G$42,L674),2)</f>
        <v>80.7</v>
      </c>
      <c r="AC674" s="31" t="s">
        <v>191</v>
      </c>
      <c r="AD674" s="16">
        <f>ROUND(IF(Q674=1,INDEX(新属性投放!$F$14:$F$34,卡牌属性!R674),INDEX(新属性投放!$F$42:$F$62,卡牌属性!R674))*INDEX($G$5:$G$42,L674)*SQRT(INDEX($I$5:$I$42,L674)),2)</f>
        <v>726</v>
      </c>
      <c r="AF674" s="16">
        <f t="shared" si="283"/>
        <v>1614</v>
      </c>
      <c r="AG674" s="16">
        <f t="shared" si="284"/>
        <v>807</v>
      </c>
      <c r="AH674" s="16">
        <f t="shared" si="285"/>
        <v>7260</v>
      </c>
      <c r="AJ674" s="16">
        <f t="shared" si="289"/>
        <v>10879</v>
      </c>
      <c r="AK674" s="16">
        <f t="shared" si="290"/>
        <v>5437</v>
      </c>
      <c r="AL674" s="16">
        <f t="shared" si="291"/>
        <v>48840</v>
      </c>
    </row>
    <row r="675" spans="11:38" ht="16.5" x14ac:dyDescent="0.2">
      <c r="K675" s="15">
        <v>672</v>
      </c>
      <c r="L675" s="15">
        <f t="shared" si="277"/>
        <v>32</v>
      </c>
      <c r="M675" s="15">
        <f t="shared" si="278"/>
        <v>5</v>
      </c>
      <c r="N675" s="16">
        <f t="shared" si="279"/>
        <v>1102016</v>
      </c>
      <c r="O675" s="16" t="str">
        <f t="shared" si="280"/>
        <v>西方龙21突</v>
      </c>
      <c r="P675" s="31" t="s">
        <v>482</v>
      </c>
      <c r="Q675" s="16">
        <f t="shared" si="281"/>
        <v>2</v>
      </c>
      <c r="R675" s="16">
        <f t="shared" si="282"/>
        <v>21</v>
      </c>
      <c r="S675" s="16" t="s">
        <v>51</v>
      </c>
      <c r="T675" s="16">
        <f>ROUND(((IF(Q675=1,INDEX(新属性投放!$J$14:$J$34,卡牌属性!R675),INDEX(新属性投放!$J$42:$J$62,卡牌属性!R675)))*INDEX($G$5:$G$42,L675)+IF(Q675=1,INDEX(新属性投放!R$20:R$23,卡牌属性!M675-1),INDEX(新属性投放!R$25:R$28,卡牌属性!M675-1)))/SQRT(INDEX($I$5:$I$42,L675)),2)</f>
        <v>7636.28</v>
      </c>
      <c r="U675" s="31" t="s">
        <v>190</v>
      </c>
      <c r="V675" s="16">
        <f>ROUND((IF(Q675=1,INDEX(新属性投放!$K$14:$K$34,卡牌属性!R675),INDEX(新属性投放!$K$42:$K$62,卡牌属性!R675))+IF(Q675=1,INDEX(新属性投放!S$20:S$23,卡牌属性!M675-1),INDEX(新属性投放!S$25:S$28,卡牌属性!M675-1)))*INDEX($G$5:$G$42,L675),2)</f>
        <v>3751.39</v>
      </c>
      <c r="W675" s="31" t="s">
        <v>191</v>
      </c>
      <c r="X675" s="16">
        <f>ROUND((IF(Q675=1,INDEX(新属性投放!$L$14:$L$34,卡牌属性!R675),INDEX(新属性投放!$L$42:$L$62,卡牌属性!R675))*INDEX($G$5:$G$42,L675)+IF(Q675=1,INDEX(新属性投放!T$20:T$23,卡牌属性!M675-1),INDEX(新属性投放!T$25:T$28,卡牌属性!M675-1)))*SQRT(INDEX($I$5:$I$42,L675)),2)</f>
        <v>40811</v>
      </c>
      <c r="Y675" s="31" t="s">
        <v>189</v>
      </c>
      <c r="Z675" s="16">
        <f>ROUND(IF(Q675=1,INDEX(新属性投放!$D$14:$D$34,卡牌属性!R675),INDEX(新属性投放!$D$42:$D$62,卡牌属性!R675))*INDEX($G$5:$G$42,L675)/SQRT(INDEX($I$5:$I$42,L675)),2)</f>
        <v>186.63</v>
      </c>
      <c r="AA675" s="31" t="s">
        <v>190</v>
      </c>
      <c r="AB675" s="16">
        <f>ROUND(IF(Q675=1,INDEX(新属性投放!$E$14:$E$34,卡牌属性!R675),INDEX(新属性投放!$E$42:$E$62,卡牌属性!R675))*INDEX($G$5:$G$42,L675),2)</f>
        <v>93.32</v>
      </c>
      <c r="AC675" s="31" t="s">
        <v>191</v>
      </c>
      <c r="AD675" s="16">
        <f>ROUND(IF(Q675=1,INDEX(新属性投放!$F$14:$F$34,卡牌属性!R675),INDEX(新属性投放!$F$42:$F$62,卡牌属性!R675))*INDEX($G$5:$G$42,L675)*SQRT(INDEX($I$5:$I$42,L675)),2)</f>
        <v>838.5</v>
      </c>
      <c r="AF675" s="16">
        <f t="shared" si="283"/>
        <v>1866</v>
      </c>
      <c r="AG675" s="16">
        <f t="shared" si="284"/>
        <v>933</v>
      </c>
      <c r="AH675" s="16">
        <f t="shared" si="285"/>
        <v>8385</v>
      </c>
      <c r="AJ675" s="16">
        <f t="shared" si="289"/>
        <v>12745</v>
      </c>
      <c r="AK675" s="16">
        <f t="shared" si="290"/>
        <v>6370</v>
      </c>
      <c r="AL675" s="16">
        <f t="shared" si="291"/>
        <v>57225</v>
      </c>
    </row>
    <row r="676" spans="11:38" ht="16.5" x14ac:dyDescent="0.2">
      <c r="K676" s="15">
        <v>673</v>
      </c>
      <c r="L676" s="15">
        <f t="shared" si="277"/>
        <v>33</v>
      </c>
      <c r="M676" s="15">
        <f t="shared" si="278"/>
        <v>4</v>
      </c>
      <c r="N676" s="16">
        <f t="shared" si="279"/>
        <v>1102017</v>
      </c>
      <c r="O676" s="16" t="str">
        <f t="shared" si="280"/>
        <v>飞廉1突</v>
      </c>
      <c r="P676" s="31" t="s">
        <v>482</v>
      </c>
      <c r="Q676" s="16">
        <f t="shared" si="281"/>
        <v>2</v>
      </c>
      <c r="R676" s="16">
        <f t="shared" si="282"/>
        <v>1</v>
      </c>
      <c r="S676" s="16" t="s">
        <v>51</v>
      </c>
      <c r="T676" s="16">
        <f>ROUND(((IF(Q676=1,INDEX(新属性投放!$J$14:$J$34,卡牌属性!R676),INDEX(新属性投放!$J$42:$J$62,卡牌属性!R676)))*INDEX($G$5:$G$42,L676)+IF(Q676=1,INDEX(新属性投放!R$20:R$23,卡牌属性!M676-1),INDEX(新属性投放!R$25:R$28,卡牌属性!M676-1)))/SQRT(INDEX($I$5:$I$42,L676)),2)</f>
        <v>131</v>
      </c>
      <c r="U676" s="31" t="s">
        <v>190</v>
      </c>
      <c r="V676" s="16">
        <f>ROUND((IF(Q676=1,INDEX(新属性投放!$K$14:$K$34,卡牌属性!R676),INDEX(新属性投放!$K$42:$K$62,卡牌属性!R676))+IF(Q676=1,INDEX(新属性投放!S$20:S$23,卡牌属性!M676-1),INDEX(新属性投放!S$25:S$28,卡牌属性!M676-1)))*INDEX($G$5:$G$42,L676),2)</f>
        <v>26</v>
      </c>
      <c r="W676" s="31" t="s">
        <v>191</v>
      </c>
      <c r="X676" s="16">
        <f>ROUND((IF(Q676=1,INDEX(新属性投放!$L$14:$L$34,卡牌属性!R676),INDEX(新属性投放!$L$42:$L$62,卡牌属性!R676))*INDEX($G$5:$G$42,L676)+IF(Q676=1,INDEX(新属性投放!T$20:T$23,卡牌属性!M676-1),INDEX(新属性投放!T$25:T$28,卡牌属性!M676-1)))*SQRT(INDEX($I$5:$I$42,L676)),2)</f>
        <v>395</v>
      </c>
      <c r="Y676" s="31" t="s">
        <v>189</v>
      </c>
      <c r="Z676" s="16">
        <f>ROUND(IF(Q676=1,INDEX(新属性投放!$D$14:$D$34,卡牌属性!R676),INDEX(新属性投放!$D$42:$D$62,卡牌属性!R676))*INDEX($G$5:$G$42,L676)/SQRT(INDEX($I$5:$I$42,L676)),2)</f>
        <v>3.9</v>
      </c>
      <c r="AA676" s="31" t="s">
        <v>190</v>
      </c>
      <c r="AB676" s="16">
        <f>ROUND(IF(Q676=1,INDEX(新属性投放!$E$14:$E$34,卡牌属性!R676),INDEX(新属性投放!$E$42:$E$62,卡牌属性!R676))*INDEX($G$5:$G$42,L676),2)</f>
        <v>1.95</v>
      </c>
      <c r="AC676" s="31" t="s">
        <v>191</v>
      </c>
      <c r="AD676" s="16">
        <f>ROUND(IF(Q676=1,INDEX(新属性投放!$F$14:$F$34,卡牌属性!R676),INDEX(新属性投放!$F$42:$F$62,卡牌属性!R676))*INDEX($G$5:$G$42,L676)*SQRT(INDEX($I$5:$I$42,L676)),2)</f>
        <v>16.899999999999999</v>
      </c>
      <c r="AF676" s="16">
        <f t="shared" si="283"/>
        <v>39</v>
      </c>
      <c r="AG676" s="16">
        <f t="shared" si="284"/>
        <v>19</v>
      </c>
      <c r="AH676" s="16">
        <f t="shared" si="285"/>
        <v>169</v>
      </c>
      <c r="AJ676" s="16">
        <f t="shared" ref="AJ676" si="292">AF676</f>
        <v>39</v>
      </c>
      <c r="AK676" s="16">
        <f t="shared" ref="AK676" si="293">AG676</f>
        <v>19</v>
      </c>
      <c r="AL676" s="16">
        <f t="shared" ref="AL676" si="294">AH676</f>
        <v>169</v>
      </c>
    </row>
    <row r="677" spans="11:38" ht="16.5" x14ac:dyDescent="0.2">
      <c r="K677" s="15">
        <v>674</v>
      </c>
      <c r="L677" s="15">
        <f t="shared" si="277"/>
        <v>33</v>
      </c>
      <c r="M677" s="15">
        <f t="shared" si="278"/>
        <v>4</v>
      </c>
      <c r="N677" s="16">
        <f t="shared" si="279"/>
        <v>1102017</v>
      </c>
      <c r="O677" s="16" t="str">
        <f t="shared" si="280"/>
        <v>飞廉2突</v>
      </c>
      <c r="P677" s="31" t="s">
        <v>482</v>
      </c>
      <c r="Q677" s="16">
        <f t="shared" si="281"/>
        <v>2</v>
      </c>
      <c r="R677" s="16">
        <f t="shared" si="282"/>
        <v>2</v>
      </c>
      <c r="S677" s="16" t="s">
        <v>51</v>
      </c>
      <c r="T677" s="16">
        <f>ROUND(((IF(Q677=1,INDEX(新属性投放!$J$14:$J$34,卡牌属性!R677),INDEX(新属性投放!$J$42:$J$62,卡牌属性!R677)))*INDEX($G$5:$G$42,L677)+IF(Q677=1,INDEX(新属性投放!R$20:R$23,卡牌属性!M677-1),INDEX(新属性投放!R$25:R$28,卡牌属性!M677-1)))/SQRT(INDEX($I$5:$I$42,L677)),2)</f>
        <v>179.1</v>
      </c>
      <c r="U677" s="31" t="s">
        <v>190</v>
      </c>
      <c r="V677" s="16">
        <f>ROUND((IF(Q677=1,INDEX(新属性投放!$K$14:$K$34,卡牌属性!R677),INDEX(新属性投放!$K$42:$K$62,卡牌属性!R677))+IF(Q677=1,INDEX(新属性投放!S$20:S$23,卡牌属性!M677-1),INDEX(新属性投放!S$25:S$28,卡牌属性!M677-1)))*INDEX($G$5:$G$42,L677),2)</f>
        <v>50.05</v>
      </c>
      <c r="W677" s="31" t="s">
        <v>191</v>
      </c>
      <c r="X677" s="16">
        <f>ROUND((IF(Q677=1,INDEX(新属性投放!$L$14:$L$34,卡牌属性!R677),INDEX(新属性投放!$L$42:$L$62,卡牌属性!R677))*INDEX($G$5:$G$42,L677)+IF(Q677=1,INDEX(新属性投放!T$20:T$23,卡牌属性!M677-1),INDEX(新属性投放!T$25:T$28,卡牌属性!M677-1)))*SQRT(INDEX($I$5:$I$42,L677)),2)</f>
        <v>664.1</v>
      </c>
      <c r="Y677" s="31" t="s">
        <v>189</v>
      </c>
      <c r="Z677" s="16">
        <f>ROUND(IF(Q677=1,INDEX(新属性投放!$D$14:$D$34,卡牌属性!R677),INDEX(新属性投放!$D$42:$D$62,卡牌属性!R677))*INDEX($G$5:$G$42,L677)/SQRT(INDEX($I$5:$I$42,L677)),2)</f>
        <v>4.16</v>
      </c>
      <c r="AA677" s="31" t="s">
        <v>190</v>
      </c>
      <c r="AB677" s="16">
        <f>ROUND(IF(Q677=1,INDEX(新属性投放!$E$14:$E$34,卡牌属性!R677),INDEX(新属性投放!$E$42:$E$62,卡牌属性!R677))*INDEX($G$5:$G$42,L677),2)</f>
        <v>2.08</v>
      </c>
      <c r="AC677" s="31" t="s">
        <v>191</v>
      </c>
      <c r="AD677" s="16">
        <f>ROUND(IF(Q677=1,INDEX(新属性投放!$F$14:$F$34,卡牌属性!R677),INDEX(新属性投放!$F$42:$F$62,卡牌属性!R677))*INDEX($G$5:$G$42,L677)*SQRT(INDEX($I$5:$I$42,L677)),2)</f>
        <v>18.2</v>
      </c>
      <c r="AF677" s="16">
        <f t="shared" si="283"/>
        <v>41</v>
      </c>
      <c r="AG677" s="16">
        <f t="shared" si="284"/>
        <v>20</v>
      </c>
      <c r="AH677" s="16">
        <f t="shared" si="285"/>
        <v>182</v>
      </c>
      <c r="AJ677" s="16">
        <f t="shared" ref="AJ677:AJ696" si="295">AJ676+AF677</f>
        <v>80</v>
      </c>
      <c r="AK677" s="16">
        <f t="shared" ref="AK677:AK696" si="296">AK676+AG677</f>
        <v>39</v>
      </c>
      <c r="AL677" s="16">
        <f t="shared" ref="AL677:AL696" si="297">AL676+AH677</f>
        <v>351</v>
      </c>
    </row>
    <row r="678" spans="11:38" ht="16.5" x14ac:dyDescent="0.2">
      <c r="K678" s="15">
        <v>675</v>
      </c>
      <c r="L678" s="15">
        <f t="shared" si="277"/>
        <v>33</v>
      </c>
      <c r="M678" s="15">
        <f t="shared" si="278"/>
        <v>4</v>
      </c>
      <c r="N678" s="16">
        <f t="shared" si="279"/>
        <v>1102017</v>
      </c>
      <c r="O678" s="16" t="str">
        <f t="shared" si="280"/>
        <v>飞廉3突</v>
      </c>
      <c r="P678" s="31" t="s">
        <v>482</v>
      </c>
      <c r="Q678" s="16">
        <f t="shared" si="281"/>
        <v>2</v>
      </c>
      <c r="R678" s="16">
        <f t="shared" si="282"/>
        <v>3</v>
      </c>
      <c r="S678" s="16" t="s">
        <v>51</v>
      </c>
      <c r="T678" s="16">
        <f>ROUND(((IF(Q678=1,INDEX(新属性投放!$J$14:$J$34,卡牌属性!R678),INDEX(新属性投放!$J$42:$J$62,卡牌属性!R678)))*INDEX($G$5:$G$42,L678)+IF(Q678=1,INDEX(新属性投放!R$20:R$23,卡牌属性!M678-1),INDEX(新属性投放!R$25:R$28,卡牌属性!M678-1)))/SQRT(INDEX($I$5:$I$42,L678)),2)</f>
        <v>233.7</v>
      </c>
      <c r="U678" s="31" t="s">
        <v>190</v>
      </c>
      <c r="V678" s="16">
        <f>ROUND((IF(Q678=1,INDEX(新属性投放!$K$14:$K$34,卡牌属性!R678),INDEX(新属性投放!$K$42:$K$62,卡牌属性!R678))+IF(Q678=1,INDEX(新属性投放!S$20:S$23,卡牌属性!M678-1),INDEX(新属性投放!S$25:S$28,卡牌属性!M678-1)))*INDEX($G$5:$G$42,L678),2)</f>
        <v>77.349999999999994</v>
      </c>
      <c r="W678" s="31" t="s">
        <v>191</v>
      </c>
      <c r="X678" s="16">
        <f>ROUND((IF(Q678=1,INDEX(新属性投放!$L$14:$L$34,卡牌属性!R678),INDEX(新属性投放!$L$42:$L$62,卡牌属性!R678))*INDEX($G$5:$G$42,L678)+IF(Q678=1,INDEX(新属性投放!T$20:T$23,卡牌属性!M678-1),INDEX(新属性投放!T$25:T$28,卡牌属性!M678-1)))*SQRT(INDEX($I$5:$I$42,L678)),2)</f>
        <v>963.1</v>
      </c>
      <c r="Y678" s="31" t="s">
        <v>189</v>
      </c>
      <c r="Z678" s="16">
        <f>ROUND(IF(Q678=1,INDEX(新属性投放!$D$14:$D$34,卡牌属性!R678),INDEX(新属性投放!$D$42:$D$62,卡牌属性!R678))*INDEX($G$5:$G$42,L678)/SQRT(INDEX($I$5:$I$42,L678)),2)</f>
        <v>7.62</v>
      </c>
      <c r="AA678" s="31" t="s">
        <v>190</v>
      </c>
      <c r="AB678" s="16">
        <f>ROUND(IF(Q678=1,INDEX(新属性投放!$E$14:$E$34,卡牌属性!R678),INDEX(新属性投放!$E$42:$E$62,卡牌属性!R678))*INDEX($G$5:$G$42,L678),2)</f>
        <v>3.81</v>
      </c>
      <c r="AC678" s="31" t="s">
        <v>191</v>
      </c>
      <c r="AD678" s="16">
        <f>ROUND(IF(Q678=1,INDEX(新属性投放!$F$14:$F$34,卡牌属性!R678),INDEX(新属性投放!$F$42:$F$62,卡牌属性!R678))*INDEX($G$5:$G$42,L678)*SQRT(INDEX($I$5:$I$42,L678)),2)</f>
        <v>33.799999999999997</v>
      </c>
      <c r="AF678" s="16">
        <f t="shared" si="283"/>
        <v>76</v>
      </c>
      <c r="AG678" s="16">
        <f t="shared" si="284"/>
        <v>38</v>
      </c>
      <c r="AH678" s="16">
        <f t="shared" si="285"/>
        <v>338</v>
      </c>
      <c r="AJ678" s="16">
        <f t="shared" si="295"/>
        <v>156</v>
      </c>
      <c r="AK678" s="16">
        <f t="shared" si="296"/>
        <v>77</v>
      </c>
      <c r="AL678" s="16">
        <f t="shared" si="297"/>
        <v>689</v>
      </c>
    </row>
    <row r="679" spans="11:38" ht="16.5" x14ac:dyDescent="0.2">
      <c r="K679" s="15">
        <v>676</v>
      </c>
      <c r="L679" s="15">
        <f t="shared" si="277"/>
        <v>33</v>
      </c>
      <c r="M679" s="15">
        <f t="shared" si="278"/>
        <v>4</v>
      </c>
      <c r="N679" s="16">
        <f t="shared" si="279"/>
        <v>1102017</v>
      </c>
      <c r="O679" s="16" t="str">
        <f t="shared" si="280"/>
        <v>飞廉4突</v>
      </c>
      <c r="P679" s="31" t="s">
        <v>482</v>
      </c>
      <c r="Q679" s="16">
        <f t="shared" si="281"/>
        <v>2</v>
      </c>
      <c r="R679" s="16">
        <f t="shared" si="282"/>
        <v>4</v>
      </c>
      <c r="S679" s="16" t="s">
        <v>51</v>
      </c>
      <c r="T679" s="16">
        <f>ROUND(((IF(Q679=1,INDEX(新属性投放!$J$14:$J$34,卡牌属性!R679),INDEX(新属性投放!$J$42:$J$62,卡牌属性!R679)))*INDEX($G$5:$G$42,L679)+IF(Q679=1,INDEX(新属性投放!R$20:R$23,卡牌属性!M679-1),INDEX(新属性投放!R$25:R$28,卡牌属性!M679-1)))/SQRT(INDEX($I$5:$I$42,L679)),2)</f>
        <v>322.88</v>
      </c>
      <c r="U679" s="31" t="s">
        <v>190</v>
      </c>
      <c r="V679" s="16">
        <f>ROUND((IF(Q679=1,INDEX(新属性投放!$K$14:$K$34,卡牌属性!R679),INDEX(新属性投放!$K$42:$K$62,卡牌属性!R679))+IF(Q679=1,INDEX(新属性投放!S$20:S$23,卡牌属性!M679-1),INDEX(新属性投放!S$25:S$28,卡牌属性!M679-1)))*INDEX($G$5:$G$42,L679),2)</f>
        <v>121.94</v>
      </c>
      <c r="W679" s="31" t="s">
        <v>191</v>
      </c>
      <c r="X679" s="16">
        <f>ROUND((IF(Q679=1,INDEX(新属性投放!$L$14:$L$34,卡牌属性!R679),INDEX(新属性投放!$L$42:$L$62,卡牌属性!R679))*INDEX($G$5:$G$42,L679)+IF(Q679=1,INDEX(新属性投放!T$20:T$23,卡牌属性!M679-1),INDEX(新属性投放!T$25:T$28,卡牌属性!M679-1)))*SQRT(INDEX($I$5:$I$42,L679)),2)</f>
        <v>1418.1</v>
      </c>
      <c r="Y679" s="31" t="s">
        <v>189</v>
      </c>
      <c r="Z679" s="16">
        <f>ROUND(IF(Q679=1,INDEX(新属性投放!$D$14:$D$34,卡牌属性!R679),INDEX(新属性投放!$D$42:$D$62,卡牌属性!R679))*INDEX($G$5:$G$42,L679)/SQRT(INDEX($I$5:$I$42,L679)),2)</f>
        <v>8.76</v>
      </c>
      <c r="AA679" s="31" t="s">
        <v>190</v>
      </c>
      <c r="AB679" s="16">
        <f>ROUND(IF(Q679=1,INDEX(新属性投放!$E$14:$E$34,卡牌属性!R679),INDEX(新属性投放!$E$42:$E$62,卡牌属性!R679))*INDEX($G$5:$G$42,L679),2)</f>
        <v>4.38</v>
      </c>
      <c r="AC679" s="31" t="s">
        <v>191</v>
      </c>
      <c r="AD679" s="16">
        <f>ROUND(IF(Q679=1,INDEX(新属性投放!$F$14:$F$34,卡牌属性!R679),INDEX(新属性投放!$F$42:$F$62,卡牌属性!R679))*INDEX($G$5:$G$42,L679)*SQRT(INDEX($I$5:$I$42,L679)),2)</f>
        <v>39</v>
      </c>
      <c r="AF679" s="16">
        <f t="shared" si="283"/>
        <v>87</v>
      </c>
      <c r="AG679" s="16">
        <f t="shared" si="284"/>
        <v>43</v>
      </c>
      <c r="AH679" s="16">
        <f t="shared" si="285"/>
        <v>390</v>
      </c>
      <c r="AJ679" s="16">
        <f t="shared" si="295"/>
        <v>243</v>
      </c>
      <c r="AK679" s="16">
        <f t="shared" si="296"/>
        <v>120</v>
      </c>
      <c r="AL679" s="16">
        <f t="shared" si="297"/>
        <v>1079</v>
      </c>
    </row>
    <row r="680" spans="11:38" ht="16.5" x14ac:dyDescent="0.2">
      <c r="K680" s="15">
        <v>677</v>
      </c>
      <c r="L680" s="15">
        <f t="shared" si="277"/>
        <v>33</v>
      </c>
      <c r="M680" s="15">
        <f t="shared" si="278"/>
        <v>4</v>
      </c>
      <c r="N680" s="16">
        <f t="shared" si="279"/>
        <v>1102017</v>
      </c>
      <c r="O680" s="16" t="str">
        <f t="shared" si="280"/>
        <v>飞廉5突</v>
      </c>
      <c r="P680" s="31" t="s">
        <v>482</v>
      </c>
      <c r="Q680" s="16">
        <f t="shared" si="281"/>
        <v>2</v>
      </c>
      <c r="R680" s="16">
        <f t="shared" si="282"/>
        <v>5</v>
      </c>
      <c r="S680" s="16" t="s">
        <v>51</v>
      </c>
      <c r="T680" s="16">
        <f>ROUND(((IF(Q680=1,INDEX(新属性投放!$J$14:$J$34,卡牌属性!R680),INDEX(新属性投放!$J$42:$J$62,卡牌属性!R680)))*INDEX($G$5:$G$42,L680)+IF(Q680=1,INDEX(新属性投放!R$20:R$23,卡牌属性!M680-1),INDEX(新属性投放!R$25:R$28,卡牌属性!M680-1)))/SQRT(INDEX($I$5:$I$42,L680)),2)</f>
        <v>432.6</v>
      </c>
      <c r="U680" s="31" t="s">
        <v>190</v>
      </c>
      <c r="V680" s="16">
        <f>ROUND((IF(Q680=1,INDEX(新属性投放!$K$14:$K$34,卡牌属性!R680),INDEX(新属性投放!$K$42:$K$62,卡牌属性!R680))+IF(Q680=1,INDEX(新属性投放!S$20:S$23,卡牌属性!M680-1),INDEX(新属性投放!S$25:S$28,卡牌属性!M680-1)))*INDEX($G$5:$G$42,L680),2)</f>
        <v>176.15</v>
      </c>
      <c r="W680" s="31" t="s">
        <v>191</v>
      </c>
      <c r="X680" s="16">
        <f>ROUND((IF(Q680=1,INDEX(新属性投放!$L$14:$L$34,卡牌属性!R680),INDEX(新属性投放!$L$42:$L$62,卡牌属性!R680))*INDEX($G$5:$G$42,L680)+IF(Q680=1,INDEX(新属性投放!T$20:T$23,卡牌属性!M680-1),INDEX(新属性投放!T$25:T$28,卡牌属性!M680-1)))*SQRT(INDEX($I$5:$I$42,L680)),2)</f>
        <v>2007</v>
      </c>
      <c r="Y680" s="31" t="s">
        <v>189</v>
      </c>
      <c r="Z680" s="16">
        <f>ROUND(IF(Q680=1,INDEX(新属性投放!$D$14:$D$34,卡牌属性!R680),INDEX(新属性投放!$D$42:$D$62,卡牌属性!R680))*INDEX($G$5:$G$42,L680)/SQRT(INDEX($I$5:$I$42,L680)),2)</f>
        <v>10.96</v>
      </c>
      <c r="AA680" s="31" t="s">
        <v>190</v>
      </c>
      <c r="AB680" s="16">
        <f>ROUND(IF(Q680=1,INDEX(新属性投放!$E$14:$E$34,卡牌属性!R680),INDEX(新属性投放!$E$42:$E$62,卡牌属性!R680))*INDEX($G$5:$G$42,L680),2)</f>
        <v>5.48</v>
      </c>
      <c r="AC680" s="31" t="s">
        <v>191</v>
      </c>
      <c r="AD680" s="16">
        <f>ROUND(IF(Q680=1,INDEX(新属性投放!$F$14:$F$34,卡牌属性!R680),INDEX(新属性投放!$F$42:$F$62,卡牌属性!R680))*INDEX($G$5:$G$42,L680)*SQRT(INDEX($I$5:$I$42,L680)),2)</f>
        <v>48.1</v>
      </c>
      <c r="AF680" s="16">
        <f t="shared" si="283"/>
        <v>109</v>
      </c>
      <c r="AG680" s="16">
        <f t="shared" si="284"/>
        <v>54</v>
      </c>
      <c r="AH680" s="16">
        <f t="shared" si="285"/>
        <v>481</v>
      </c>
      <c r="AJ680" s="16">
        <f t="shared" si="295"/>
        <v>352</v>
      </c>
      <c r="AK680" s="16">
        <f t="shared" si="296"/>
        <v>174</v>
      </c>
      <c r="AL680" s="16">
        <f t="shared" si="297"/>
        <v>1560</v>
      </c>
    </row>
    <row r="681" spans="11:38" ht="16.5" x14ac:dyDescent="0.2">
      <c r="K681" s="15">
        <v>678</v>
      </c>
      <c r="L681" s="15">
        <f t="shared" si="277"/>
        <v>33</v>
      </c>
      <c r="M681" s="15">
        <f t="shared" si="278"/>
        <v>4</v>
      </c>
      <c r="N681" s="16">
        <f t="shared" si="279"/>
        <v>1102017</v>
      </c>
      <c r="O681" s="16" t="str">
        <f t="shared" si="280"/>
        <v>飞廉6突</v>
      </c>
      <c r="P681" s="31" t="s">
        <v>482</v>
      </c>
      <c r="Q681" s="16">
        <f t="shared" si="281"/>
        <v>2</v>
      </c>
      <c r="R681" s="16">
        <f t="shared" si="282"/>
        <v>6</v>
      </c>
      <c r="S681" s="16" t="s">
        <v>51</v>
      </c>
      <c r="T681" s="16">
        <f>ROUND(((IF(Q681=1,INDEX(新属性投放!$J$14:$J$34,卡牌属性!R681),INDEX(新属性投放!$J$42:$J$62,卡牌属性!R681)))*INDEX($G$5:$G$42,L681)+IF(Q681=1,INDEX(新属性投放!R$20:R$23,卡牌属性!M681-1),INDEX(新属性投放!R$25:R$28,卡牌属性!M681-1)))/SQRT(INDEX($I$5:$I$42,L681)),2)</f>
        <v>569.49</v>
      </c>
      <c r="U681" s="31" t="s">
        <v>190</v>
      </c>
      <c r="V681" s="16">
        <f>ROUND((IF(Q681=1,INDEX(新属性投放!$K$14:$K$34,卡牌属性!R681),INDEX(新属性投放!$K$42:$K$62,卡牌属性!R681))+IF(Q681=1,INDEX(新属性投放!S$20:S$23,卡牌属性!M681-1),INDEX(新属性投放!S$25:S$28,卡牌属性!M681-1)))*INDEX($G$5:$G$42,L681),2)</f>
        <v>245.25</v>
      </c>
      <c r="W681" s="31" t="s">
        <v>191</v>
      </c>
      <c r="X681" s="16">
        <f>ROUND((IF(Q681=1,INDEX(新属性投放!$L$14:$L$34,卡牌属性!R681),INDEX(新属性投放!$L$42:$L$62,卡牌属性!R681))*INDEX($G$5:$G$42,L681)+IF(Q681=1,INDEX(新属性投放!T$20:T$23,卡牌属性!M681-1),INDEX(新属性投放!T$25:T$28,卡牌属性!M681-1)))*SQRT(INDEX($I$5:$I$42,L681)),2)</f>
        <v>2733.7</v>
      </c>
      <c r="Y681" s="31" t="s">
        <v>189</v>
      </c>
      <c r="Z681" s="16">
        <f>ROUND(IF(Q681=1,INDEX(新属性投放!$D$14:$D$34,卡牌属性!R681),INDEX(新属性投放!$D$42:$D$62,卡牌属性!R681))*INDEX($G$5:$G$42,L681)/SQRT(INDEX($I$5:$I$42,L681)),2)</f>
        <v>14.21</v>
      </c>
      <c r="AA681" s="31" t="s">
        <v>190</v>
      </c>
      <c r="AB681" s="16">
        <f>ROUND(IF(Q681=1,INDEX(新属性投放!$E$14:$E$34,卡牌属性!R681),INDEX(新属性投放!$E$42:$E$62,卡牌属性!R681))*INDEX($G$5:$G$42,L681),2)</f>
        <v>7.1</v>
      </c>
      <c r="AC681" s="31" t="s">
        <v>191</v>
      </c>
      <c r="AD681" s="16">
        <f>ROUND(IF(Q681=1,INDEX(新属性投放!$F$14:$F$34,卡牌属性!R681),INDEX(新属性投放!$F$42:$F$62,卡牌属性!R681))*INDEX($G$5:$G$42,L681)*SQRT(INDEX($I$5:$I$42,L681)),2)</f>
        <v>63.7</v>
      </c>
      <c r="AF681" s="16">
        <f t="shared" si="283"/>
        <v>142</v>
      </c>
      <c r="AG681" s="16">
        <f t="shared" si="284"/>
        <v>71</v>
      </c>
      <c r="AH681" s="16">
        <f t="shared" si="285"/>
        <v>637</v>
      </c>
      <c r="AJ681" s="16">
        <f t="shared" si="295"/>
        <v>494</v>
      </c>
      <c r="AK681" s="16">
        <f t="shared" si="296"/>
        <v>245</v>
      </c>
      <c r="AL681" s="16">
        <f t="shared" si="297"/>
        <v>2197</v>
      </c>
    </row>
    <row r="682" spans="11:38" ht="16.5" x14ac:dyDescent="0.2">
      <c r="K682" s="15">
        <v>679</v>
      </c>
      <c r="L682" s="15">
        <f t="shared" si="277"/>
        <v>33</v>
      </c>
      <c r="M682" s="15">
        <f t="shared" si="278"/>
        <v>4</v>
      </c>
      <c r="N682" s="16">
        <f t="shared" si="279"/>
        <v>1102017</v>
      </c>
      <c r="O682" s="16" t="str">
        <f t="shared" si="280"/>
        <v>飞廉7突</v>
      </c>
      <c r="P682" s="31" t="s">
        <v>482</v>
      </c>
      <c r="Q682" s="16">
        <f t="shared" si="281"/>
        <v>2</v>
      </c>
      <c r="R682" s="16">
        <f t="shared" si="282"/>
        <v>7</v>
      </c>
      <c r="S682" s="16" t="s">
        <v>51</v>
      </c>
      <c r="T682" s="16">
        <f>ROUND(((IF(Q682=1,INDEX(新属性投放!$J$14:$J$34,卡牌属性!R682),INDEX(新属性投放!$J$42:$J$62,卡牌属性!R682)))*INDEX($G$5:$G$42,L682)+IF(Q682=1,INDEX(新属性投放!R$20:R$23,卡牌属性!M682-1),INDEX(新属性投放!R$25:R$28,卡牌属性!M682-1)))/SQRT(INDEX($I$5:$I$42,L682)),2)</f>
        <v>746.68</v>
      </c>
      <c r="U682" s="31" t="s">
        <v>190</v>
      </c>
      <c r="V682" s="16">
        <f>ROUND((IF(Q682=1,INDEX(新属性投放!$K$14:$K$34,卡牌属性!R682),INDEX(新属性投放!$K$42:$K$62,卡牌属性!R682))+IF(Q682=1,INDEX(新属性投放!S$20:S$23,卡牌属性!M682-1),INDEX(新属性投放!S$25:S$28,卡牌属性!M682-1)))*INDEX($G$5:$G$42,L682),2)</f>
        <v>334.49</v>
      </c>
      <c r="W682" s="31" t="s">
        <v>191</v>
      </c>
      <c r="X682" s="16">
        <f>ROUND((IF(Q682=1,INDEX(新属性投放!$L$14:$L$34,卡牌属性!R682),INDEX(新属性投放!$L$42:$L$62,卡牌属性!R682))*INDEX($G$5:$G$42,L682)+IF(Q682=1,INDEX(新属性投放!T$20:T$23,卡牌属性!M682-1),INDEX(新属性投放!T$25:T$28,卡牌属性!M682-1)))*SQRT(INDEX($I$5:$I$42,L682)),2)</f>
        <v>3686.6</v>
      </c>
      <c r="Y682" s="31" t="s">
        <v>189</v>
      </c>
      <c r="Z682" s="16">
        <f>ROUND(IF(Q682=1,INDEX(新属性投放!$D$14:$D$34,卡牌属性!R682),INDEX(新属性投放!$D$42:$D$62,卡牌属性!R682))*INDEX($G$5:$G$42,L682)/SQRT(INDEX($I$5:$I$42,L682)),2)</f>
        <v>17.5</v>
      </c>
      <c r="AA682" s="31" t="s">
        <v>190</v>
      </c>
      <c r="AB682" s="16">
        <f>ROUND(IF(Q682=1,INDEX(新属性投放!$E$14:$E$34,卡牌属性!R682),INDEX(新属性投放!$E$42:$E$62,卡牌属性!R682))*INDEX($G$5:$G$42,L682),2)</f>
        <v>8.75</v>
      </c>
      <c r="AC682" s="31" t="s">
        <v>191</v>
      </c>
      <c r="AD682" s="16">
        <f>ROUND(IF(Q682=1,INDEX(新属性投放!$F$14:$F$34,卡牌属性!R682),INDEX(新属性投放!$F$42:$F$62,卡牌属性!R682))*INDEX($G$5:$G$42,L682)*SQRT(INDEX($I$5:$I$42,L682)),2)</f>
        <v>78</v>
      </c>
      <c r="AF682" s="16">
        <f t="shared" si="283"/>
        <v>175</v>
      </c>
      <c r="AG682" s="16">
        <f t="shared" si="284"/>
        <v>87</v>
      </c>
      <c r="AH682" s="16">
        <f t="shared" si="285"/>
        <v>780</v>
      </c>
      <c r="AJ682" s="16">
        <f t="shared" si="295"/>
        <v>669</v>
      </c>
      <c r="AK682" s="16">
        <f t="shared" si="296"/>
        <v>332</v>
      </c>
      <c r="AL682" s="16">
        <f t="shared" si="297"/>
        <v>2977</v>
      </c>
    </row>
    <row r="683" spans="11:38" ht="16.5" x14ac:dyDescent="0.2">
      <c r="K683" s="15">
        <v>680</v>
      </c>
      <c r="L683" s="15">
        <f t="shared" si="277"/>
        <v>33</v>
      </c>
      <c r="M683" s="15">
        <f t="shared" si="278"/>
        <v>4</v>
      </c>
      <c r="N683" s="16">
        <f t="shared" si="279"/>
        <v>1102017</v>
      </c>
      <c r="O683" s="16" t="str">
        <f t="shared" si="280"/>
        <v>飞廉8突</v>
      </c>
      <c r="P683" s="31" t="s">
        <v>482</v>
      </c>
      <c r="Q683" s="16">
        <f t="shared" si="281"/>
        <v>2</v>
      </c>
      <c r="R683" s="16">
        <f t="shared" si="282"/>
        <v>8</v>
      </c>
      <c r="S683" s="16" t="s">
        <v>51</v>
      </c>
      <c r="T683" s="16">
        <f>ROUND(((IF(Q683=1,INDEX(新属性投放!$J$14:$J$34,卡牌属性!R683),INDEX(新属性投放!$J$42:$J$62,卡牌属性!R683)))*INDEX($G$5:$G$42,L683)+IF(Q683=1,INDEX(新属性投放!R$20:R$23,卡牌属性!M683-1),INDEX(新属性投放!R$25:R$28,卡牌属性!M683-1)))/SQRT(INDEX($I$5:$I$42,L683)),2)</f>
        <v>965.86</v>
      </c>
      <c r="U683" s="31" t="s">
        <v>190</v>
      </c>
      <c r="V683" s="16">
        <f>ROUND((IF(Q683=1,INDEX(新属性投放!$K$14:$K$34,卡牌属性!R683),INDEX(新属性投放!$K$42:$K$62,卡牌属性!R683))+IF(Q683=1,INDEX(新属性投放!S$20:S$23,卡牌属性!M683-1),INDEX(新属性投放!S$25:S$28,卡牌属性!M683-1)))*INDEX($G$5:$G$42,L683),2)</f>
        <v>444.08</v>
      </c>
      <c r="W683" s="31" t="s">
        <v>191</v>
      </c>
      <c r="X683" s="16">
        <f>ROUND((IF(Q683=1,INDEX(新属性投放!$L$14:$L$34,卡牌属性!R683),INDEX(新属性投放!$L$42:$L$62,卡牌属性!R683))*INDEX($G$5:$G$42,L683)+IF(Q683=1,INDEX(新属性投放!T$20:T$23,卡牌属性!M683-1),INDEX(新属性投放!T$25:T$28,卡牌属性!M683-1)))*SQRT(INDEX($I$5:$I$42,L683)),2)</f>
        <v>4864.3999999999996</v>
      </c>
      <c r="Y683" s="31" t="s">
        <v>189</v>
      </c>
      <c r="Z683" s="16">
        <f>ROUND(IF(Q683=1,INDEX(新属性投放!$D$14:$D$34,卡牌属性!R683),INDEX(新属性投放!$D$42:$D$62,卡牌属性!R683))*INDEX($G$5:$G$42,L683)/SQRT(INDEX($I$5:$I$42,L683)),2)</f>
        <v>21.88</v>
      </c>
      <c r="AA683" s="31" t="s">
        <v>190</v>
      </c>
      <c r="AB683" s="16">
        <f>ROUND(IF(Q683=1,INDEX(新属性投放!$E$14:$E$34,卡牌属性!R683),INDEX(新属性投放!$E$42:$E$62,卡牌属性!R683))*INDEX($G$5:$G$42,L683),2)</f>
        <v>10.94</v>
      </c>
      <c r="AC683" s="31" t="s">
        <v>191</v>
      </c>
      <c r="AD683" s="16">
        <f>ROUND(IF(Q683=1,INDEX(新属性投放!$F$14:$F$34,卡牌属性!R683),INDEX(新属性投放!$F$42:$F$62,卡牌属性!R683))*INDEX($G$5:$G$42,L683)*SQRT(INDEX($I$5:$I$42,L683)),2)</f>
        <v>97.5</v>
      </c>
      <c r="AF683" s="16">
        <f t="shared" si="283"/>
        <v>218</v>
      </c>
      <c r="AG683" s="16">
        <f t="shared" si="284"/>
        <v>109</v>
      </c>
      <c r="AH683" s="16">
        <f t="shared" si="285"/>
        <v>975</v>
      </c>
      <c r="AJ683" s="16">
        <f t="shared" si="295"/>
        <v>887</v>
      </c>
      <c r="AK683" s="16">
        <f t="shared" si="296"/>
        <v>441</v>
      </c>
      <c r="AL683" s="16">
        <f t="shared" si="297"/>
        <v>3952</v>
      </c>
    </row>
    <row r="684" spans="11:38" ht="16.5" x14ac:dyDescent="0.2">
      <c r="K684" s="15">
        <v>681</v>
      </c>
      <c r="L684" s="15">
        <f t="shared" si="277"/>
        <v>33</v>
      </c>
      <c r="M684" s="15">
        <f t="shared" si="278"/>
        <v>4</v>
      </c>
      <c r="N684" s="16">
        <f t="shared" si="279"/>
        <v>1102017</v>
      </c>
      <c r="O684" s="16" t="str">
        <f t="shared" si="280"/>
        <v>飞廉9突</v>
      </c>
      <c r="P684" s="31" t="s">
        <v>482</v>
      </c>
      <c r="Q684" s="16">
        <f t="shared" si="281"/>
        <v>2</v>
      </c>
      <c r="R684" s="16">
        <f t="shared" si="282"/>
        <v>9</v>
      </c>
      <c r="S684" s="16" t="s">
        <v>51</v>
      </c>
      <c r="T684" s="16">
        <f>ROUND(((IF(Q684=1,INDEX(新属性投放!$J$14:$J$34,卡牌属性!R684),INDEX(新属性投放!$J$42:$J$62,卡牌属性!R684)))*INDEX($G$5:$G$42,L684)+IF(Q684=1,INDEX(新属性投放!R$20:R$23,卡牌属性!M684-1),INDEX(新属性投放!R$25:R$28,卡牌属性!M684-1)))/SQRT(INDEX($I$5:$I$42,L684)),2)</f>
        <v>1239.25</v>
      </c>
      <c r="U684" s="31" t="s">
        <v>190</v>
      </c>
      <c r="V684" s="16">
        <f>ROUND((IF(Q684=1,INDEX(新属性投放!$K$14:$K$34,卡牌属性!R684),INDEX(新属性投放!$K$42:$K$62,卡牌属性!R684))+IF(Q684=1,INDEX(新属性投放!S$20:S$23,卡牌属性!M684-1),INDEX(新属性投放!S$25:S$28,卡牌属性!M684-1)))*INDEX($G$5:$G$42,L684),2)</f>
        <v>580.78</v>
      </c>
      <c r="W684" s="31" t="s">
        <v>191</v>
      </c>
      <c r="X684" s="16">
        <f>ROUND((IF(Q684=1,INDEX(新属性投放!$L$14:$L$34,卡牌属性!R684),INDEX(新属性投放!$L$42:$L$62,卡牌属性!R684))*INDEX($G$5:$G$42,L684)+IF(Q684=1,INDEX(新属性投放!T$20:T$23,卡牌属性!M684-1),INDEX(新属性投放!T$25:T$28,卡牌属性!M684-1)))*SQRT(INDEX($I$5:$I$42,L684)),2)</f>
        <v>6330.8</v>
      </c>
      <c r="Y684" s="31" t="s">
        <v>189</v>
      </c>
      <c r="Z684" s="16">
        <f>ROUND(IF(Q684=1,INDEX(新属性投放!$D$14:$D$34,卡牌属性!R684),INDEX(新属性投放!$D$42:$D$62,卡牌属性!R684))*INDEX($G$5:$G$42,L684)/SQRT(INDEX($I$5:$I$42,L684)),2)</f>
        <v>28.46</v>
      </c>
      <c r="AA684" s="31" t="s">
        <v>190</v>
      </c>
      <c r="AB684" s="16">
        <f>ROUND(IF(Q684=1,INDEX(新属性投放!$E$14:$E$34,卡牌属性!R684),INDEX(新属性投放!$E$42:$E$62,卡牌属性!R684))*INDEX($G$5:$G$42,L684),2)</f>
        <v>14.23</v>
      </c>
      <c r="AC684" s="31" t="s">
        <v>191</v>
      </c>
      <c r="AD684" s="16">
        <f>ROUND(IF(Q684=1,INDEX(新属性投放!$F$14:$F$34,卡牌属性!R684),INDEX(新属性投放!$F$42:$F$62,卡牌属性!R684))*INDEX($G$5:$G$42,L684)*SQRT(INDEX($I$5:$I$42,L684)),2)</f>
        <v>127.4</v>
      </c>
      <c r="AF684" s="16">
        <f t="shared" si="283"/>
        <v>284</v>
      </c>
      <c r="AG684" s="16">
        <f t="shared" si="284"/>
        <v>142</v>
      </c>
      <c r="AH684" s="16">
        <f t="shared" si="285"/>
        <v>1274</v>
      </c>
      <c r="AJ684" s="16">
        <f t="shared" si="295"/>
        <v>1171</v>
      </c>
      <c r="AK684" s="16">
        <f t="shared" si="296"/>
        <v>583</v>
      </c>
      <c r="AL684" s="16">
        <f t="shared" si="297"/>
        <v>5226</v>
      </c>
    </row>
    <row r="685" spans="11:38" ht="16.5" x14ac:dyDescent="0.2">
      <c r="K685" s="15">
        <v>682</v>
      </c>
      <c r="L685" s="15">
        <f t="shared" si="277"/>
        <v>33</v>
      </c>
      <c r="M685" s="15">
        <f t="shared" si="278"/>
        <v>4</v>
      </c>
      <c r="N685" s="16">
        <f t="shared" si="279"/>
        <v>1102017</v>
      </c>
      <c r="O685" s="16" t="str">
        <f t="shared" si="280"/>
        <v>飞廉10突</v>
      </c>
      <c r="P685" s="31" t="s">
        <v>482</v>
      </c>
      <c r="Q685" s="16">
        <f t="shared" si="281"/>
        <v>2</v>
      </c>
      <c r="R685" s="16">
        <f t="shared" si="282"/>
        <v>10</v>
      </c>
      <c r="S685" s="16" t="s">
        <v>51</v>
      </c>
      <c r="T685" s="16">
        <f>ROUND(((IF(Q685=1,INDEX(新属性投放!$J$14:$J$34,卡牌属性!R685),INDEX(新属性投放!$J$42:$J$62,卡牌属性!R685)))*INDEX($G$5:$G$42,L685)+IF(Q685=1,INDEX(新属性投放!R$20:R$23,卡牌属性!M685-1),INDEX(新属性投放!R$25:R$28,卡牌属性!M685-1)))/SQRT(INDEX($I$5:$I$42,L685)),2)</f>
        <v>1416.64</v>
      </c>
      <c r="U685" s="31" t="s">
        <v>190</v>
      </c>
      <c r="V685" s="16">
        <f>ROUND((IF(Q685=1,INDEX(新属性投放!$K$14:$K$34,卡牌属性!R685),INDEX(新属性投放!$K$42:$K$62,卡牌属性!R685))+IF(Q685=1,INDEX(新属性投放!S$20:S$23,卡牌属性!M685-1),INDEX(新属性投放!S$25:S$28,卡牌属性!M685-1)))*INDEX($G$5:$G$42,L685),2)</f>
        <v>670.12</v>
      </c>
      <c r="W685" s="31" t="s">
        <v>191</v>
      </c>
      <c r="X685" s="16">
        <f>ROUND((IF(Q685=1,INDEX(新属性投放!$L$14:$L$34,卡牌属性!R685),INDEX(新属性投放!$L$42:$L$62,卡牌属性!R685))*INDEX($G$5:$G$42,L685)+IF(Q685=1,INDEX(新属性投放!T$20:T$23,卡牌属性!M685-1),INDEX(新属性投放!T$25:T$28,卡牌属性!M685-1)))*SQRT(INDEX($I$5:$I$42,L685)),2)</f>
        <v>7283.7</v>
      </c>
      <c r="Y685" s="31" t="s">
        <v>189</v>
      </c>
      <c r="Z685" s="16">
        <f>ROUND(IF(Q685=1,INDEX(新属性投放!$D$14:$D$34,卡牌属性!R685),INDEX(新属性投放!$D$42:$D$62,卡牌属性!R685))*INDEX($G$5:$G$42,L685)/SQRT(INDEX($I$5:$I$42,L685)),2)</f>
        <v>32.81</v>
      </c>
      <c r="AA685" s="31" t="s">
        <v>190</v>
      </c>
      <c r="AB685" s="16">
        <f>ROUND(IF(Q685=1,INDEX(新属性投放!$E$14:$E$34,卡牌属性!R685),INDEX(新属性投放!$E$42:$E$62,卡牌属性!R685))*INDEX($G$5:$G$42,L685),2)</f>
        <v>16.41</v>
      </c>
      <c r="AC685" s="31" t="s">
        <v>191</v>
      </c>
      <c r="AD685" s="16">
        <f>ROUND(IF(Q685=1,INDEX(新属性投放!$F$14:$F$34,卡牌属性!R685),INDEX(新属性投放!$F$42:$F$62,卡牌属性!R685))*INDEX($G$5:$G$42,L685)*SQRT(INDEX($I$5:$I$42,L685)),2)</f>
        <v>146.9</v>
      </c>
      <c r="AF685" s="16">
        <f t="shared" si="283"/>
        <v>328</v>
      </c>
      <c r="AG685" s="16">
        <f t="shared" si="284"/>
        <v>164</v>
      </c>
      <c r="AH685" s="16">
        <f t="shared" si="285"/>
        <v>1469</v>
      </c>
      <c r="AJ685" s="16">
        <f t="shared" si="295"/>
        <v>1499</v>
      </c>
      <c r="AK685" s="16">
        <f t="shared" si="296"/>
        <v>747</v>
      </c>
      <c r="AL685" s="16">
        <f t="shared" si="297"/>
        <v>6695</v>
      </c>
    </row>
    <row r="686" spans="11:38" ht="16.5" x14ac:dyDescent="0.2">
      <c r="K686" s="15">
        <v>683</v>
      </c>
      <c r="L686" s="15">
        <f t="shared" si="277"/>
        <v>33</v>
      </c>
      <c r="M686" s="15">
        <f t="shared" si="278"/>
        <v>4</v>
      </c>
      <c r="N686" s="16">
        <f t="shared" si="279"/>
        <v>1102017</v>
      </c>
      <c r="O686" s="16" t="str">
        <f t="shared" si="280"/>
        <v>飞廉11突</v>
      </c>
      <c r="P686" s="31" t="s">
        <v>482</v>
      </c>
      <c r="Q686" s="16">
        <f t="shared" si="281"/>
        <v>2</v>
      </c>
      <c r="R686" s="16">
        <f t="shared" si="282"/>
        <v>11</v>
      </c>
      <c r="S686" s="16" t="s">
        <v>51</v>
      </c>
      <c r="T686" s="16">
        <f>ROUND(((IF(Q686=1,INDEX(新属性投放!$J$14:$J$34,卡牌属性!R686),INDEX(新属性投放!$J$42:$J$62,卡牌属性!R686)))*INDEX($G$5:$G$42,L686)+IF(Q686=1,INDEX(新属性投放!R$20:R$23,卡牌属性!M686-1),INDEX(新属性投放!R$25:R$28,卡牌属性!M686-1)))/SQRT(INDEX($I$5:$I$42,L686)),2)</f>
        <v>1622.3</v>
      </c>
      <c r="U686" s="31" t="s">
        <v>190</v>
      </c>
      <c r="V686" s="16">
        <f>ROUND((IF(Q686=1,INDEX(新属性投放!$K$14:$K$34,卡牌属性!R686),INDEX(新属性投放!$K$42:$K$62,卡牌属性!R686))+IF(Q686=1,INDEX(新属性投放!S$20:S$23,卡牌属性!M686-1),INDEX(新属性投放!S$25:S$28,卡牌属性!M686-1)))*INDEX($G$5:$G$42,L686),2)</f>
        <v>772.95</v>
      </c>
      <c r="W686" s="31" t="s">
        <v>191</v>
      </c>
      <c r="X686" s="16">
        <f>ROUND((IF(Q686=1,INDEX(新属性投放!$L$14:$L$34,卡牌属性!R686),INDEX(新属性投放!$L$42:$L$62,卡牌属性!R686))*INDEX($G$5:$G$42,L686)+IF(Q686=1,INDEX(新属性投放!T$20:T$23,卡牌属性!M686-1),INDEX(新属性投放!T$25:T$28,卡牌属性!M686-1)))*SQRT(INDEX($I$5:$I$42,L686)),2)</f>
        <v>8392.6</v>
      </c>
      <c r="Y686" s="31" t="s">
        <v>189</v>
      </c>
      <c r="Z686" s="16">
        <f>ROUND(IF(Q686=1,INDEX(新属性投放!$D$14:$D$34,卡牌属性!R686),INDEX(新属性投放!$D$42:$D$62,卡牌属性!R686))*INDEX($G$5:$G$42,L686)/SQRT(INDEX($I$5:$I$42,L686)),2)</f>
        <v>38.29</v>
      </c>
      <c r="AA686" s="31" t="s">
        <v>190</v>
      </c>
      <c r="AB686" s="16">
        <f>ROUND(IF(Q686=1,INDEX(新属性投放!$E$14:$E$34,卡牌属性!R686),INDEX(新属性投放!$E$42:$E$62,卡牌属性!R686))*INDEX($G$5:$G$42,L686),2)</f>
        <v>19.14</v>
      </c>
      <c r="AC686" s="31" t="s">
        <v>191</v>
      </c>
      <c r="AD686" s="16">
        <f>ROUND(IF(Q686=1,INDEX(新属性投放!$F$14:$F$34,卡牌属性!R686),INDEX(新属性投放!$F$42:$F$62,卡牌属性!R686))*INDEX($G$5:$G$42,L686)*SQRT(INDEX($I$5:$I$42,L686)),2)</f>
        <v>171.6</v>
      </c>
      <c r="AF686" s="16">
        <f t="shared" si="283"/>
        <v>382</v>
      </c>
      <c r="AG686" s="16">
        <f t="shared" si="284"/>
        <v>191</v>
      </c>
      <c r="AH686" s="16">
        <f t="shared" si="285"/>
        <v>1716</v>
      </c>
      <c r="AJ686" s="16">
        <f t="shared" si="295"/>
        <v>1881</v>
      </c>
      <c r="AK686" s="16">
        <f t="shared" si="296"/>
        <v>938</v>
      </c>
      <c r="AL686" s="16">
        <f t="shared" si="297"/>
        <v>8411</v>
      </c>
    </row>
    <row r="687" spans="11:38" ht="16.5" x14ac:dyDescent="0.2">
      <c r="K687" s="15">
        <v>684</v>
      </c>
      <c r="L687" s="15">
        <f t="shared" si="277"/>
        <v>33</v>
      </c>
      <c r="M687" s="15">
        <f t="shared" si="278"/>
        <v>4</v>
      </c>
      <c r="N687" s="16">
        <f t="shared" si="279"/>
        <v>1102017</v>
      </c>
      <c r="O687" s="16" t="str">
        <f t="shared" si="280"/>
        <v>飞廉12突</v>
      </c>
      <c r="P687" s="31" t="s">
        <v>482</v>
      </c>
      <c r="Q687" s="16">
        <f t="shared" si="281"/>
        <v>2</v>
      </c>
      <c r="R687" s="16">
        <f t="shared" si="282"/>
        <v>12</v>
      </c>
      <c r="S687" s="16" t="s">
        <v>51</v>
      </c>
      <c r="T687" s="16">
        <f>ROUND(((IF(Q687=1,INDEX(新属性投放!$J$14:$J$34,卡牌属性!R687),INDEX(新属性投放!$J$42:$J$62,卡牌属性!R687)))*INDEX($G$5:$G$42,L687)+IF(Q687=1,INDEX(新属性投放!R$20:R$23,卡牌属性!M687-1),INDEX(新属性投放!R$25:R$28,卡牌属性!M687-1)))/SQRT(INDEX($I$5:$I$42,L687)),2)</f>
        <v>1861.82</v>
      </c>
      <c r="U687" s="31" t="s">
        <v>190</v>
      </c>
      <c r="V687" s="16">
        <f>ROUND((IF(Q687=1,INDEX(新属性投放!$K$14:$K$34,卡牌属性!R687),INDEX(新属性投放!$K$42:$K$62,卡牌属性!R687))+IF(Q687=1,INDEX(新属性投放!S$20:S$23,卡牌属性!M687-1),INDEX(新属性投放!S$25:S$28,卡牌属性!M687-1)))*INDEX($G$5:$G$42,L687),2)</f>
        <v>892.06</v>
      </c>
      <c r="W687" s="31" t="s">
        <v>191</v>
      </c>
      <c r="X687" s="16">
        <f>ROUND((IF(Q687=1,INDEX(新属性投放!$L$14:$L$34,卡牌属性!R687),INDEX(新属性投放!$L$42:$L$62,卡牌属性!R687))*INDEX($G$5:$G$42,L687)+IF(Q687=1,INDEX(新属性投放!T$20:T$23,卡牌属性!M687-1),INDEX(新属性投放!T$25:T$28,卡牌属性!M687-1)))*SQRT(INDEX($I$5:$I$42,L687)),2)</f>
        <v>9683.5</v>
      </c>
      <c r="Y687" s="31" t="s">
        <v>189</v>
      </c>
      <c r="Z687" s="16">
        <f>ROUND(IF(Q687=1,INDEX(新属性投放!$D$14:$D$34,卡牌属性!R687),INDEX(新属性投放!$D$42:$D$62,卡牌属性!R687))*INDEX($G$5:$G$42,L687)/SQRT(INDEX($I$5:$I$42,L687)),2)</f>
        <v>43.8</v>
      </c>
      <c r="AA687" s="31" t="s">
        <v>190</v>
      </c>
      <c r="AB687" s="16">
        <f>ROUND(IF(Q687=1,INDEX(新属性投放!$E$14:$E$34,卡牌属性!R687),INDEX(新属性投放!$E$42:$E$62,卡牌属性!R687))*INDEX($G$5:$G$42,L687),2)</f>
        <v>21.9</v>
      </c>
      <c r="AC687" s="31" t="s">
        <v>191</v>
      </c>
      <c r="AD687" s="16">
        <f>ROUND(IF(Q687=1,INDEX(新属性投放!$F$14:$F$34,卡牌属性!R687),INDEX(新属性投放!$F$42:$F$62,卡牌属性!R687))*INDEX($G$5:$G$42,L687)*SQRT(INDEX($I$5:$I$42,L687)),2)</f>
        <v>196.3</v>
      </c>
      <c r="AF687" s="16">
        <f t="shared" si="283"/>
        <v>438</v>
      </c>
      <c r="AG687" s="16">
        <f t="shared" si="284"/>
        <v>219</v>
      </c>
      <c r="AH687" s="16">
        <f t="shared" si="285"/>
        <v>1963</v>
      </c>
      <c r="AJ687" s="16">
        <f t="shared" si="295"/>
        <v>2319</v>
      </c>
      <c r="AK687" s="16">
        <f t="shared" si="296"/>
        <v>1157</v>
      </c>
      <c r="AL687" s="16">
        <f t="shared" si="297"/>
        <v>10374</v>
      </c>
    </row>
    <row r="688" spans="11:38" ht="16.5" x14ac:dyDescent="0.2">
      <c r="K688" s="15">
        <v>685</v>
      </c>
      <c r="L688" s="15">
        <f t="shared" si="277"/>
        <v>33</v>
      </c>
      <c r="M688" s="15">
        <f t="shared" si="278"/>
        <v>4</v>
      </c>
      <c r="N688" s="16">
        <f t="shared" si="279"/>
        <v>1102017</v>
      </c>
      <c r="O688" s="16" t="str">
        <f t="shared" si="280"/>
        <v>飞廉13突</v>
      </c>
      <c r="P688" s="31" t="s">
        <v>482</v>
      </c>
      <c r="Q688" s="16">
        <f t="shared" si="281"/>
        <v>2</v>
      </c>
      <c r="R688" s="16">
        <f t="shared" si="282"/>
        <v>13</v>
      </c>
      <c r="S688" s="16" t="s">
        <v>51</v>
      </c>
      <c r="T688" s="16">
        <f>ROUND(((IF(Q688=1,INDEX(新属性投放!$J$14:$J$34,卡牌属性!R688),INDEX(新属性投放!$J$42:$J$62,卡牌属性!R688)))*INDEX($G$5:$G$42,L688)+IF(Q688=1,INDEX(新属性投放!R$20:R$23,卡牌属性!M688-1),INDEX(新属性投放!R$25:R$28,卡牌属性!M688-1)))/SQRT(INDEX($I$5:$I$42,L688)),2)</f>
        <v>2135.41</v>
      </c>
      <c r="U688" s="31" t="s">
        <v>190</v>
      </c>
      <c r="V688" s="16">
        <f>ROUND((IF(Q688=1,INDEX(新属性投放!$K$14:$K$34,卡牌属性!R688),INDEX(新属性投放!$K$42:$K$62,卡牌属性!R688))+IF(Q688=1,INDEX(新属性投放!S$20:S$23,卡牌属性!M688-1),INDEX(新属性投放!S$25:S$28,卡牌属性!M688-1)))*INDEX($G$5:$G$42,L688),2)</f>
        <v>1028.8499999999999</v>
      </c>
      <c r="W688" s="31" t="s">
        <v>191</v>
      </c>
      <c r="X688" s="16">
        <f>ROUND((IF(Q688=1,INDEX(新属性投放!$L$14:$L$34,卡牌属性!R688),INDEX(新属性投放!$L$42:$L$62,卡牌属性!R688))*INDEX($G$5:$G$42,L688)+IF(Q688=1,INDEX(新属性投放!T$20:T$23,卡牌属性!M688-1),INDEX(新属性投放!T$25:T$28,卡牌属性!M688-1)))*SQRT(INDEX($I$5:$I$42,L688)),2)</f>
        <v>11156.4</v>
      </c>
      <c r="Y688" s="31" t="s">
        <v>189</v>
      </c>
      <c r="Z688" s="16">
        <f>ROUND(IF(Q688=1,INDEX(新属性投放!$D$14:$D$34,卡牌属性!R688),INDEX(新属性投放!$D$42:$D$62,卡牌属性!R688))*INDEX($G$5:$G$42,L688)/SQRT(INDEX($I$5:$I$42,L688)),2)</f>
        <v>50.64</v>
      </c>
      <c r="AA688" s="31" t="s">
        <v>190</v>
      </c>
      <c r="AB688" s="16">
        <f>ROUND(IF(Q688=1,INDEX(新属性投放!$E$14:$E$34,卡牌属性!R688),INDEX(新属性投放!$E$42:$E$62,卡牌属性!R688))*INDEX($G$5:$G$42,L688),2)</f>
        <v>25.32</v>
      </c>
      <c r="AC688" s="31" t="s">
        <v>191</v>
      </c>
      <c r="AD688" s="16">
        <f>ROUND(IF(Q688=1,INDEX(新属性投放!$F$14:$F$34,卡牌属性!R688),INDEX(新属性投放!$F$42:$F$62,卡牌属性!R688))*INDEX($G$5:$G$42,L688)*SQRT(INDEX($I$5:$I$42,L688)),2)</f>
        <v>227.5</v>
      </c>
      <c r="AF688" s="16">
        <f t="shared" si="283"/>
        <v>506</v>
      </c>
      <c r="AG688" s="16">
        <f t="shared" si="284"/>
        <v>253</v>
      </c>
      <c r="AH688" s="16">
        <f t="shared" si="285"/>
        <v>2275</v>
      </c>
      <c r="AJ688" s="16">
        <f t="shared" si="295"/>
        <v>2825</v>
      </c>
      <c r="AK688" s="16">
        <f t="shared" si="296"/>
        <v>1410</v>
      </c>
      <c r="AL688" s="16">
        <f t="shared" si="297"/>
        <v>12649</v>
      </c>
    </row>
    <row r="689" spans="11:38" ht="16.5" x14ac:dyDescent="0.2">
      <c r="K689" s="15">
        <v>686</v>
      </c>
      <c r="L689" s="15">
        <f t="shared" si="277"/>
        <v>33</v>
      </c>
      <c r="M689" s="15">
        <f t="shared" si="278"/>
        <v>4</v>
      </c>
      <c r="N689" s="16">
        <f t="shared" si="279"/>
        <v>1102017</v>
      </c>
      <c r="O689" s="16" t="str">
        <f t="shared" si="280"/>
        <v>飞廉14突</v>
      </c>
      <c r="P689" s="31" t="s">
        <v>482</v>
      </c>
      <c r="Q689" s="16">
        <f t="shared" si="281"/>
        <v>2</v>
      </c>
      <c r="R689" s="16">
        <f t="shared" si="282"/>
        <v>14</v>
      </c>
      <c r="S689" s="16" t="s">
        <v>51</v>
      </c>
      <c r="T689" s="16">
        <f>ROUND(((IF(Q689=1,INDEX(新属性投放!$J$14:$J$34,卡牌属性!R689),INDEX(新属性投放!$J$42:$J$62,卡牌属性!R689)))*INDEX($G$5:$G$42,L689)+IF(Q689=1,INDEX(新属性投放!R$20:R$23,卡牌属性!M689-1),INDEX(新属性投放!R$25:R$28,卡牌属性!M689-1)))/SQRT(INDEX($I$5:$I$42,L689)),2)</f>
        <v>2452.2800000000002</v>
      </c>
      <c r="U689" s="31" t="s">
        <v>190</v>
      </c>
      <c r="V689" s="16">
        <f>ROUND((IF(Q689=1,INDEX(新属性投放!$K$14:$K$34,卡牌属性!R689),INDEX(新属性投放!$K$42:$K$62,卡牌属性!R689))+IF(Q689=1,INDEX(新属性投放!S$20:S$23,卡牌属性!M689-1),INDEX(新属性投放!S$25:S$28,卡牌属性!M689-1)))*INDEX($G$5:$G$42,L689),2)</f>
        <v>1186.6400000000001</v>
      </c>
      <c r="W689" s="31" t="s">
        <v>191</v>
      </c>
      <c r="X689" s="16">
        <f>ROUND((IF(Q689=1,INDEX(新属性投放!$L$14:$L$34,卡牌属性!R689),INDEX(新属性投放!$L$42:$L$62,卡牌属性!R689))*INDEX($G$5:$G$42,L689)+IF(Q689=1,INDEX(新属性投放!T$20:T$23,卡牌属性!M689-1),INDEX(新属性投放!T$25:T$28,卡牌属性!M689-1)))*SQRT(INDEX($I$5:$I$42,L689)),2)</f>
        <v>12867.2</v>
      </c>
      <c r="Y689" s="31" t="s">
        <v>189</v>
      </c>
      <c r="Z689" s="16">
        <f>ROUND(IF(Q689=1,INDEX(新属性投放!$D$14:$D$34,卡牌属性!R689),INDEX(新属性投放!$D$42:$D$62,卡牌属性!R689))*INDEX($G$5:$G$42,L689)/SQRT(INDEX($I$5:$I$42,L689)),2)</f>
        <v>58.55</v>
      </c>
      <c r="AA689" s="31" t="s">
        <v>190</v>
      </c>
      <c r="AB689" s="16">
        <f>ROUND(IF(Q689=1,INDEX(新属性投放!$E$14:$E$34,卡牌属性!R689),INDEX(新属性投放!$E$42:$E$62,卡牌属性!R689))*INDEX($G$5:$G$42,L689),2)</f>
        <v>29.28</v>
      </c>
      <c r="AC689" s="31" t="s">
        <v>191</v>
      </c>
      <c r="AD689" s="16">
        <f>ROUND(IF(Q689=1,INDEX(新属性投放!$F$14:$F$34,卡牌属性!R689),INDEX(新属性投放!$F$42:$F$62,卡牌属性!R689))*INDEX($G$5:$G$42,L689)*SQRT(INDEX($I$5:$I$42,L689)),2)</f>
        <v>262.60000000000002</v>
      </c>
      <c r="AF689" s="16">
        <f t="shared" si="283"/>
        <v>585</v>
      </c>
      <c r="AG689" s="16">
        <f t="shared" si="284"/>
        <v>292</v>
      </c>
      <c r="AH689" s="16">
        <f t="shared" si="285"/>
        <v>2626</v>
      </c>
      <c r="AJ689" s="16">
        <f t="shared" si="295"/>
        <v>3410</v>
      </c>
      <c r="AK689" s="16">
        <f t="shared" si="296"/>
        <v>1702</v>
      </c>
      <c r="AL689" s="16">
        <f t="shared" si="297"/>
        <v>15275</v>
      </c>
    </row>
    <row r="690" spans="11:38" ht="16.5" x14ac:dyDescent="0.2">
      <c r="K690" s="15">
        <v>687</v>
      </c>
      <c r="L690" s="15">
        <f t="shared" si="277"/>
        <v>33</v>
      </c>
      <c r="M690" s="15">
        <f t="shared" si="278"/>
        <v>4</v>
      </c>
      <c r="N690" s="16">
        <f t="shared" si="279"/>
        <v>1102017</v>
      </c>
      <c r="O690" s="16" t="str">
        <f t="shared" si="280"/>
        <v>飞廉15突</v>
      </c>
      <c r="P690" s="31" t="s">
        <v>482</v>
      </c>
      <c r="Q690" s="16">
        <f t="shared" si="281"/>
        <v>2</v>
      </c>
      <c r="R690" s="16">
        <f t="shared" si="282"/>
        <v>15</v>
      </c>
      <c r="S690" s="16" t="s">
        <v>51</v>
      </c>
      <c r="T690" s="16">
        <f>ROUND(((IF(Q690=1,INDEX(新属性投放!$J$14:$J$34,卡牌属性!R690),INDEX(新属性投放!$J$42:$J$62,卡牌属性!R690)))*INDEX($G$5:$G$42,L690)+IF(Q690=1,INDEX(新属性投放!R$20:R$23,卡牌属性!M690-1),INDEX(新属性投放!R$25:R$28,卡牌属性!M690-1)))/SQRT(INDEX($I$5:$I$42,L690)),2)</f>
        <v>2817.84</v>
      </c>
      <c r="U690" s="31" t="s">
        <v>190</v>
      </c>
      <c r="V690" s="16">
        <f>ROUND((IF(Q690=1,INDEX(新属性投放!$K$14:$K$34,卡牌属性!R690),INDEX(新属性投放!$K$42:$K$62,卡牌属性!R690))+IF(Q690=1,INDEX(新属性投放!S$20:S$23,卡牌属性!M690-1),INDEX(新属性投放!S$25:S$28,卡牌属性!M690-1)))*INDEX($G$5:$G$42,L690),2)</f>
        <v>1369.42</v>
      </c>
      <c r="W690" s="31" t="s">
        <v>191</v>
      </c>
      <c r="X690" s="16">
        <f>ROUND((IF(Q690=1,INDEX(新属性投放!$L$14:$L$34,卡牌属性!R690),INDEX(新属性投放!$L$42:$L$62,卡牌属性!R690))*INDEX($G$5:$G$42,L690)+IF(Q690=1,INDEX(新属性投放!T$20:T$23,卡牌属性!M690-1),INDEX(新属性投放!T$25:T$28,卡牌属性!M690-1)))*SQRT(INDEX($I$5:$I$42,L690)),2)</f>
        <v>14835.4</v>
      </c>
      <c r="Y690" s="31" t="s">
        <v>189</v>
      </c>
      <c r="Z690" s="16">
        <f>ROUND(IF(Q690=1,INDEX(新属性投放!$D$14:$D$34,卡牌属性!R690),INDEX(新属性投放!$D$42:$D$62,卡牌属性!R690))*INDEX($G$5:$G$42,L690)/SQRT(INDEX($I$5:$I$42,L690)),2)</f>
        <v>67.69</v>
      </c>
      <c r="AA690" s="31" t="s">
        <v>190</v>
      </c>
      <c r="AB690" s="16">
        <f>ROUND(IF(Q690=1,INDEX(新属性投放!$E$14:$E$34,卡牌属性!R690),INDEX(新属性投放!$E$42:$E$62,卡牌属性!R690))*INDEX($G$5:$G$42,L690),2)</f>
        <v>33.85</v>
      </c>
      <c r="AC690" s="31" t="s">
        <v>191</v>
      </c>
      <c r="AD690" s="16">
        <f>ROUND(IF(Q690=1,INDEX(新属性投放!$F$14:$F$34,卡牌属性!R690),INDEX(新属性投放!$F$42:$F$62,卡牌属性!R690))*INDEX($G$5:$G$42,L690)*SQRT(INDEX($I$5:$I$42,L690)),2)</f>
        <v>304.2</v>
      </c>
      <c r="AF690" s="16">
        <f t="shared" si="283"/>
        <v>676</v>
      </c>
      <c r="AG690" s="16">
        <f t="shared" si="284"/>
        <v>338</v>
      </c>
      <c r="AH690" s="16">
        <f t="shared" si="285"/>
        <v>3042</v>
      </c>
      <c r="AJ690" s="16">
        <f t="shared" si="295"/>
        <v>4086</v>
      </c>
      <c r="AK690" s="16">
        <f t="shared" si="296"/>
        <v>2040</v>
      </c>
      <c r="AL690" s="16">
        <f t="shared" si="297"/>
        <v>18317</v>
      </c>
    </row>
    <row r="691" spans="11:38" ht="16.5" x14ac:dyDescent="0.2">
      <c r="K691" s="15">
        <v>688</v>
      </c>
      <c r="L691" s="15">
        <f t="shared" si="277"/>
        <v>33</v>
      </c>
      <c r="M691" s="15">
        <f t="shared" si="278"/>
        <v>4</v>
      </c>
      <c r="N691" s="16">
        <f t="shared" si="279"/>
        <v>1102017</v>
      </c>
      <c r="O691" s="16" t="str">
        <f t="shared" si="280"/>
        <v>飞廉16突</v>
      </c>
      <c r="P691" s="31" t="s">
        <v>482</v>
      </c>
      <c r="Q691" s="16">
        <f t="shared" si="281"/>
        <v>2</v>
      </c>
      <c r="R691" s="16">
        <f t="shared" si="282"/>
        <v>16</v>
      </c>
      <c r="S691" s="16" t="s">
        <v>51</v>
      </c>
      <c r="T691" s="16">
        <f>ROUND(((IF(Q691=1,INDEX(新属性投放!$J$14:$J$34,卡牌属性!R691),INDEX(新属性投放!$J$42:$J$62,卡牌属性!R691)))*INDEX($G$5:$G$42,L691)+IF(Q691=1,INDEX(新属性投放!R$20:R$23,卡牌属性!M691-1),INDEX(新属性投放!R$25:R$28,卡牌属性!M691-1)))/SQRT(INDEX($I$5:$I$42,L691)),2)</f>
        <v>3240.8</v>
      </c>
      <c r="U691" s="31" t="s">
        <v>190</v>
      </c>
      <c r="V691" s="16">
        <f>ROUND((IF(Q691=1,INDEX(新属性投放!$K$14:$K$34,卡牌属性!R691),INDEX(新属性投放!$K$42:$K$62,卡牌属性!R691))+IF(Q691=1,INDEX(新属性投放!S$20:S$23,卡牌属性!M691-1),INDEX(新属性投放!S$25:S$28,卡牌属性!M691-1)))*INDEX($G$5:$G$42,L691),2)</f>
        <v>1581.55</v>
      </c>
      <c r="W691" s="31" t="s">
        <v>191</v>
      </c>
      <c r="X691" s="16">
        <f>ROUND((IF(Q691=1,INDEX(新属性投放!$L$14:$L$34,卡牌属性!R691),INDEX(新属性投放!$L$42:$L$62,卡牌属性!R691))*INDEX($G$5:$G$42,L691)+IF(Q691=1,INDEX(新属性投放!T$20:T$23,卡牌属性!M691-1),INDEX(新属性投放!T$25:T$28,卡牌属性!M691-1)))*SQRT(INDEX($I$5:$I$42,L691)),2)</f>
        <v>17116.900000000001</v>
      </c>
      <c r="Y691" s="31" t="s">
        <v>189</v>
      </c>
      <c r="Z691" s="16">
        <f>ROUND(IF(Q691=1,INDEX(新属性投放!$D$14:$D$34,卡牌属性!R691),INDEX(新属性投放!$D$42:$D$62,卡牌属性!R691))*INDEX($G$5:$G$42,L691)/SQRT(INDEX($I$5:$I$42,L691)),2)</f>
        <v>78.260000000000005</v>
      </c>
      <c r="AA691" s="31" t="s">
        <v>190</v>
      </c>
      <c r="AB691" s="16">
        <f>ROUND(IF(Q691=1,INDEX(新属性投放!$E$14:$E$34,卡牌属性!R691),INDEX(新属性投放!$E$42:$E$62,卡牌属性!R691))*INDEX($G$5:$G$42,L691),2)</f>
        <v>39.130000000000003</v>
      </c>
      <c r="AC691" s="31" t="s">
        <v>191</v>
      </c>
      <c r="AD691" s="16">
        <f>ROUND(IF(Q691=1,INDEX(新属性投放!$F$14:$F$34,卡牌属性!R691),INDEX(新属性投放!$F$42:$F$62,卡牌属性!R691))*INDEX($G$5:$G$42,L691)*SQRT(INDEX($I$5:$I$42,L691)),2)</f>
        <v>351</v>
      </c>
      <c r="AF691" s="16">
        <f t="shared" si="283"/>
        <v>782</v>
      </c>
      <c r="AG691" s="16">
        <f t="shared" si="284"/>
        <v>391</v>
      </c>
      <c r="AH691" s="16">
        <f t="shared" si="285"/>
        <v>3510</v>
      </c>
      <c r="AJ691" s="16">
        <f t="shared" si="295"/>
        <v>4868</v>
      </c>
      <c r="AK691" s="16">
        <f t="shared" si="296"/>
        <v>2431</v>
      </c>
      <c r="AL691" s="16">
        <f t="shared" si="297"/>
        <v>21827</v>
      </c>
    </row>
    <row r="692" spans="11:38" ht="16.5" x14ac:dyDescent="0.2">
      <c r="K692" s="15">
        <v>689</v>
      </c>
      <c r="L692" s="15">
        <f t="shared" si="277"/>
        <v>33</v>
      </c>
      <c r="M692" s="15">
        <f t="shared" si="278"/>
        <v>4</v>
      </c>
      <c r="N692" s="16">
        <f t="shared" si="279"/>
        <v>1102017</v>
      </c>
      <c r="O692" s="16" t="str">
        <f t="shared" si="280"/>
        <v>飞廉17突</v>
      </c>
      <c r="P692" s="31" t="s">
        <v>482</v>
      </c>
      <c r="Q692" s="16">
        <f t="shared" si="281"/>
        <v>2</v>
      </c>
      <c r="R692" s="16">
        <f t="shared" si="282"/>
        <v>17</v>
      </c>
      <c r="S692" s="16" t="s">
        <v>51</v>
      </c>
      <c r="T692" s="16">
        <f>ROUND(((IF(Q692=1,INDEX(新属性投放!$J$14:$J$34,卡牌属性!R692),INDEX(新属性投放!$J$42:$J$62,卡牌属性!R692)))*INDEX($G$5:$G$42,L692)+IF(Q692=1,INDEX(新属性投放!R$20:R$23,卡牌属性!M692-1),INDEX(新属性投放!R$25:R$28,卡牌属性!M692-1)))/SQRT(INDEX($I$5:$I$42,L692)),2)</f>
        <v>3729.6</v>
      </c>
      <c r="U692" s="31" t="s">
        <v>190</v>
      </c>
      <c r="V692" s="16">
        <f>ROUND((IF(Q692=1,INDEX(新属性投放!$K$14:$K$34,卡牌属性!R692),INDEX(新属性投放!$K$42:$K$62,卡牌属性!R692))+IF(Q692=1,INDEX(新属性投放!S$20:S$23,卡牌属性!M692-1),INDEX(新属性投放!S$25:S$28,卡牌属性!M692-1)))*INDEX($G$5:$G$42,L692),2)</f>
        <v>1826.6</v>
      </c>
      <c r="W692" s="31" t="s">
        <v>191</v>
      </c>
      <c r="X692" s="16">
        <f>ROUND((IF(Q692=1,INDEX(新属性投放!$L$14:$L$34,卡牌属性!R692),INDEX(新属性投放!$L$42:$L$62,卡牌属性!R692))*INDEX($G$5:$G$42,L692)+IF(Q692=1,INDEX(新属性投放!T$20:T$23,卡牌属性!M692-1),INDEX(新属性投放!T$25:T$28,卡牌属性!M692-1)))*SQRT(INDEX($I$5:$I$42,L692)),2)</f>
        <v>19749.400000000001</v>
      </c>
      <c r="Y692" s="31" t="s">
        <v>189</v>
      </c>
      <c r="Z692" s="16">
        <f>ROUND(IF(Q692=1,INDEX(新属性投放!$D$14:$D$34,卡牌属性!R692),INDEX(新属性投放!$D$42:$D$62,卡牌属性!R692))*INDEX($G$5:$G$42,L692)/SQRT(INDEX($I$5:$I$42,L692)),2)</f>
        <v>90.48</v>
      </c>
      <c r="AA692" s="31" t="s">
        <v>190</v>
      </c>
      <c r="AB692" s="16">
        <f>ROUND(IF(Q692=1,INDEX(新属性投放!$E$14:$E$34,卡牌属性!R692),INDEX(新属性投放!$E$42:$E$62,卡牌属性!R692))*INDEX($G$5:$G$42,L692),2)</f>
        <v>45.24</v>
      </c>
      <c r="AC692" s="31" t="s">
        <v>191</v>
      </c>
      <c r="AD692" s="16">
        <f>ROUND(IF(Q692=1,INDEX(新属性投放!$F$14:$F$34,卡牌属性!R692),INDEX(新属性投放!$F$42:$F$62,卡牌属性!R692))*INDEX($G$5:$G$42,L692)*SQRT(INDEX($I$5:$I$42,L692)),2)</f>
        <v>406.9</v>
      </c>
      <c r="AF692" s="16">
        <f t="shared" si="283"/>
        <v>904</v>
      </c>
      <c r="AG692" s="16">
        <f t="shared" si="284"/>
        <v>452</v>
      </c>
      <c r="AH692" s="16">
        <f t="shared" si="285"/>
        <v>4069</v>
      </c>
      <c r="AJ692" s="16">
        <f t="shared" si="295"/>
        <v>5772</v>
      </c>
      <c r="AK692" s="16">
        <f t="shared" si="296"/>
        <v>2883</v>
      </c>
      <c r="AL692" s="16">
        <f t="shared" si="297"/>
        <v>25896</v>
      </c>
    </row>
    <row r="693" spans="11:38" ht="16.5" x14ac:dyDescent="0.2">
      <c r="K693" s="15">
        <v>690</v>
      </c>
      <c r="L693" s="15">
        <f t="shared" si="277"/>
        <v>33</v>
      </c>
      <c r="M693" s="15">
        <f t="shared" si="278"/>
        <v>4</v>
      </c>
      <c r="N693" s="16">
        <f t="shared" si="279"/>
        <v>1102017</v>
      </c>
      <c r="O693" s="16" t="str">
        <f t="shared" si="280"/>
        <v>飞廉18突</v>
      </c>
      <c r="P693" s="31" t="s">
        <v>482</v>
      </c>
      <c r="Q693" s="16">
        <f t="shared" si="281"/>
        <v>2</v>
      </c>
      <c r="R693" s="16">
        <f t="shared" si="282"/>
        <v>18</v>
      </c>
      <c r="S693" s="16" t="s">
        <v>51</v>
      </c>
      <c r="T693" s="16">
        <f>ROUND(((IF(Q693=1,INDEX(新属性投放!$J$14:$J$34,卡牌属性!R693),INDEX(新属性投放!$J$42:$J$62,卡牌属性!R693)))*INDEX($G$5:$G$42,L693)+IF(Q693=1,INDEX(新属性投放!R$20:R$23,卡牌属性!M693-1),INDEX(新属性投放!R$25:R$28,卡牌属性!M693-1)))/SQRT(INDEX($I$5:$I$42,L693)),2)</f>
        <v>4295.1000000000004</v>
      </c>
      <c r="U693" s="31" t="s">
        <v>190</v>
      </c>
      <c r="V693" s="16">
        <f>ROUND((IF(Q693=1,INDEX(新属性投放!$K$14:$K$34,卡牌属性!R693),INDEX(新属性投放!$K$42:$K$62,卡牌属性!R693))+IF(Q693=1,INDEX(新属性投放!S$20:S$23,卡牌属性!M693-1),INDEX(新属性投放!S$25:S$28,卡牌属性!M693-1)))*INDEX($G$5:$G$42,L693),2)</f>
        <v>2110</v>
      </c>
      <c r="W693" s="31" t="s">
        <v>191</v>
      </c>
      <c r="X693" s="16">
        <f>ROUND((IF(Q693=1,INDEX(新属性投放!$L$14:$L$34,卡牌属性!R693),INDEX(新属性投放!$L$42:$L$62,卡牌属性!R693))*INDEX($G$5:$G$42,L693)+IF(Q693=1,INDEX(新属性投放!T$20:T$23,卡牌属性!M693-1),INDEX(新属性投放!T$25:T$28,卡牌属性!M693-1)))*SQRT(INDEX($I$5:$I$42,L693)),2)</f>
        <v>22801.8</v>
      </c>
      <c r="Y693" s="31" t="s">
        <v>189</v>
      </c>
      <c r="Z693" s="16">
        <f>ROUND(IF(Q693=1,INDEX(新属性投放!$D$14:$D$34,卡牌属性!R693),INDEX(新属性投放!$D$42:$D$62,卡牌属性!R693))*INDEX($G$5:$G$42,L693)/SQRT(INDEX($I$5:$I$42,L693)),2)</f>
        <v>104.62</v>
      </c>
      <c r="AA693" s="31" t="s">
        <v>190</v>
      </c>
      <c r="AB693" s="16">
        <f>ROUND(IF(Q693=1,INDEX(新属性投放!$E$14:$E$34,卡牌属性!R693),INDEX(新属性投放!$E$42:$E$62,卡牌属性!R693))*INDEX($G$5:$G$42,L693),2)</f>
        <v>52.31</v>
      </c>
      <c r="AC693" s="31" t="s">
        <v>191</v>
      </c>
      <c r="AD693" s="16">
        <f>ROUND(IF(Q693=1,INDEX(新属性投放!$F$14:$F$34,卡牌属性!R693),INDEX(新属性投放!$F$42:$F$62,卡牌属性!R693))*INDEX($G$5:$G$42,L693)*SQRT(INDEX($I$5:$I$42,L693)),2)</f>
        <v>470.6</v>
      </c>
      <c r="AF693" s="16">
        <f t="shared" si="283"/>
        <v>1046</v>
      </c>
      <c r="AG693" s="16">
        <f t="shared" si="284"/>
        <v>523</v>
      </c>
      <c r="AH693" s="16">
        <f t="shared" si="285"/>
        <v>4706</v>
      </c>
      <c r="AJ693" s="16">
        <f t="shared" si="295"/>
        <v>6818</v>
      </c>
      <c r="AK693" s="16">
        <f t="shared" si="296"/>
        <v>3406</v>
      </c>
      <c r="AL693" s="16">
        <f t="shared" si="297"/>
        <v>30602</v>
      </c>
    </row>
    <row r="694" spans="11:38" ht="16.5" x14ac:dyDescent="0.2">
      <c r="K694" s="15">
        <v>691</v>
      </c>
      <c r="L694" s="15">
        <f t="shared" si="277"/>
        <v>33</v>
      </c>
      <c r="M694" s="15">
        <f t="shared" si="278"/>
        <v>4</v>
      </c>
      <c r="N694" s="16">
        <f t="shared" si="279"/>
        <v>1102017</v>
      </c>
      <c r="O694" s="16" t="str">
        <f t="shared" si="280"/>
        <v>飞廉19突</v>
      </c>
      <c r="P694" s="31" t="s">
        <v>482</v>
      </c>
      <c r="Q694" s="16">
        <f t="shared" si="281"/>
        <v>2</v>
      </c>
      <c r="R694" s="16">
        <f t="shared" si="282"/>
        <v>19</v>
      </c>
      <c r="S694" s="16" t="s">
        <v>51</v>
      </c>
      <c r="T694" s="16">
        <f>ROUND(((IF(Q694=1,INDEX(新属性投放!$J$14:$J$34,卡牌属性!R694),INDEX(新属性投放!$J$42:$J$62,卡牌属性!R694)))*INDEX($G$5:$G$42,L694)+IF(Q694=1,INDEX(新属性投放!R$20:R$23,卡牌属性!M694-1),INDEX(新属性投放!R$25:R$28,卡牌属性!M694-1)))/SQRT(INDEX($I$5:$I$42,L694)),2)</f>
        <v>4949.5200000000004</v>
      </c>
      <c r="U694" s="31" t="s">
        <v>190</v>
      </c>
      <c r="V694" s="16">
        <f>ROUND((IF(Q694=1,INDEX(新属性投放!$K$14:$K$34,卡牌属性!R694),INDEX(新属性投放!$K$42:$K$62,卡牌属性!R694))+IF(Q694=1,INDEX(新属性投放!S$20:S$23,卡牌属性!M694-1),INDEX(新属性投放!S$25:S$28,卡牌属性!M694-1)))*INDEX($G$5:$G$42,L694),2)</f>
        <v>2436.56</v>
      </c>
      <c r="W694" s="31" t="s">
        <v>191</v>
      </c>
      <c r="X694" s="16">
        <f>ROUND((IF(Q694=1,INDEX(新属性投放!$L$14:$L$34,卡牌属性!R694),INDEX(新属性投放!$L$42:$L$62,卡牌属性!R694))*INDEX($G$5:$G$42,L694)+IF(Q694=1,INDEX(新属性投放!T$20:T$23,卡牌属性!M694-1),INDEX(新属性投放!T$25:T$28,卡牌属性!M694-1)))*SQRT(INDEX($I$5:$I$42,L694)),2)</f>
        <v>26336.5</v>
      </c>
      <c r="Y694" s="31" t="s">
        <v>189</v>
      </c>
      <c r="Z694" s="16">
        <f>ROUND(IF(Q694=1,INDEX(新属性投放!$D$14:$D$34,卡牌属性!R694),INDEX(新属性投放!$D$42:$D$62,卡牌属性!R694))*INDEX($G$5:$G$42,L694)/SQRT(INDEX($I$5:$I$42,L694)),2)</f>
        <v>120.98</v>
      </c>
      <c r="AA694" s="31" t="s">
        <v>190</v>
      </c>
      <c r="AB694" s="16">
        <f>ROUND(IF(Q694=1,INDEX(新属性投放!$E$14:$E$34,卡牌属性!R694),INDEX(新属性投放!$E$42:$E$62,卡牌属性!R694))*INDEX($G$5:$G$42,L694),2)</f>
        <v>60.49</v>
      </c>
      <c r="AC694" s="31" t="s">
        <v>191</v>
      </c>
      <c r="AD694" s="16">
        <f>ROUND(IF(Q694=1,INDEX(新属性投放!$F$14:$F$34,卡牌属性!R694),INDEX(新属性投放!$F$42:$F$62,卡牌属性!R694))*INDEX($G$5:$G$42,L694)*SQRT(INDEX($I$5:$I$42,L694)),2)</f>
        <v>543.4</v>
      </c>
      <c r="AF694" s="16">
        <f t="shared" si="283"/>
        <v>1209</v>
      </c>
      <c r="AG694" s="16">
        <f t="shared" si="284"/>
        <v>604</v>
      </c>
      <c r="AH694" s="16">
        <f t="shared" si="285"/>
        <v>5434</v>
      </c>
      <c r="AJ694" s="16">
        <f t="shared" si="295"/>
        <v>8027</v>
      </c>
      <c r="AK694" s="16">
        <f t="shared" si="296"/>
        <v>4010</v>
      </c>
      <c r="AL694" s="16">
        <f t="shared" si="297"/>
        <v>36036</v>
      </c>
    </row>
    <row r="695" spans="11:38" ht="16.5" x14ac:dyDescent="0.2">
      <c r="K695" s="15">
        <v>692</v>
      </c>
      <c r="L695" s="15">
        <f t="shared" si="277"/>
        <v>33</v>
      </c>
      <c r="M695" s="15">
        <f t="shared" si="278"/>
        <v>4</v>
      </c>
      <c r="N695" s="16">
        <f t="shared" si="279"/>
        <v>1102017</v>
      </c>
      <c r="O695" s="16" t="str">
        <f t="shared" si="280"/>
        <v>飞廉20突</v>
      </c>
      <c r="P695" s="31" t="s">
        <v>482</v>
      </c>
      <c r="Q695" s="16">
        <f t="shared" si="281"/>
        <v>2</v>
      </c>
      <c r="R695" s="16">
        <f t="shared" si="282"/>
        <v>20</v>
      </c>
      <c r="S695" s="16" t="s">
        <v>51</v>
      </c>
      <c r="T695" s="16">
        <f>ROUND(((IF(Q695=1,INDEX(新属性投放!$J$14:$J$34,卡牌属性!R695),INDEX(新属性投放!$J$42:$J$62,卡牌属性!R695)))*INDEX($G$5:$G$42,L695)+IF(Q695=1,INDEX(新属性投放!R$20:R$23,卡牌属性!M695-1),INDEX(新属性投放!R$25:R$28,卡牌属性!M695-1)))/SQRT(INDEX($I$5:$I$42,L695)),2)</f>
        <v>5705.21</v>
      </c>
      <c r="U695" s="31" t="s">
        <v>190</v>
      </c>
      <c r="V695" s="16">
        <f>ROUND((IF(Q695=1,INDEX(新属性投放!$K$14:$K$34,卡牌属性!R695),INDEX(新属性投放!$K$42:$K$62,卡牌属性!R695))+IF(Q695=1,INDEX(新属性投放!S$20:S$23,卡牌属性!M695-1),INDEX(新属性投放!S$25:S$28,卡牌属性!M695-1)))*INDEX($G$5:$G$42,L695),2)</f>
        <v>2814.4</v>
      </c>
      <c r="W695" s="31" t="s">
        <v>191</v>
      </c>
      <c r="X695" s="16">
        <f>ROUND((IF(Q695=1,INDEX(新属性投放!$L$14:$L$34,卡牌属性!R695),INDEX(新属性投放!$L$42:$L$62,卡牌属性!R695))*INDEX($G$5:$G$42,L695)+IF(Q695=1,INDEX(新属性投放!T$20:T$23,卡牌属性!M695-1),INDEX(新属性投放!T$25:T$28,卡牌属性!M695-1)))*SQRT(INDEX($I$5:$I$42,L695)),2)</f>
        <v>30410.7</v>
      </c>
      <c r="Y695" s="31" t="s">
        <v>189</v>
      </c>
      <c r="Z695" s="16">
        <f>ROUND(IF(Q695=1,INDEX(新属性投放!$D$14:$D$34,卡牌属性!R695),INDEX(新属性投放!$D$42:$D$62,卡牌属性!R695))*INDEX($G$5:$G$42,L695)/SQRT(INDEX($I$5:$I$42,L695)),2)</f>
        <v>139.88</v>
      </c>
      <c r="AA695" s="31" t="s">
        <v>190</v>
      </c>
      <c r="AB695" s="16">
        <f>ROUND(IF(Q695=1,INDEX(新属性投放!$E$14:$E$34,卡牌属性!R695),INDEX(新属性投放!$E$42:$E$62,卡牌属性!R695))*INDEX($G$5:$G$42,L695),2)</f>
        <v>69.94</v>
      </c>
      <c r="AC695" s="31" t="s">
        <v>191</v>
      </c>
      <c r="AD695" s="16">
        <f>ROUND(IF(Q695=1,INDEX(新属性投放!$F$14:$F$34,卡牌属性!R695),INDEX(新属性投放!$F$42:$F$62,卡牌属性!R695))*INDEX($G$5:$G$42,L695)*SQRT(INDEX($I$5:$I$42,L695)),2)</f>
        <v>629.20000000000005</v>
      </c>
      <c r="AF695" s="16">
        <f t="shared" si="283"/>
        <v>1398</v>
      </c>
      <c r="AG695" s="16">
        <f t="shared" si="284"/>
        <v>699</v>
      </c>
      <c r="AH695" s="16">
        <f t="shared" si="285"/>
        <v>6292</v>
      </c>
      <c r="AJ695" s="16">
        <f t="shared" si="295"/>
        <v>9425</v>
      </c>
      <c r="AK695" s="16">
        <f t="shared" si="296"/>
        <v>4709</v>
      </c>
      <c r="AL695" s="16">
        <f t="shared" si="297"/>
        <v>42328</v>
      </c>
    </row>
    <row r="696" spans="11:38" ht="16.5" x14ac:dyDescent="0.2">
      <c r="K696" s="15">
        <v>693</v>
      </c>
      <c r="L696" s="15">
        <f t="shared" si="277"/>
        <v>33</v>
      </c>
      <c r="M696" s="15">
        <f t="shared" si="278"/>
        <v>4</v>
      </c>
      <c r="N696" s="16">
        <f t="shared" si="279"/>
        <v>1102017</v>
      </c>
      <c r="O696" s="16" t="str">
        <f t="shared" si="280"/>
        <v>飞廉21突</v>
      </c>
      <c r="P696" s="31" t="s">
        <v>482</v>
      </c>
      <c r="Q696" s="16">
        <f t="shared" si="281"/>
        <v>2</v>
      </c>
      <c r="R696" s="16">
        <f t="shared" si="282"/>
        <v>21</v>
      </c>
      <c r="S696" s="16" t="s">
        <v>51</v>
      </c>
      <c r="T696" s="16">
        <f>ROUND(((IF(Q696=1,INDEX(新属性投放!$J$14:$J$34,卡牌属性!R696),INDEX(新属性投放!$J$42:$J$62,卡牌属性!R696)))*INDEX($G$5:$G$42,L696)+IF(Q696=1,INDEX(新属性投放!R$20:R$23,卡牌属性!M696-1),INDEX(新属性投放!R$25:R$28,卡牌属性!M696-1)))/SQRT(INDEX($I$5:$I$42,L696)),2)</f>
        <v>6580.11</v>
      </c>
      <c r="U696" s="31" t="s">
        <v>190</v>
      </c>
      <c r="V696" s="16">
        <f>ROUND((IF(Q696=1,INDEX(新属性投放!$K$14:$K$34,卡牌属性!R696),INDEX(新属性投放!$K$42:$K$62,卡牌属性!R696))+IF(Q696=1,INDEX(新属性投放!S$20:S$23,卡牌属性!M696-1),INDEX(新属性投放!S$25:S$28,卡牌属性!M696-1)))*INDEX($G$5:$G$42,L696),2)</f>
        <v>3251.2</v>
      </c>
      <c r="W696" s="31" t="s">
        <v>191</v>
      </c>
      <c r="X696" s="16">
        <f>ROUND((IF(Q696=1,INDEX(新属性投放!$L$14:$L$34,卡牌属性!R696),INDEX(新属性投放!$L$42:$L$62,卡牌属性!R696))*INDEX($G$5:$G$42,L696)+IF(Q696=1,INDEX(新属性投放!T$20:T$23,卡牌属性!M696-1),INDEX(新属性投放!T$25:T$28,卡牌属性!M696-1)))*SQRT(INDEX($I$5:$I$42,L696)),2)</f>
        <v>35136.199999999997</v>
      </c>
      <c r="Y696" s="31" t="s">
        <v>189</v>
      </c>
      <c r="Z696" s="16">
        <f>ROUND(IF(Q696=1,INDEX(新属性投放!$D$14:$D$34,卡牌属性!R696),INDEX(新属性投放!$D$42:$D$62,卡牌属性!R696))*INDEX($G$5:$G$42,L696)/SQRT(INDEX($I$5:$I$42,L696)),2)</f>
        <v>161.75</v>
      </c>
      <c r="AA696" s="31" t="s">
        <v>190</v>
      </c>
      <c r="AB696" s="16">
        <f>ROUND(IF(Q696=1,INDEX(新属性投放!$E$14:$E$34,卡牌属性!R696),INDEX(新属性投放!$E$42:$E$62,卡牌属性!R696))*INDEX($G$5:$G$42,L696),2)</f>
        <v>80.87</v>
      </c>
      <c r="AC696" s="31" t="s">
        <v>191</v>
      </c>
      <c r="AD696" s="16">
        <f>ROUND(IF(Q696=1,INDEX(新属性投放!$F$14:$F$34,卡牌属性!R696),INDEX(新属性投放!$F$42:$F$62,卡牌属性!R696))*INDEX($G$5:$G$42,L696)*SQRT(INDEX($I$5:$I$42,L696)),2)</f>
        <v>726.7</v>
      </c>
      <c r="AF696" s="16">
        <f t="shared" si="283"/>
        <v>1617</v>
      </c>
      <c r="AG696" s="16">
        <f t="shared" si="284"/>
        <v>808</v>
      </c>
      <c r="AH696" s="16">
        <f t="shared" si="285"/>
        <v>7267</v>
      </c>
      <c r="AJ696" s="16">
        <f t="shared" si="295"/>
        <v>11042</v>
      </c>
      <c r="AK696" s="16">
        <f t="shared" si="296"/>
        <v>5517</v>
      </c>
      <c r="AL696" s="16">
        <f t="shared" si="297"/>
        <v>49595</v>
      </c>
    </row>
    <row r="697" spans="11:38" ht="16.5" x14ac:dyDescent="0.2">
      <c r="K697" s="15">
        <v>694</v>
      </c>
      <c r="L697" s="15">
        <f t="shared" si="277"/>
        <v>34</v>
      </c>
      <c r="M697" s="15">
        <f t="shared" si="278"/>
        <v>2</v>
      </c>
      <c r="N697" s="16">
        <f t="shared" si="279"/>
        <v>1102018</v>
      </c>
      <c r="O697" s="16" t="str">
        <f t="shared" si="280"/>
        <v>噬日1突</v>
      </c>
      <c r="P697" s="31" t="s">
        <v>482</v>
      </c>
      <c r="Q697" s="16">
        <f t="shared" si="281"/>
        <v>2</v>
      </c>
      <c r="R697" s="16">
        <f t="shared" si="282"/>
        <v>1</v>
      </c>
      <c r="S697" s="16" t="s">
        <v>51</v>
      </c>
      <c r="T697" s="16">
        <f>ROUND(((IF(Q697=1,INDEX(新属性投放!$J$14:$J$34,卡牌属性!R697),INDEX(新属性投放!$J$42:$J$62,卡牌属性!R697)))*INDEX($G$5:$G$42,L697)+IF(Q697=1,INDEX(新属性投放!R$20:R$23,卡牌属性!M697-1),INDEX(新属性投放!R$25:R$28,卡牌属性!M697-1)))/SQRT(INDEX($I$5:$I$42,L697)),2)</f>
        <v>70</v>
      </c>
      <c r="U697" s="31" t="s">
        <v>190</v>
      </c>
      <c r="V697" s="16">
        <f>ROUND((IF(Q697=1,INDEX(新属性投放!$K$14:$K$34,卡牌属性!R697),INDEX(新属性投放!$K$42:$K$62,卡牌属性!R697))+IF(Q697=1,INDEX(新属性投放!S$20:S$23,卡牌属性!M697-1),INDEX(新属性投放!S$25:S$28,卡牌属性!M697-1)))*INDEX($G$5:$G$42,L697),2)</f>
        <v>20</v>
      </c>
      <c r="W697" s="31" t="s">
        <v>191</v>
      </c>
      <c r="X697" s="16">
        <f>ROUND((IF(Q697=1,INDEX(新属性投放!$L$14:$L$34,卡牌属性!R697),INDEX(新属性投放!$L$42:$L$62,卡牌属性!R697))*INDEX($G$5:$G$42,L697)+IF(Q697=1,INDEX(新属性投放!T$20:T$23,卡牌属性!M697-1),INDEX(新属性投放!T$25:T$28,卡牌属性!M697-1)))*SQRT(INDEX($I$5:$I$42,L697)),2)</f>
        <v>150</v>
      </c>
      <c r="Y697" s="31" t="s">
        <v>189</v>
      </c>
      <c r="Z697" s="16">
        <f>ROUND(IF(Q697=1,INDEX(新属性投放!$D$14:$D$34,卡牌属性!R697),INDEX(新属性投放!$D$42:$D$62,卡牌属性!R697))*INDEX($G$5:$G$42,L697)/SQRT(INDEX($I$5:$I$42,L697)),2)</f>
        <v>3</v>
      </c>
      <c r="AA697" s="31" t="s">
        <v>190</v>
      </c>
      <c r="AB697" s="16">
        <f>ROUND(IF(Q697=1,INDEX(新属性投放!$E$14:$E$34,卡牌属性!R697),INDEX(新属性投放!$E$42:$E$62,卡牌属性!R697))*INDEX($G$5:$G$42,L697),2)</f>
        <v>1.5</v>
      </c>
      <c r="AC697" s="31" t="s">
        <v>191</v>
      </c>
      <c r="AD697" s="16">
        <f>ROUND(IF(Q697=1,INDEX(新属性投放!$F$14:$F$34,卡牌属性!R697),INDEX(新属性投放!$F$42:$F$62,卡牌属性!R697))*INDEX($G$5:$G$42,L697)*SQRT(INDEX($I$5:$I$42,L697)),2)</f>
        <v>13</v>
      </c>
      <c r="AF697" s="16">
        <f t="shared" si="283"/>
        <v>30</v>
      </c>
      <c r="AG697" s="16">
        <f t="shared" si="284"/>
        <v>15</v>
      </c>
      <c r="AH697" s="16">
        <f t="shared" si="285"/>
        <v>130</v>
      </c>
      <c r="AJ697" s="16">
        <f t="shared" ref="AJ697" si="298">AF697</f>
        <v>30</v>
      </c>
      <c r="AK697" s="16">
        <f t="shared" ref="AK697" si="299">AG697</f>
        <v>15</v>
      </c>
      <c r="AL697" s="16">
        <f t="shared" ref="AL697" si="300">AH697</f>
        <v>130</v>
      </c>
    </row>
    <row r="698" spans="11:38" ht="16.5" x14ac:dyDescent="0.2">
      <c r="K698" s="15">
        <v>695</v>
      </c>
      <c r="L698" s="15">
        <f t="shared" si="277"/>
        <v>34</v>
      </c>
      <c r="M698" s="15">
        <f t="shared" si="278"/>
        <v>2</v>
      </c>
      <c r="N698" s="16">
        <f t="shared" si="279"/>
        <v>1102018</v>
      </c>
      <c r="O698" s="16" t="str">
        <f t="shared" si="280"/>
        <v>噬日2突</v>
      </c>
      <c r="P698" s="31" t="s">
        <v>482</v>
      </c>
      <c r="Q698" s="16">
        <f t="shared" si="281"/>
        <v>2</v>
      </c>
      <c r="R698" s="16">
        <f t="shared" si="282"/>
        <v>2</v>
      </c>
      <c r="S698" s="16" t="s">
        <v>51</v>
      </c>
      <c r="T698" s="16">
        <f>ROUND(((IF(Q698=1,INDEX(新属性投放!$J$14:$J$34,卡牌属性!R698),INDEX(新属性投放!$J$42:$J$62,卡牌属性!R698)))*INDEX($G$5:$G$42,L698)+IF(Q698=1,INDEX(新属性投放!R$20:R$23,卡牌属性!M698-1),INDEX(新属性投放!R$25:R$28,卡牌属性!M698-1)))/SQRT(INDEX($I$5:$I$42,L698)),2)</f>
        <v>107</v>
      </c>
      <c r="U698" s="31" t="s">
        <v>190</v>
      </c>
      <c r="V698" s="16">
        <f>ROUND((IF(Q698=1,INDEX(新属性投放!$K$14:$K$34,卡牌属性!R698),INDEX(新属性投放!$K$42:$K$62,卡牌属性!R698))+IF(Q698=1,INDEX(新属性投放!S$20:S$23,卡牌属性!M698-1),INDEX(新属性投放!S$25:S$28,卡牌属性!M698-1)))*INDEX($G$5:$G$42,L698),2)</f>
        <v>38.5</v>
      </c>
      <c r="W698" s="31" t="s">
        <v>191</v>
      </c>
      <c r="X698" s="16">
        <f>ROUND((IF(Q698=1,INDEX(新属性投放!$L$14:$L$34,卡牌属性!R698),INDEX(新属性投放!$L$42:$L$62,卡牌属性!R698))*INDEX($G$5:$G$42,L698)+IF(Q698=1,INDEX(新属性投放!T$20:T$23,卡牌属性!M698-1),INDEX(新属性投放!T$25:T$28,卡牌属性!M698-1)))*SQRT(INDEX($I$5:$I$42,L698)),2)</f>
        <v>357</v>
      </c>
      <c r="Y698" s="31" t="s">
        <v>189</v>
      </c>
      <c r="Z698" s="16">
        <f>ROUND(IF(Q698=1,INDEX(新属性投放!$D$14:$D$34,卡牌属性!R698),INDEX(新属性投放!$D$42:$D$62,卡牌属性!R698))*INDEX($G$5:$G$42,L698)/SQRT(INDEX($I$5:$I$42,L698)),2)</f>
        <v>3.2</v>
      </c>
      <c r="AA698" s="31" t="s">
        <v>190</v>
      </c>
      <c r="AB698" s="16">
        <f>ROUND(IF(Q698=1,INDEX(新属性投放!$E$14:$E$34,卡牌属性!R698),INDEX(新属性投放!$E$42:$E$62,卡牌属性!R698))*INDEX($G$5:$G$42,L698),2)</f>
        <v>1.6</v>
      </c>
      <c r="AC698" s="31" t="s">
        <v>191</v>
      </c>
      <c r="AD698" s="16">
        <f>ROUND(IF(Q698=1,INDEX(新属性投放!$F$14:$F$34,卡牌属性!R698),INDEX(新属性投放!$F$42:$F$62,卡牌属性!R698))*INDEX($G$5:$G$42,L698)*SQRT(INDEX($I$5:$I$42,L698)),2)</f>
        <v>14</v>
      </c>
      <c r="AF698" s="16">
        <f t="shared" si="283"/>
        <v>32</v>
      </c>
      <c r="AG698" s="16">
        <f t="shared" si="284"/>
        <v>16</v>
      </c>
      <c r="AH698" s="16">
        <f t="shared" si="285"/>
        <v>140</v>
      </c>
      <c r="AJ698" s="16">
        <f t="shared" ref="AJ698:AJ717" si="301">AJ697+AF698</f>
        <v>62</v>
      </c>
      <c r="AK698" s="16">
        <f t="shared" ref="AK698:AK717" si="302">AK697+AG698</f>
        <v>31</v>
      </c>
      <c r="AL698" s="16">
        <f t="shared" ref="AL698:AL717" si="303">AL697+AH698</f>
        <v>270</v>
      </c>
    </row>
    <row r="699" spans="11:38" ht="16.5" x14ac:dyDescent="0.2">
      <c r="K699" s="15">
        <v>696</v>
      </c>
      <c r="L699" s="15">
        <f t="shared" si="277"/>
        <v>34</v>
      </c>
      <c r="M699" s="15">
        <f t="shared" si="278"/>
        <v>2</v>
      </c>
      <c r="N699" s="16">
        <f t="shared" si="279"/>
        <v>1102018</v>
      </c>
      <c r="O699" s="16" t="str">
        <f t="shared" si="280"/>
        <v>噬日3突</v>
      </c>
      <c r="P699" s="31" t="s">
        <v>482</v>
      </c>
      <c r="Q699" s="16">
        <f t="shared" si="281"/>
        <v>2</v>
      </c>
      <c r="R699" s="16">
        <f t="shared" si="282"/>
        <v>3</v>
      </c>
      <c r="S699" s="16" t="s">
        <v>51</v>
      </c>
      <c r="T699" s="16">
        <f>ROUND(((IF(Q699=1,INDEX(新属性投放!$J$14:$J$34,卡牌属性!R699),INDEX(新属性投放!$J$42:$J$62,卡牌属性!R699)))*INDEX($G$5:$G$42,L699)+IF(Q699=1,INDEX(新属性投放!R$20:R$23,卡牌属性!M699-1),INDEX(新属性投放!R$25:R$28,卡牌属性!M699-1)))/SQRT(INDEX($I$5:$I$42,L699)),2)</f>
        <v>149</v>
      </c>
      <c r="U699" s="31" t="s">
        <v>190</v>
      </c>
      <c r="V699" s="16">
        <f>ROUND((IF(Q699=1,INDEX(新属性投放!$K$14:$K$34,卡牌属性!R699),INDEX(新属性投放!$K$42:$K$62,卡牌属性!R699))+IF(Q699=1,INDEX(新属性投放!S$20:S$23,卡牌属性!M699-1),INDEX(新属性投放!S$25:S$28,卡牌属性!M699-1)))*INDEX($G$5:$G$42,L699),2)</f>
        <v>59.5</v>
      </c>
      <c r="W699" s="31" t="s">
        <v>191</v>
      </c>
      <c r="X699" s="16">
        <f>ROUND((IF(Q699=1,INDEX(新属性投放!$L$14:$L$34,卡牌属性!R699),INDEX(新属性投放!$L$42:$L$62,卡牌属性!R699))*INDEX($G$5:$G$42,L699)+IF(Q699=1,INDEX(新属性投放!T$20:T$23,卡牌属性!M699-1),INDEX(新属性投放!T$25:T$28,卡牌属性!M699-1)))*SQRT(INDEX($I$5:$I$42,L699)),2)</f>
        <v>587</v>
      </c>
      <c r="Y699" s="31" t="s">
        <v>189</v>
      </c>
      <c r="Z699" s="16">
        <f>ROUND(IF(Q699=1,INDEX(新属性投放!$D$14:$D$34,卡牌属性!R699),INDEX(新属性投放!$D$42:$D$62,卡牌属性!R699))*INDEX($G$5:$G$42,L699)/SQRT(INDEX($I$5:$I$42,L699)),2)</f>
        <v>5.86</v>
      </c>
      <c r="AA699" s="31" t="s">
        <v>190</v>
      </c>
      <c r="AB699" s="16">
        <f>ROUND(IF(Q699=1,INDEX(新属性投放!$E$14:$E$34,卡牌属性!R699),INDEX(新属性投放!$E$42:$E$62,卡牌属性!R699))*INDEX($G$5:$G$42,L699),2)</f>
        <v>2.93</v>
      </c>
      <c r="AC699" s="31" t="s">
        <v>191</v>
      </c>
      <c r="AD699" s="16">
        <f>ROUND(IF(Q699=1,INDEX(新属性投放!$F$14:$F$34,卡牌属性!R699),INDEX(新属性投放!$F$42:$F$62,卡牌属性!R699))*INDEX($G$5:$G$42,L699)*SQRT(INDEX($I$5:$I$42,L699)),2)</f>
        <v>26</v>
      </c>
      <c r="AF699" s="16">
        <f t="shared" si="283"/>
        <v>58</v>
      </c>
      <c r="AG699" s="16">
        <f t="shared" si="284"/>
        <v>29</v>
      </c>
      <c r="AH699" s="16">
        <f t="shared" si="285"/>
        <v>260</v>
      </c>
      <c r="AJ699" s="16">
        <f t="shared" si="301"/>
        <v>120</v>
      </c>
      <c r="AK699" s="16">
        <f t="shared" si="302"/>
        <v>60</v>
      </c>
      <c r="AL699" s="16">
        <f t="shared" si="303"/>
        <v>530</v>
      </c>
    </row>
    <row r="700" spans="11:38" ht="16.5" x14ac:dyDescent="0.2">
      <c r="K700" s="15">
        <v>697</v>
      </c>
      <c r="L700" s="15">
        <f t="shared" si="277"/>
        <v>34</v>
      </c>
      <c r="M700" s="15">
        <f t="shared" si="278"/>
        <v>2</v>
      </c>
      <c r="N700" s="16">
        <f t="shared" si="279"/>
        <v>1102018</v>
      </c>
      <c r="O700" s="16" t="str">
        <f t="shared" si="280"/>
        <v>噬日4突</v>
      </c>
      <c r="P700" s="31" t="s">
        <v>482</v>
      </c>
      <c r="Q700" s="16">
        <f t="shared" si="281"/>
        <v>2</v>
      </c>
      <c r="R700" s="16">
        <f t="shared" si="282"/>
        <v>4</v>
      </c>
      <c r="S700" s="16" t="s">
        <v>51</v>
      </c>
      <c r="T700" s="16">
        <f>ROUND(((IF(Q700=1,INDEX(新属性投放!$J$14:$J$34,卡牌属性!R700),INDEX(新属性投放!$J$42:$J$62,卡牌属性!R700)))*INDEX($G$5:$G$42,L700)+IF(Q700=1,INDEX(新属性投放!R$20:R$23,卡牌属性!M700-1),INDEX(新属性投放!R$25:R$28,卡牌属性!M700-1)))/SQRT(INDEX($I$5:$I$42,L700)),2)</f>
        <v>217.6</v>
      </c>
      <c r="U700" s="31" t="s">
        <v>190</v>
      </c>
      <c r="V700" s="16">
        <f>ROUND((IF(Q700=1,INDEX(新属性投放!$K$14:$K$34,卡牌属性!R700),INDEX(新属性投放!$K$42:$K$62,卡牌属性!R700))+IF(Q700=1,INDEX(新属性投放!S$20:S$23,卡牌属性!M700-1),INDEX(新属性投放!S$25:S$28,卡牌属性!M700-1)))*INDEX($G$5:$G$42,L700),2)</f>
        <v>93.8</v>
      </c>
      <c r="W700" s="31" t="s">
        <v>191</v>
      </c>
      <c r="X700" s="16">
        <f>ROUND((IF(Q700=1,INDEX(新属性投放!$L$14:$L$34,卡牌属性!R700),INDEX(新属性投放!$L$42:$L$62,卡牌属性!R700))*INDEX($G$5:$G$42,L700)+IF(Q700=1,INDEX(新属性投放!T$20:T$23,卡牌属性!M700-1),INDEX(新属性投放!T$25:T$28,卡牌属性!M700-1)))*SQRT(INDEX($I$5:$I$42,L700)),2)</f>
        <v>937</v>
      </c>
      <c r="Y700" s="31" t="s">
        <v>189</v>
      </c>
      <c r="Z700" s="16">
        <f>ROUND(IF(Q700=1,INDEX(新属性投放!$D$14:$D$34,卡牌属性!R700),INDEX(新属性投放!$D$42:$D$62,卡牌属性!R700))*INDEX($G$5:$G$42,L700)/SQRT(INDEX($I$5:$I$42,L700)),2)</f>
        <v>6.74</v>
      </c>
      <c r="AA700" s="31" t="s">
        <v>190</v>
      </c>
      <c r="AB700" s="16">
        <f>ROUND(IF(Q700=1,INDEX(新属性投放!$E$14:$E$34,卡牌属性!R700),INDEX(新属性投放!$E$42:$E$62,卡牌属性!R700))*INDEX($G$5:$G$42,L700),2)</f>
        <v>3.37</v>
      </c>
      <c r="AC700" s="31" t="s">
        <v>191</v>
      </c>
      <c r="AD700" s="16">
        <f>ROUND(IF(Q700=1,INDEX(新属性投放!$F$14:$F$34,卡牌属性!R700),INDEX(新属性投放!$F$42:$F$62,卡牌属性!R700))*INDEX($G$5:$G$42,L700)*SQRT(INDEX($I$5:$I$42,L700)),2)</f>
        <v>30</v>
      </c>
      <c r="AF700" s="16">
        <f t="shared" si="283"/>
        <v>67</v>
      </c>
      <c r="AG700" s="16">
        <f t="shared" si="284"/>
        <v>33</v>
      </c>
      <c r="AH700" s="16">
        <f t="shared" si="285"/>
        <v>300</v>
      </c>
      <c r="AJ700" s="16">
        <f t="shared" si="301"/>
        <v>187</v>
      </c>
      <c r="AK700" s="16">
        <f t="shared" si="302"/>
        <v>93</v>
      </c>
      <c r="AL700" s="16">
        <f t="shared" si="303"/>
        <v>830</v>
      </c>
    </row>
    <row r="701" spans="11:38" ht="16.5" x14ac:dyDescent="0.2">
      <c r="K701" s="15">
        <v>698</v>
      </c>
      <c r="L701" s="15">
        <f t="shared" si="277"/>
        <v>34</v>
      </c>
      <c r="M701" s="15">
        <f t="shared" si="278"/>
        <v>2</v>
      </c>
      <c r="N701" s="16">
        <f t="shared" si="279"/>
        <v>1102018</v>
      </c>
      <c r="O701" s="16" t="str">
        <f t="shared" si="280"/>
        <v>噬日5突</v>
      </c>
      <c r="P701" s="31" t="s">
        <v>482</v>
      </c>
      <c r="Q701" s="16">
        <f t="shared" si="281"/>
        <v>2</v>
      </c>
      <c r="R701" s="16">
        <f t="shared" si="282"/>
        <v>5</v>
      </c>
      <c r="S701" s="16" t="s">
        <v>51</v>
      </c>
      <c r="T701" s="16">
        <f>ROUND(((IF(Q701=1,INDEX(新属性投放!$J$14:$J$34,卡牌属性!R701),INDEX(新属性投放!$J$42:$J$62,卡牌属性!R701)))*INDEX($G$5:$G$42,L701)+IF(Q701=1,INDEX(新属性投放!R$20:R$23,卡牌属性!M701-1),INDEX(新属性投放!R$25:R$28,卡牌属性!M701-1)))/SQRT(INDEX($I$5:$I$42,L701)),2)</f>
        <v>302</v>
      </c>
      <c r="U701" s="31" t="s">
        <v>190</v>
      </c>
      <c r="V701" s="16">
        <f>ROUND((IF(Q701=1,INDEX(新属性投放!$K$14:$K$34,卡牌属性!R701),INDEX(新属性投放!$K$42:$K$62,卡牌属性!R701))+IF(Q701=1,INDEX(新属性投放!S$20:S$23,卡牌属性!M701-1),INDEX(新属性投放!S$25:S$28,卡牌属性!M701-1)))*INDEX($G$5:$G$42,L701),2)</f>
        <v>135.5</v>
      </c>
      <c r="W701" s="31" t="s">
        <v>191</v>
      </c>
      <c r="X701" s="16">
        <f>ROUND((IF(Q701=1,INDEX(新属性投放!$L$14:$L$34,卡牌属性!R701),INDEX(新属性投放!$L$42:$L$62,卡牌属性!R701))*INDEX($G$5:$G$42,L701)+IF(Q701=1,INDEX(新属性投放!T$20:T$23,卡牌属性!M701-1),INDEX(新属性投放!T$25:T$28,卡牌属性!M701-1)))*SQRT(INDEX($I$5:$I$42,L701)),2)</f>
        <v>1390</v>
      </c>
      <c r="Y701" s="31" t="s">
        <v>189</v>
      </c>
      <c r="Z701" s="16">
        <f>ROUND(IF(Q701=1,INDEX(新属性投放!$D$14:$D$34,卡牌属性!R701),INDEX(新属性投放!$D$42:$D$62,卡牌属性!R701))*INDEX($G$5:$G$42,L701)/SQRT(INDEX($I$5:$I$42,L701)),2)</f>
        <v>8.43</v>
      </c>
      <c r="AA701" s="31" t="s">
        <v>190</v>
      </c>
      <c r="AB701" s="16">
        <f>ROUND(IF(Q701=1,INDEX(新属性投放!$E$14:$E$34,卡牌属性!R701),INDEX(新属性投放!$E$42:$E$62,卡牌属性!R701))*INDEX($G$5:$G$42,L701),2)</f>
        <v>4.22</v>
      </c>
      <c r="AC701" s="31" t="s">
        <v>191</v>
      </c>
      <c r="AD701" s="16">
        <f>ROUND(IF(Q701=1,INDEX(新属性投放!$F$14:$F$34,卡牌属性!R701),INDEX(新属性投放!$F$42:$F$62,卡牌属性!R701))*INDEX($G$5:$G$42,L701)*SQRT(INDEX($I$5:$I$42,L701)),2)</f>
        <v>37</v>
      </c>
      <c r="AF701" s="16">
        <f t="shared" si="283"/>
        <v>84</v>
      </c>
      <c r="AG701" s="16">
        <f t="shared" si="284"/>
        <v>42</v>
      </c>
      <c r="AH701" s="16">
        <f t="shared" si="285"/>
        <v>370</v>
      </c>
      <c r="AJ701" s="16">
        <f t="shared" si="301"/>
        <v>271</v>
      </c>
      <c r="AK701" s="16">
        <f t="shared" si="302"/>
        <v>135</v>
      </c>
      <c r="AL701" s="16">
        <f t="shared" si="303"/>
        <v>1200</v>
      </c>
    </row>
    <row r="702" spans="11:38" ht="16.5" x14ac:dyDescent="0.2">
      <c r="K702" s="15">
        <v>699</v>
      </c>
      <c r="L702" s="15">
        <f t="shared" si="277"/>
        <v>34</v>
      </c>
      <c r="M702" s="15">
        <f t="shared" si="278"/>
        <v>2</v>
      </c>
      <c r="N702" s="16">
        <f t="shared" si="279"/>
        <v>1102018</v>
      </c>
      <c r="O702" s="16" t="str">
        <f t="shared" si="280"/>
        <v>噬日6突</v>
      </c>
      <c r="P702" s="31" t="s">
        <v>482</v>
      </c>
      <c r="Q702" s="16">
        <f t="shared" si="281"/>
        <v>2</v>
      </c>
      <c r="R702" s="16">
        <f t="shared" si="282"/>
        <v>6</v>
      </c>
      <c r="S702" s="16" t="s">
        <v>51</v>
      </c>
      <c r="T702" s="16">
        <f>ROUND(((IF(Q702=1,INDEX(新属性投放!$J$14:$J$34,卡牌属性!R702),INDEX(新属性投放!$J$42:$J$62,卡牌属性!R702)))*INDEX($G$5:$G$42,L702)+IF(Q702=1,INDEX(新属性投放!R$20:R$23,卡牌属性!M702-1),INDEX(新属性投放!R$25:R$28,卡牌属性!M702-1)))/SQRT(INDEX($I$5:$I$42,L702)),2)</f>
        <v>407.3</v>
      </c>
      <c r="U702" s="31" t="s">
        <v>190</v>
      </c>
      <c r="V702" s="16">
        <f>ROUND((IF(Q702=1,INDEX(新属性投放!$K$14:$K$34,卡牌属性!R702),INDEX(新属性投放!$K$42:$K$62,卡牌属性!R702))+IF(Q702=1,INDEX(新属性投放!S$20:S$23,卡牌属性!M702-1),INDEX(新属性投放!S$25:S$28,卡牌属性!M702-1)))*INDEX($G$5:$G$42,L702),2)</f>
        <v>188.65</v>
      </c>
      <c r="W702" s="31" t="s">
        <v>191</v>
      </c>
      <c r="X702" s="16">
        <f>ROUND((IF(Q702=1,INDEX(新属性投放!$L$14:$L$34,卡牌属性!R702),INDEX(新属性投放!$L$42:$L$62,卡牌属性!R702))*INDEX($G$5:$G$42,L702)+IF(Q702=1,INDEX(新属性投放!T$20:T$23,卡牌属性!M702-1),INDEX(新属性投放!T$25:T$28,卡牌属性!M702-1)))*SQRT(INDEX($I$5:$I$42,L702)),2)</f>
        <v>1949</v>
      </c>
      <c r="Y702" s="31" t="s">
        <v>189</v>
      </c>
      <c r="Z702" s="16">
        <f>ROUND(IF(Q702=1,INDEX(新属性投放!$D$14:$D$34,卡牌属性!R702),INDEX(新属性投放!$D$42:$D$62,卡牌属性!R702))*INDEX($G$5:$G$42,L702)/SQRT(INDEX($I$5:$I$42,L702)),2)</f>
        <v>10.93</v>
      </c>
      <c r="AA702" s="31" t="s">
        <v>190</v>
      </c>
      <c r="AB702" s="16">
        <f>ROUND(IF(Q702=1,INDEX(新属性投放!$E$14:$E$34,卡牌属性!R702),INDEX(新属性投放!$E$42:$E$62,卡牌属性!R702))*INDEX($G$5:$G$42,L702),2)</f>
        <v>5.47</v>
      </c>
      <c r="AC702" s="31" t="s">
        <v>191</v>
      </c>
      <c r="AD702" s="16">
        <f>ROUND(IF(Q702=1,INDEX(新属性投放!$F$14:$F$34,卡牌属性!R702),INDEX(新属性投放!$F$42:$F$62,卡牌属性!R702))*INDEX($G$5:$G$42,L702)*SQRT(INDEX($I$5:$I$42,L702)),2)</f>
        <v>49</v>
      </c>
      <c r="AF702" s="16">
        <f t="shared" si="283"/>
        <v>109</v>
      </c>
      <c r="AG702" s="16">
        <f t="shared" si="284"/>
        <v>54</v>
      </c>
      <c r="AH702" s="16">
        <f t="shared" si="285"/>
        <v>490</v>
      </c>
      <c r="AJ702" s="16">
        <f t="shared" si="301"/>
        <v>380</v>
      </c>
      <c r="AK702" s="16">
        <f t="shared" si="302"/>
        <v>189</v>
      </c>
      <c r="AL702" s="16">
        <f t="shared" si="303"/>
        <v>1690</v>
      </c>
    </row>
    <row r="703" spans="11:38" ht="16.5" x14ac:dyDescent="0.2">
      <c r="K703" s="15">
        <v>700</v>
      </c>
      <c r="L703" s="15">
        <f t="shared" si="277"/>
        <v>34</v>
      </c>
      <c r="M703" s="15">
        <f t="shared" si="278"/>
        <v>2</v>
      </c>
      <c r="N703" s="16">
        <f t="shared" si="279"/>
        <v>1102018</v>
      </c>
      <c r="O703" s="16" t="str">
        <f t="shared" si="280"/>
        <v>噬日7突</v>
      </c>
      <c r="P703" s="31" t="s">
        <v>482</v>
      </c>
      <c r="Q703" s="16">
        <f t="shared" si="281"/>
        <v>2</v>
      </c>
      <c r="R703" s="16">
        <f t="shared" si="282"/>
        <v>7</v>
      </c>
      <c r="S703" s="16" t="s">
        <v>51</v>
      </c>
      <c r="T703" s="16">
        <f>ROUND(((IF(Q703=1,INDEX(新属性投放!$J$14:$J$34,卡牌属性!R703),INDEX(新属性投放!$J$42:$J$62,卡牌属性!R703)))*INDEX($G$5:$G$42,L703)+IF(Q703=1,INDEX(新属性投放!R$20:R$23,卡牌属性!M703-1),INDEX(新属性投放!R$25:R$28,卡牌属性!M703-1)))/SQRT(INDEX($I$5:$I$42,L703)),2)</f>
        <v>543.6</v>
      </c>
      <c r="U703" s="31" t="s">
        <v>190</v>
      </c>
      <c r="V703" s="16">
        <f>ROUND((IF(Q703=1,INDEX(新属性投放!$K$14:$K$34,卡牌属性!R703),INDEX(新属性投放!$K$42:$K$62,卡牌属性!R703))+IF(Q703=1,INDEX(新属性投放!S$20:S$23,卡牌属性!M703-1),INDEX(新属性投放!S$25:S$28,卡牌属性!M703-1)))*INDEX($G$5:$G$42,L703),2)</f>
        <v>257.3</v>
      </c>
      <c r="W703" s="31" t="s">
        <v>191</v>
      </c>
      <c r="X703" s="16">
        <f>ROUND((IF(Q703=1,INDEX(新属性投放!$L$14:$L$34,卡牌属性!R703),INDEX(新属性投放!$L$42:$L$62,卡牌属性!R703))*INDEX($G$5:$G$42,L703)+IF(Q703=1,INDEX(新属性投放!T$20:T$23,卡牌属性!M703-1),INDEX(新属性投放!T$25:T$28,卡牌属性!M703-1)))*SQRT(INDEX($I$5:$I$42,L703)),2)</f>
        <v>2682</v>
      </c>
      <c r="Y703" s="31" t="s">
        <v>189</v>
      </c>
      <c r="Z703" s="16">
        <f>ROUND(IF(Q703=1,INDEX(新属性投放!$D$14:$D$34,卡牌属性!R703),INDEX(新属性投放!$D$42:$D$62,卡牌属性!R703))*INDEX($G$5:$G$42,L703)/SQRT(INDEX($I$5:$I$42,L703)),2)</f>
        <v>13.46</v>
      </c>
      <c r="AA703" s="31" t="s">
        <v>190</v>
      </c>
      <c r="AB703" s="16">
        <f>ROUND(IF(Q703=1,INDEX(新属性投放!$E$14:$E$34,卡牌属性!R703),INDEX(新属性投放!$E$42:$E$62,卡牌属性!R703))*INDEX($G$5:$G$42,L703),2)</f>
        <v>6.73</v>
      </c>
      <c r="AC703" s="31" t="s">
        <v>191</v>
      </c>
      <c r="AD703" s="16">
        <f>ROUND(IF(Q703=1,INDEX(新属性投放!$F$14:$F$34,卡牌属性!R703),INDEX(新属性投放!$F$42:$F$62,卡牌属性!R703))*INDEX($G$5:$G$42,L703)*SQRT(INDEX($I$5:$I$42,L703)),2)</f>
        <v>60</v>
      </c>
      <c r="AF703" s="16">
        <f t="shared" si="283"/>
        <v>134</v>
      </c>
      <c r="AG703" s="16">
        <f t="shared" si="284"/>
        <v>67</v>
      </c>
      <c r="AH703" s="16">
        <f t="shared" si="285"/>
        <v>600</v>
      </c>
      <c r="AJ703" s="16">
        <f t="shared" si="301"/>
        <v>514</v>
      </c>
      <c r="AK703" s="16">
        <f t="shared" si="302"/>
        <v>256</v>
      </c>
      <c r="AL703" s="16">
        <f t="shared" si="303"/>
        <v>2290</v>
      </c>
    </row>
    <row r="704" spans="11:38" ht="16.5" x14ac:dyDescent="0.2">
      <c r="K704" s="15">
        <v>701</v>
      </c>
      <c r="L704" s="15">
        <f t="shared" si="277"/>
        <v>34</v>
      </c>
      <c r="M704" s="15">
        <f t="shared" si="278"/>
        <v>2</v>
      </c>
      <c r="N704" s="16">
        <f t="shared" si="279"/>
        <v>1102018</v>
      </c>
      <c r="O704" s="16" t="str">
        <f t="shared" si="280"/>
        <v>噬日8突</v>
      </c>
      <c r="P704" s="31" t="s">
        <v>482</v>
      </c>
      <c r="Q704" s="16">
        <f t="shared" si="281"/>
        <v>2</v>
      </c>
      <c r="R704" s="16">
        <f t="shared" si="282"/>
        <v>8</v>
      </c>
      <c r="S704" s="16" t="s">
        <v>51</v>
      </c>
      <c r="T704" s="16">
        <f>ROUND(((IF(Q704=1,INDEX(新属性投放!$J$14:$J$34,卡牌属性!R704),INDEX(新属性投放!$J$42:$J$62,卡牌属性!R704)))*INDEX($G$5:$G$42,L704)+IF(Q704=1,INDEX(新属性投放!R$20:R$23,卡牌属性!M704-1),INDEX(新属性投放!R$25:R$28,卡牌属性!M704-1)))/SQRT(INDEX($I$5:$I$42,L704)),2)</f>
        <v>712.2</v>
      </c>
      <c r="U704" s="31" t="s">
        <v>190</v>
      </c>
      <c r="V704" s="16">
        <f>ROUND((IF(Q704=1,INDEX(新属性投放!$K$14:$K$34,卡牌属性!R704),INDEX(新属性投放!$K$42:$K$62,卡牌属性!R704))+IF(Q704=1,INDEX(新属性投放!S$20:S$23,卡牌属性!M704-1),INDEX(新属性投放!S$25:S$28,卡牌属性!M704-1)))*INDEX($G$5:$G$42,L704),2)</f>
        <v>341.6</v>
      </c>
      <c r="W704" s="31" t="s">
        <v>191</v>
      </c>
      <c r="X704" s="16">
        <f>ROUND((IF(Q704=1,INDEX(新属性投放!$L$14:$L$34,卡牌属性!R704),INDEX(新属性投放!$L$42:$L$62,卡牌属性!R704))*INDEX($G$5:$G$42,L704)+IF(Q704=1,INDEX(新属性投放!T$20:T$23,卡牌属性!M704-1),INDEX(新属性投放!T$25:T$28,卡牌属性!M704-1)))*SQRT(INDEX($I$5:$I$42,L704)),2)</f>
        <v>3588</v>
      </c>
      <c r="Y704" s="31" t="s">
        <v>189</v>
      </c>
      <c r="Z704" s="16">
        <f>ROUND(IF(Q704=1,INDEX(新属性投放!$D$14:$D$34,卡牌属性!R704),INDEX(新属性投放!$D$42:$D$62,卡牌属性!R704))*INDEX($G$5:$G$42,L704)/SQRT(INDEX($I$5:$I$42,L704)),2)</f>
        <v>16.829999999999998</v>
      </c>
      <c r="AA704" s="31" t="s">
        <v>190</v>
      </c>
      <c r="AB704" s="16">
        <f>ROUND(IF(Q704=1,INDEX(新属性投放!$E$14:$E$34,卡牌属性!R704),INDEX(新属性投放!$E$42:$E$62,卡牌属性!R704))*INDEX($G$5:$G$42,L704),2)</f>
        <v>8.42</v>
      </c>
      <c r="AC704" s="31" t="s">
        <v>191</v>
      </c>
      <c r="AD704" s="16">
        <f>ROUND(IF(Q704=1,INDEX(新属性投放!$F$14:$F$34,卡牌属性!R704),INDEX(新属性投放!$F$42:$F$62,卡牌属性!R704))*INDEX($G$5:$G$42,L704)*SQRT(INDEX($I$5:$I$42,L704)),2)</f>
        <v>75</v>
      </c>
      <c r="AF704" s="16">
        <f t="shared" si="283"/>
        <v>168</v>
      </c>
      <c r="AG704" s="16">
        <f t="shared" si="284"/>
        <v>84</v>
      </c>
      <c r="AH704" s="16">
        <f t="shared" si="285"/>
        <v>750</v>
      </c>
      <c r="AJ704" s="16">
        <f t="shared" si="301"/>
        <v>682</v>
      </c>
      <c r="AK704" s="16">
        <f t="shared" si="302"/>
        <v>340</v>
      </c>
      <c r="AL704" s="16">
        <f t="shared" si="303"/>
        <v>3040</v>
      </c>
    </row>
    <row r="705" spans="11:38" ht="16.5" x14ac:dyDescent="0.2">
      <c r="K705" s="15">
        <v>702</v>
      </c>
      <c r="L705" s="15">
        <f t="shared" si="277"/>
        <v>34</v>
      </c>
      <c r="M705" s="15">
        <f t="shared" si="278"/>
        <v>2</v>
      </c>
      <c r="N705" s="16">
        <f t="shared" si="279"/>
        <v>1102018</v>
      </c>
      <c r="O705" s="16" t="str">
        <f t="shared" si="280"/>
        <v>噬日9突</v>
      </c>
      <c r="P705" s="31" t="s">
        <v>482</v>
      </c>
      <c r="Q705" s="16">
        <f t="shared" si="281"/>
        <v>2</v>
      </c>
      <c r="R705" s="16">
        <f t="shared" si="282"/>
        <v>9</v>
      </c>
      <c r="S705" s="16" t="s">
        <v>51</v>
      </c>
      <c r="T705" s="16">
        <f>ROUND(((IF(Q705=1,INDEX(新属性投放!$J$14:$J$34,卡牌属性!R705),INDEX(新属性投放!$J$42:$J$62,卡牌属性!R705)))*INDEX($G$5:$G$42,L705)+IF(Q705=1,INDEX(新属性投放!R$20:R$23,卡牌属性!M705-1),INDEX(新属性投放!R$25:R$28,卡牌属性!M705-1)))/SQRT(INDEX($I$5:$I$42,L705)),2)</f>
        <v>922.5</v>
      </c>
      <c r="U705" s="31" t="s">
        <v>190</v>
      </c>
      <c r="V705" s="16">
        <f>ROUND((IF(Q705=1,INDEX(新属性投放!$K$14:$K$34,卡牌属性!R705),INDEX(新属性投放!$K$42:$K$62,卡牌属性!R705))+IF(Q705=1,INDEX(新属性投放!S$20:S$23,卡牌属性!M705-1),INDEX(新属性投放!S$25:S$28,卡牌属性!M705-1)))*INDEX($G$5:$G$42,L705),2)</f>
        <v>446.75</v>
      </c>
      <c r="W705" s="31" t="s">
        <v>191</v>
      </c>
      <c r="X705" s="16">
        <f>ROUND((IF(Q705=1,INDEX(新属性投放!$L$14:$L$34,卡牌属性!R705),INDEX(新属性投放!$L$42:$L$62,卡牌属性!R705))*INDEX($G$5:$G$42,L705)+IF(Q705=1,INDEX(新属性投放!T$20:T$23,卡牌属性!M705-1),INDEX(新属性投放!T$25:T$28,卡牌属性!M705-1)))*SQRT(INDEX($I$5:$I$42,L705)),2)</f>
        <v>4716</v>
      </c>
      <c r="Y705" s="31" t="s">
        <v>189</v>
      </c>
      <c r="Z705" s="16">
        <f>ROUND(IF(Q705=1,INDEX(新属性投放!$D$14:$D$34,卡牌属性!R705),INDEX(新属性投放!$D$42:$D$62,卡牌属性!R705))*INDEX($G$5:$G$42,L705)/SQRT(INDEX($I$5:$I$42,L705)),2)</f>
        <v>21.89</v>
      </c>
      <c r="AA705" s="31" t="s">
        <v>190</v>
      </c>
      <c r="AB705" s="16">
        <f>ROUND(IF(Q705=1,INDEX(新属性投放!$E$14:$E$34,卡牌属性!R705),INDEX(新属性投放!$E$42:$E$62,卡牌属性!R705))*INDEX($G$5:$G$42,L705),2)</f>
        <v>10.95</v>
      </c>
      <c r="AC705" s="31" t="s">
        <v>191</v>
      </c>
      <c r="AD705" s="16">
        <f>ROUND(IF(Q705=1,INDEX(新属性投放!$F$14:$F$34,卡牌属性!R705),INDEX(新属性投放!$F$42:$F$62,卡牌属性!R705))*INDEX($G$5:$G$42,L705)*SQRT(INDEX($I$5:$I$42,L705)),2)</f>
        <v>98</v>
      </c>
      <c r="AF705" s="16">
        <f t="shared" si="283"/>
        <v>218</v>
      </c>
      <c r="AG705" s="16">
        <f t="shared" si="284"/>
        <v>109</v>
      </c>
      <c r="AH705" s="16">
        <f t="shared" si="285"/>
        <v>980</v>
      </c>
      <c r="AJ705" s="16">
        <f t="shared" si="301"/>
        <v>900</v>
      </c>
      <c r="AK705" s="16">
        <f t="shared" si="302"/>
        <v>449</v>
      </c>
      <c r="AL705" s="16">
        <f t="shared" si="303"/>
        <v>4020</v>
      </c>
    </row>
    <row r="706" spans="11:38" ht="16.5" x14ac:dyDescent="0.2">
      <c r="K706" s="15">
        <v>703</v>
      </c>
      <c r="L706" s="15">
        <f t="shared" si="277"/>
        <v>34</v>
      </c>
      <c r="M706" s="15">
        <f t="shared" si="278"/>
        <v>2</v>
      </c>
      <c r="N706" s="16">
        <f t="shared" si="279"/>
        <v>1102018</v>
      </c>
      <c r="O706" s="16" t="str">
        <f t="shared" si="280"/>
        <v>噬日10突</v>
      </c>
      <c r="P706" s="31" t="s">
        <v>482</v>
      </c>
      <c r="Q706" s="16">
        <f t="shared" si="281"/>
        <v>2</v>
      </c>
      <c r="R706" s="16">
        <f t="shared" si="282"/>
        <v>10</v>
      </c>
      <c r="S706" s="16" t="s">
        <v>51</v>
      </c>
      <c r="T706" s="16">
        <f>ROUND(((IF(Q706=1,INDEX(新属性投放!$J$14:$J$34,卡牌属性!R706),INDEX(新属性投放!$J$42:$J$62,卡牌属性!R706)))*INDEX($G$5:$G$42,L706)+IF(Q706=1,INDEX(新属性投放!R$20:R$23,卡牌属性!M706-1),INDEX(新属性投放!R$25:R$28,卡牌属性!M706-1)))/SQRT(INDEX($I$5:$I$42,L706)),2)</f>
        <v>1058.95</v>
      </c>
      <c r="U706" s="31" t="s">
        <v>190</v>
      </c>
      <c r="V706" s="16">
        <f>ROUND((IF(Q706=1,INDEX(新属性投放!$K$14:$K$34,卡牌属性!R706),INDEX(新属性投放!$K$42:$K$62,卡牌属性!R706))+IF(Q706=1,INDEX(新属性投放!S$20:S$23,卡牌属性!M706-1),INDEX(新属性投放!S$25:S$28,卡牌属性!M706-1)))*INDEX($G$5:$G$42,L706),2)</f>
        <v>515.48</v>
      </c>
      <c r="W706" s="31" t="s">
        <v>191</v>
      </c>
      <c r="X706" s="16">
        <f>ROUND((IF(Q706=1,INDEX(新属性投放!$L$14:$L$34,卡牌属性!R706),INDEX(新属性投放!$L$42:$L$62,卡牌属性!R706))*INDEX($G$5:$G$42,L706)+IF(Q706=1,INDEX(新属性投放!T$20:T$23,卡牌属性!M706-1),INDEX(新属性投放!T$25:T$28,卡牌属性!M706-1)))*SQRT(INDEX($I$5:$I$42,L706)),2)</f>
        <v>5449</v>
      </c>
      <c r="Y706" s="31" t="s">
        <v>189</v>
      </c>
      <c r="Z706" s="16">
        <f>ROUND(IF(Q706=1,INDEX(新属性投放!$D$14:$D$34,卡牌属性!R706),INDEX(新属性投放!$D$42:$D$62,卡牌属性!R706))*INDEX($G$5:$G$42,L706)/SQRT(INDEX($I$5:$I$42,L706)),2)</f>
        <v>25.24</v>
      </c>
      <c r="AA706" s="31" t="s">
        <v>190</v>
      </c>
      <c r="AB706" s="16">
        <f>ROUND(IF(Q706=1,INDEX(新属性投放!$E$14:$E$34,卡牌属性!R706),INDEX(新属性投放!$E$42:$E$62,卡牌属性!R706))*INDEX($G$5:$G$42,L706),2)</f>
        <v>12.62</v>
      </c>
      <c r="AC706" s="31" t="s">
        <v>191</v>
      </c>
      <c r="AD706" s="16">
        <f>ROUND(IF(Q706=1,INDEX(新属性投放!$F$14:$F$34,卡牌属性!R706),INDEX(新属性投放!$F$42:$F$62,卡牌属性!R706))*INDEX($G$5:$G$42,L706)*SQRT(INDEX($I$5:$I$42,L706)),2)</f>
        <v>113</v>
      </c>
      <c r="AF706" s="16">
        <f t="shared" si="283"/>
        <v>252</v>
      </c>
      <c r="AG706" s="16">
        <f t="shared" si="284"/>
        <v>126</v>
      </c>
      <c r="AH706" s="16">
        <f t="shared" si="285"/>
        <v>1130</v>
      </c>
      <c r="AJ706" s="16">
        <f t="shared" si="301"/>
        <v>1152</v>
      </c>
      <c r="AK706" s="16">
        <f t="shared" si="302"/>
        <v>575</v>
      </c>
      <c r="AL706" s="16">
        <f t="shared" si="303"/>
        <v>5150</v>
      </c>
    </row>
    <row r="707" spans="11:38" ht="16.5" x14ac:dyDescent="0.2">
      <c r="K707" s="15">
        <v>704</v>
      </c>
      <c r="L707" s="15">
        <f t="shared" si="277"/>
        <v>34</v>
      </c>
      <c r="M707" s="15">
        <f t="shared" si="278"/>
        <v>2</v>
      </c>
      <c r="N707" s="16">
        <f t="shared" si="279"/>
        <v>1102018</v>
      </c>
      <c r="O707" s="16" t="str">
        <f t="shared" si="280"/>
        <v>噬日11突</v>
      </c>
      <c r="P707" s="31" t="s">
        <v>482</v>
      </c>
      <c r="Q707" s="16">
        <f t="shared" si="281"/>
        <v>2</v>
      </c>
      <c r="R707" s="16">
        <f t="shared" si="282"/>
        <v>11</v>
      </c>
      <c r="S707" s="16" t="s">
        <v>51</v>
      </c>
      <c r="T707" s="16">
        <f>ROUND(((IF(Q707=1,INDEX(新属性投放!$J$14:$J$34,卡牌属性!R707),INDEX(新属性投放!$J$42:$J$62,卡牌属性!R707)))*INDEX($G$5:$G$42,L707)+IF(Q707=1,INDEX(新属性投放!R$20:R$23,卡牌属性!M707-1),INDEX(新属性投放!R$25:R$28,卡牌属性!M707-1)))/SQRT(INDEX($I$5:$I$42,L707)),2)</f>
        <v>1217.1500000000001</v>
      </c>
      <c r="U707" s="31" t="s">
        <v>190</v>
      </c>
      <c r="V707" s="16">
        <f>ROUND((IF(Q707=1,INDEX(新属性投放!$K$14:$K$34,卡牌属性!R707),INDEX(新属性投放!$K$42:$K$62,卡牌属性!R707))+IF(Q707=1,INDEX(新属性投放!S$20:S$23,卡牌属性!M707-1),INDEX(新属性投放!S$25:S$28,卡牌属性!M707-1)))*INDEX($G$5:$G$42,L707),2)</f>
        <v>594.58000000000004</v>
      </c>
      <c r="W707" s="31" t="s">
        <v>191</v>
      </c>
      <c r="X707" s="16">
        <f>ROUND((IF(Q707=1,INDEX(新属性投放!$L$14:$L$34,卡牌属性!R707),INDEX(新属性投放!$L$42:$L$62,卡牌属性!R707))*INDEX($G$5:$G$42,L707)+IF(Q707=1,INDEX(新属性投放!T$20:T$23,卡牌属性!M707-1),INDEX(新属性投放!T$25:T$28,卡牌属性!M707-1)))*SQRT(INDEX($I$5:$I$42,L707)),2)</f>
        <v>6302</v>
      </c>
      <c r="Y707" s="31" t="s">
        <v>189</v>
      </c>
      <c r="Z707" s="16">
        <f>ROUND(IF(Q707=1,INDEX(新属性投放!$D$14:$D$34,卡牌属性!R707),INDEX(新属性投放!$D$42:$D$62,卡牌属性!R707))*INDEX($G$5:$G$42,L707)/SQRT(INDEX($I$5:$I$42,L707)),2)</f>
        <v>29.45</v>
      </c>
      <c r="AA707" s="31" t="s">
        <v>190</v>
      </c>
      <c r="AB707" s="16">
        <f>ROUND(IF(Q707=1,INDEX(新属性投放!$E$14:$E$34,卡牌属性!R707),INDEX(新属性投放!$E$42:$E$62,卡牌属性!R707))*INDEX($G$5:$G$42,L707),2)</f>
        <v>14.73</v>
      </c>
      <c r="AC707" s="31" t="s">
        <v>191</v>
      </c>
      <c r="AD707" s="16">
        <f>ROUND(IF(Q707=1,INDEX(新属性投放!$F$14:$F$34,卡牌属性!R707),INDEX(新属性投放!$F$42:$F$62,卡牌属性!R707))*INDEX($G$5:$G$42,L707)*SQRT(INDEX($I$5:$I$42,L707)),2)</f>
        <v>132</v>
      </c>
      <c r="AF707" s="16">
        <f t="shared" si="283"/>
        <v>294</v>
      </c>
      <c r="AG707" s="16">
        <f t="shared" si="284"/>
        <v>147</v>
      </c>
      <c r="AH707" s="16">
        <f t="shared" si="285"/>
        <v>1320</v>
      </c>
      <c r="AJ707" s="16">
        <f t="shared" si="301"/>
        <v>1446</v>
      </c>
      <c r="AK707" s="16">
        <f t="shared" si="302"/>
        <v>722</v>
      </c>
      <c r="AL707" s="16">
        <f t="shared" si="303"/>
        <v>6470</v>
      </c>
    </row>
    <row r="708" spans="11:38" ht="16.5" x14ac:dyDescent="0.2">
      <c r="K708" s="15">
        <v>705</v>
      </c>
      <c r="L708" s="15">
        <f t="shared" si="277"/>
        <v>34</v>
      </c>
      <c r="M708" s="15">
        <f t="shared" si="278"/>
        <v>2</v>
      </c>
      <c r="N708" s="16">
        <f t="shared" si="279"/>
        <v>1102018</v>
      </c>
      <c r="O708" s="16" t="str">
        <f t="shared" si="280"/>
        <v>噬日12突</v>
      </c>
      <c r="P708" s="31" t="s">
        <v>482</v>
      </c>
      <c r="Q708" s="16">
        <f t="shared" si="281"/>
        <v>2</v>
      </c>
      <c r="R708" s="16">
        <f t="shared" si="282"/>
        <v>12</v>
      </c>
      <c r="S708" s="16" t="s">
        <v>51</v>
      </c>
      <c r="T708" s="16">
        <f>ROUND(((IF(Q708=1,INDEX(新属性投放!$J$14:$J$34,卡牌属性!R708),INDEX(新属性投放!$J$42:$J$62,卡牌属性!R708)))*INDEX($G$5:$G$42,L708)+IF(Q708=1,INDEX(新属性投放!R$20:R$23,卡牌属性!M708-1),INDEX(新属性投放!R$25:R$28,卡牌属性!M708-1)))/SQRT(INDEX($I$5:$I$42,L708)),2)</f>
        <v>1401.4</v>
      </c>
      <c r="U708" s="31" t="s">
        <v>190</v>
      </c>
      <c r="V708" s="16">
        <f>ROUND((IF(Q708=1,INDEX(新属性投放!$K$14:$K$34,卡牌属性!R708),INDEX(新属性投放!$K$42:$K$62,卡牌属性!R708))+IF(Q708=1,INDEX(新属性投放!S$20:S$23,卡牌属性!M708-1),INDEX(新属性投放!S$25:S$28,卡牌属性!M708-1)))*INDEX($G$5:$G$42,L708),2)</f>
        <v>686.2</v>
      </c>
      <c r="W708" s="31" t="s">
        <v>191</v>
      </c>
      <c r="X708" s="16">
        <f>ROUND((IF(Q708=1,INDEX(新属性投放!$L$14:$L$34,卡牌属性!R708),INDEX(新属性投放!$L$42:$L$62,卡牌属性!R708))*INDEX($G$5:$G$42,L708)+IF(Q708=1,INDEX(新属性投放!T$20:T$23,卡牌属性!M708-1),INDEX(新属性投放!T$25:T$28,卡牌属性!M708-1)))*SQRT(INDEX($I$5:$I$42,L708)),2)</f>
        <v>7295</v>
      </c>
      <c r="Y708" s="31" t="s">
        <v>189</v>
      </c>
      <c r="Z708" s="16">
        <f>ROUND(IF(Q708=1,INDEX(新属性投放!$D$14:$D$34,卡牌属性!R708),INDEX(新属性投放!$D$42:$D$62,卡牌属性!R708))*INDEX($G$5:$G$42,L708)/SQRT(INDEX($I$5:$I$42,L708)),2)</f>
        <v>33.69</v>
      </c>
      <c r="AA708" s="31" t="s">
        <v>190</v>
      </c>
      <c r="AB708" s="16">
        <f>ROUND(IF(Q708=1,INDEX(新属性投放!$E$14:$E$34,卡牌属性!R708),INDEX(新属性投放!$E$42:$E$62,卡牌属性!R708))*INDEX($G$5:$G$42,L708),2)</f>
        <v>16.850000000000001</v>
      </c>
      <c r="AC708" s="31" t="s">
        <v>191</v>
      </c>
      <c r="AD708" s="16">
        <f>ROUND(IF(Q708=1,INDEX(新属性投放!$F$14:$F$34,卡牌属性!R708),INDEX(新属性投放!$F$42:$F$62,卡牌属性!R708))*INDEX($G$5:$G$42,L708)*SQRT(INDEX($I$5:$I$42,L708)),2)</f>
        <v>151</v>
      </c>
      <c r="AF708" s="16">
        <f t="shared" si="283"/>
        <v>336</v>
      </c>
      <c r="AG708" s="16">
        <f t="shared" si="284"/>
        <v>168</v>
      </c>
      <c r="AH708" s="16">
        <f t="shared" si="285"/>
        <v>1510</v>
      </c>
      <c r="AJ708" s="16">
        <f t="shared" si="301"/>
        <v>1782</v>
      </c>
      <c r="AK708" s="16">
        <f t="shared" si="302"/>
        <v>890</v>
      </c>
      <c r="AL708" s="16">
        <f t="shared" si="303"/>
        <v>7980</v>
      </c>
    </row>
    <row r="709" spans="11:38" ht="16.5" x14ac:dyDescent="0.2">
      <c r="K709" s="15">
        <v>706</v>
      </c>
      <c r="L709" s="15">
        <f t="shared" ref="L709:L759" si="304">MATCH(K709-1,$F$4:$F$41,1)</f>
        <v>34</v>
      </c>
      <c r="M709" s="15">
        <f t="shared" ref="M709:M772" si="305">INDEX($D$5:$D$42,L709)</f>
        <v>2</v>
      </c>
      <c r="N709" s="16">
        <f t="shared" ref="N709:N763" si="306">INDEX($A$4:$A$42,L709+1)</f>
        <v>1102018</v>
      </c>
      <c r="O709" s="16" t="str">
        <f t="shared" ref="O709:O763" si="307">INDEX($B$4:$B$42,MATCH(N709,$A$4:$A$42,0))&amp;R709&amp;"突"</f>
        <v>噬日13突</v>
      </c>
      <c r="P709" s="31" t="s">
        <v>482</v>
      </c>
      <c r="Q709" s="16">
        <f t="shared" ref="Q709:Q763" si="308">INDEX($C$4:$C$42,L709+1)</f>
        <v>2</v>
      </c>
      <c r="R709" s="16">
        <f t="shared" ref="R709:R763" si="309">K709-INDEX($F$4:$F$42,L709)</f>
        <v>13</v>
      </c>
      <c r="S709" s="16" t="s">
        <v>51</v>
      </c>
      <c r="T709" s="16">
        <f>ROUND(((IF(Q709=1,INDEX(新属性投放!$J$14:$J$34,卡牌属性!R709),INDEX(新属性投放!$J$42:$J$62,卡牌属性!R709)))*INDEX($G$5:$G$42,L709)+IF(Q709=1,INDEX(新属性投放!R$20:R$23,卡牌属性!M709-1),INDEX(新属性投放!R$25:R$28,卡牌属性!M709-1)))/SQRT(INDEX($I$5:$I$42,L709)),2)</f>
        <v>1611.85</v>
      </c>
      <c r="U709" s="31" t="s">
        <v>190</v>
      </c>
      <c r="V709" s="16">
        <f>ROUND((IF(Q709=1,INDEX(新属性投放!$K$14:$K$34,卡牌属性!R709),INDEX(新属性投放!$K$42:$K$62,卡牌属性!R709))+IF(Q709=1,INDEX(新属性投放!S$20:S$23,卡牌属性!M709-1),INDEX(新属性投放!S$25:S$28,卡牌属性!M709-1)))*INDEX($G$5:$G$42,L709),2)</f>
        <v>791.43</v>
      </c>
      <c r="W709" s="31" t="s">
        <v>191</v>
      </c>
      <c r="X709" s="16">
        <f>ROUND((IF(Q709=1,INDEX(新属性投放!$L$14:$L$34,卡牌属性!R709),INDEX(新属性投放!$L$42:$L$62,卡牌属性!R709))*INDEX($G$5:$G$42,L709)+IF(Q709=1,INDEX(新属性投放!T$20:T$23,卡牌属性!M709-1),INDEX(新属性投放!T$25:T$28,卡牌属性!M709-1)))*SQRT(INDEX($I$5:$I$42,L709)),2)</f>
        <v>8428</v>
      </c>
      <c r="Y709" s="31" t="s">
        <v>189</v>
      </c>
      <c r="Z709" s="16">
        <f>ROUND(IF(Q709=1,INDEX(新属性投放!$D$14:$D$34,卡牌属性!R709),INDEX(新属性投放!$D$42:$D$62,卡牌属性!R709))*INDEX($G$5:$G$42,L709)/SQRT(INDEX($I$5:$I$42,L709)),2)</f>
        <v>38.950000000000003</v>
      </c>
      <c r="AA709" s="31" t="s">
        <v>190</v>
      </c>
      <c r="AB709" s="16">
        <f>ROUND(IF(Q709=1,INDEX(新属性投放!$E$14:$E$34,卡牌属性!R709),INDEX(新属性投放!$E$42:$E$62,卡牌属性!R709))*INDEX($G$5:$G$42,L709),2)</f>
        <v>19.48</v>
      </c>
      <c r="AC709" s="31" t="s">
        <v>191</v>
      </c>
      <c r="AD709" s="16">
        <f>ROUND(IF(Q709=1,INDEX(新属性投放!$F$14:$F$34,卡牌属性!R709),INDEX(新属性投放!$F$42:$F$62,卡牌属性!R709))*INDEX($G$5:$G$42,L709)*SQRT(INDEX($I$5:$I$42,L709)),2)</f>
        <v>175</v>
      </c>
      <c r="AF709" s="16">
        <f t="shared" ref="AF709:AF759" si="310">INT(Z709*AF$2*10)</f>
        <v>389</v>
      </c>
      <c r="AG709" s="16">
        <f t="shared" ref="AG709:AG759" si="311">INT(AB709*AF$2*10)</f>
        <v>194</v>
      </c>
      <c r="AH709" s="16">
        <f t="shared" ref="AH709:AH759" si="312">INT(AD709*AF$2*10)</f>
        <v>1750</v>
      </c>
      <c r="AJ709" s="16">
        <f t="shared" si="301"/>
        <v>2171</v>
      </c>
      <c r="AK709" s="16">
        <f t="shared" si="302"/>
        <v>1084</v>
      </c>
      <c r="AL709" s="16">
        <f t="shared" si="303"/>
        <v>9730</v>
      </c>
    </row>
    <row r="710" spans="11:38" ht="16.5" x14ac:dyDescent="0.2">
      <c r="K710" s="15">
        <v>707</v>
      </c>
      <c r="L710" s="15">
        <f t="shared" si="304"/>
        <v>34</v>
      </c>
      <c r="M710" s="15">
        <f t="shared" si="305"/>
        <v>2</v>
      </c>
      <c r="N710" s="16">
        <f t="shared" si="306"/>
        <v>1102018</v>
      </c>
      <c r="O710" s="16" t="str">
        <f t="shared" si="307"/>
        <v>噬日14突</v>
      </c>
      <c r="P710" s="31" t="s">
        <v>482</v>
      </c>
      <c r="Q710" s="16">
        <f t="shared" si="308"/>
        <v>2</v>
      </c>
      <c r="R710" s="16">
        <f t="shared" si="309"/>
        <v>14</v>
      </c>
      <c r="S710" s="16" t="s">
        <v>51</v>
      </c>
      <c r="T710" s="16">
        <f>ROUND(((IF(Q710=1,INDEX(新属性投放!$J$14:$J$34,卡牌属性!R710),INDEX(新属性投放!$J$42:$J$62,卡牌属性!R710)))*INDEX($G$5:$G$42,L710)+IF(Q710=1,INDEX(新属性投放!R$20:R$23,卡牌属性!M710-1),INDEX(新属性投放!R$25:R$28,卡牌属性!M710-1)))/SQRT(INDEX($I$5:$I$42,L710)),2)</f>
        <v>1855.6</v>
      </c>
      <c r="U710" s="31" t="s">
        <v>190</v>
      </c>
      <c r="V710" s="16">
        <f>ROUND((IF(Q710=1,INDEX(新属性投放!$K$14:$K$34,卡牌属性!R710),INDEX(新属性投放!$K$42:$K$62,卡牌属性!R710))+IF(Q710=1,INDEX(新属性投放!S$20:S$23,卡牌属性!M710-1),INDEX(新属性投放!S$25:S$28,卡牌属性!M710-1)))*INDEX($G$5:$G$42,L710),2)</f>
        <v>912.8</v>
      </c>
      <c r="W710" s="31" t="s">
        <v>191</v>
      </c>
      <c r="X710" s="16">
        <f>ROUND((IF(Q710=1,INDEX(新属性投放!$L$14:$L$34,卡牌属性!R710),INDEX(新属性投放!$L$42:$L$62,卡牌属性!R710))*INDEX($G$5:$G$42,L710)+IF(Q710=1,INDEX(新属性投放!T$20:T$23,卡牌属性!M710-1),INDEX(新属性投放!T$25:T$28,卡牌属性!M710-1)))*SQRT(INDEX($I$5:$I$42,L710)),2)</f>
        <v>9744</v>
      </c>
      <c r="Y710" s="31" t="s">
        <v>189</v>
      </c>
      <c r="Z710" s="16">
        <f>ROUND(IF(Q710=1,INDEX(新属性投放!$D$14:$D$34,卡牌属性!R710),INDEX(新属性投放!$D$42:$D$62,卡牌属性!R710))*INDEX($G$5:$G$42,L710)/SQRT(INDEX($I$5:$I$42,L710)),2)</f>
        <v>45.04</v>
      </c>
      <c r="AA710" s="31" t="s">
        <v>190</v>
      </c>
      <c r="AB710" s="16">
        <f>ROUND(IF(Q710=1,INDEX(新属性投放!$E$14:$E$34,卡牌属性!R710),INDEX(新属性投放!$E$42:$E$62,卡牌属性!R710))*INDEX($G$5:$G$42,L710),2)</f>
        <v>22.52</v>
      </c>
      <c r="AC710" s="31" t="s">
        <v>191</v>
      </c>
      <c r="AD710" s="16">
        <f>ROUND(IF(Q710=1,INDEX(新属性投放!$F$14:$F$34,卡牌属性!R710),INDEX(新属性投放!$F$42:$F$62,卡牌属性!R710))*INDEX($G$5:$G$42,L710)*SQRT(INDEX($I$5:$I$42,L710)),2)</f>
        <v>202</v>
      </c>
      <c r="AF710" s="16">
        <f t="shared" si="310"/>
        <v>450</v>
      </c>
      <c r="AG710" s="16">
        <f t="shared" si="311"/>
        <v>225</v>
      </c>
      <c r="AH710" s="16">
        <f t="shared" si="312"/>
        <v>2020</v>
      </c>
      <c r="AJ710" s="16">
        <f t="shared" si="301"/>
        <v>2621</v>
      </c>
      <c r="AK710" s="16">
        <f t="shared" si="302"/>
        <v>1309</v>
      </c>
      <c r="AL710" s="16">
        <f t="shared" si="303"/>
        <v>11750</v>
      </c>
    </row>
    <row r="711" spans="11:38" ht="16.5" x14ac:dyDescent="0.2">
      <c r="K711" s="15">
        <v>708</v>
      </c>
      <c r="L711" s="15">
        <f t="shared" si="304"/>
        <v>34</v>
      </c>
      <c r="M711" s="15">
        <f t="shared" si="305"/>
        <v>2</v>
      </c>
      <c r="N711" s="16">
        <f t="shared" si="306"/>
        <v>1102018</v>
      </c>
      <c r="O711" s="16" t="str">
        <f t="shared" si="307"/>
        <v>噬日15突</v>
      </c>
      <c r="P711" s="31" t="s">
        <v>482</v>
      </c>
      <c r="Q711" s="16">
        <f t="shared" si="308"/>
        <v>2</v>
      </c>
      <c r="R711" s="16">
        <f t="shared" si="309"/>
        <v>15</v>
      </c>
      <c r="S711" s="16" t="s">
        <v>51</v>
      </c>
      <c r="T711" s="16">
        <f>ROUND(((IF(Q711=1,INDEX(新属性投放!$J$14:$J$34,卡牌属性!R711),INDEX(新属性投放!$J$42:$J$62,卡牌属性!R711)))*INDEX($G$5:$G$42,L711)+IF(Q711=1,INDEX(新属性投放!R$20:R$23,卡牌属性!M711-1),INDEX(新属性投放!R$25:R$28,卡牌属性!M711-1)))/SQRT(INDEX($I$5:$I$42,L711)),2)</f>
        <v>2136.8000000000002</v>
      </c>
      <c r="U711" s="31" t="s">
        <v>190</v>
      </c>
      <c r="V711" s="16">
        <f>ROUND((IF(Q711=1,INDEX(新属性投放!$K$14:$K$34,卡牌属性!R711),INDEX(新属性投放!$K$42:$K$62,卡牌属性!R711))+IF(Q711=1,INDEX(新属性投放!S$20:S$23,卡牌属性!M711-1),INDEX(新属性投放!S$25:S$28,卡牌属性!M711-1)))*INDEX($G$5:$G$42,L711),2)</f>
        <v>1053.4000000000001</v>
      </c>
      <c r="W711" s="31" t="s">
        <v>191</v>
      </c>
      <c r="X711" s="16">
        <f>ROUND((IF(Q711=1,INDEX(新属性投放!$L$14:$L$34,卡牌属性!R711),INDEX(新属性投放!$L$42:$L$62,卡牌属性!R711))*INDEX($G$5:$G$42,L711)+IF(Q711=1,INDEX(新属性投放!T$20:T$23,卡牌属性!M711-1),INDEX(新属性投放!T$25:T$28,卡牌属性!M711-1)))*SQRT(INDEX($I$5:$I$42,L711)),2)</f>
        <v>11258</v>
      </c>
      <c r="Y711" s="31" t="s">
        <v>189</v>
      </c>
      <c r="Z711" s="16">
        <f>ROUND(IF(Q711=1,INDEX(新属性投放!$D$14:$D$34,卡牌属性!R711),INDEX(新属性投放!$D$42:$D$62,卡牌属性!R711))*INDEX($G$5:$G$42,L711)/SQRT(INDEX($I$5:$I$42,L711)),2)</f>
        <v>52.07</v>
      </c>
      <c r="AA711" s="31" t="s">
        <v>190</v>
      </c>
      <c r="AB711" s="16">
        <f>ROUND(IF(Q711=1,INDEX(新属性投放!$E$14:$E$34,卡牌属性!R711),INDEX(新属性投放!$E$42:$E$62,卡牌属性!R711))*INDEX($G$5:$G$42,L711),2)</f>
        <v>26.04</v>
      </c>
      <c r="AC711" s="31" t="s">
        <v>191</v>
      </c>
      <c r="AD711" s="16">
        <f>ROUND(IF(Q711=1,INDEX(新属性投放!$F$14:$F$34,卡牌属性!R711),INDEX(新属性投放!$F$42:$F$62,卡牌属性!R711))*INDEX($G$5:$G$42,L711)*SQRT(INDEX($I$5:$I$42,L711)),2)</f>
        <v>234</v>
      </c>
      <c r="AF711" s="16">
        <f t="shared" si="310"/>
        <v>520</v>
      </c>
      <c r="AG711" s="16">
        <f t="shared" si="311"/>
        <v>260</v>
      </c>
      <c r="AH711" s="16">
        <f t="shared" si="312"/>
        <v>2340</v>
      </c>
      <c r="AJ711" s="16">
        <f t="shared" si="301"/>
        <v>3141</v>
      </c>
      <c r="AK711" s="16">
        <f t="shared" si="302"/>
        <v>1569</v>
      </c>
      <c r="AL711" s="16">
        <f t="shared" si="303"/>
        <v>14090</v>
      </c>
    </row>
    <row r="712" spans="11:38" ht="16.5" x14ac:dyDescent="0.2">
      <c r="K712" s="15">
        <v>709</v>
      </c>
      <c r="L712" s="15">
        <f t="shared" si="304"/>
        <v>34</v>
      </c>
      <c r="M712" s="15">
        <f t="shared" si="305"/>
        <v>2</v>
      </c>
      <c r="N712" s="16">
        <f t="shared" si="306"/>
        <v>1102018</v>
      </c>
      <c r="O712" s="16" t="str">
        <f t="shared" si="307"/>
        <v>噬日16突</v>
      </c>
      <c r="P712" s="31" t="s">
        <v>482</v>
      </c>
      <c r="Q712" s="16">
        <f t="shared" si="308"/>
        <v>2</v>
      </c>
      <c r="R712" s="16">
        <f t="shared" si="309"/>
        <v>16</v>
      </c>
      <c r="S712" s="16" t="s">
        <v>51</v>
      </c>
      <c r="T712" s="16">
        <f>ROUND(((IF(Q712=1,INDEX(新属性投放!$J$14:$J$34,卡牌属性!R712),INDEX(新属性投放!$J$42:$J$62,卡牌属性!R712)))*INDEX($G$5:$G$42,L712)+IF(Q712=1,INDEX(新属性投放!R$20:R$23,卡牌属性!M712-1),INDEX(新属性投放!R$25:R$28,卡牌属性!M712-1)))/SQRT(INDEX($I$5:$I$42,L712)),2)</f>
        <v>2462.15</v>
      </c>
      <c r="U712" s="31" t="s">
        <v>190</v>
      </c>
      <c r="V712" s="16">
        <f>ROUND((IF(Q712=1,INDEX(新属性投放!$K$14:$K$34,卡牌属性!R712),INDEX(新属性投放!$K$42:$K$62,卡牌属性!R712))+IF(Q712=1,INDEX(新属性投放!S$20:S$23,卡牌属性!M712-1),INDEX(新属性投放!S$25:S$28,卡牌属性!M712-1)))*INDEX($G$5:$G$42,L712),2)</f>
        <v>1216.58</v>
      </c>
      <c r="W712" s="31" t="s">
        <v>191</v>
      </c>
      <c r="X712" s="16">
        <f>ROUND((IF(Q712=1,INDEX(新属性投放!$L$14:$L$34,卡牌属性!R712),INDEX(新属性投放!$L$42:$L$62,卡牌属性!R712))*INDEX($G$5:$G$42,L712)+IF(Q712=1,INDEX(新属性投放!T$20:T$23,卡牌属性!M712-1),INDEX(新属性投放!T$25:T$28,卡牌属性!M712-1)))*SQRT(INDEX($I$5:$I$42,L712)),2)</f>
        <v>13013</v>
      </c>
      <c r="Y712" s="31" t="s">
        <v>189</v>
      </c>
      <c r="Z712" s="16">
        <f>ROUND(IF(Q712=1,INDEX(新属性投放!$D$14:$D$34,卡牌属性!R712),INDEX(新属性投放!$D$42:$D$62,卡牌属性!R712))*INDEX($G$5:$G$42,L712)/SQRT(INDEX($I$5:$I$42,L712)),2)</f>
        <v>60.2</v>
      </c>
      <c r="AA712" s="31" t="s">
        <v>190</v>
      </c>
      <c r="AB712" s="16">
        <f>ROUND(IF(Q712=1,INDEX(新属性投放!$E$14:$E$34,卡牌属性!R712),INDEX(新属性投放!$E$42:$E$62,卡牌属性!R712))*INDEX($G$5:$G$42,L712),2)</f>
        <v>30.1</v>
      </c>
      <c r="AC712" s="31" t="s">
        <v>191</v>
      </c>
      <c r="AD712" s="16">
        <f>ROUND(IF(Q712=1,INDEX(新属性投放!$F$14:$F$34,卡牌属性!R712),INDEX(新属性投放!$F$42:$F$62,卡牌属性!R712))*INDEX($G$5:$G$42,L712)*SQRT(INDEX($I$5:$I$42,L712)),2)</f>
        <v>270</v>
      </c>
      <c r="AF712" s="16">
        <f t="shared" si="310"/>
        <v>602</v>
      </c>
      <c r="AG712" s="16">
        <f t="shared" si="311"/>
        <v>301</v>
      </c>
      <c r="AH712" s="16">
        <f t="shared" si="312"/>
        <v>2700</v>
      </c>
      <c r="AJ712" s="16">
        <f t="shared" si="301"/>
        <v>3743</v>
      </c>
      <c r="AK712" s="16">
        <f t="shared" si="302"/>
        <v>1870</v>
      </c>
      <c r="AL712" s="16">
        <f t="shared" si="303"/>
        <v>16790</v>
      </c>
    </row>
    <row r="713" spans="11:38" ht="16.5" x14ac:dyDescent="0.2">
      <c r="K713" s="15">
        <v>710</v>
      </c>
      <c r="L713" s="15">
        <f t="shared" si="304"/>
        <v>34</v>
      </c>
      <c r="M713" s="15">
        <f t="shared" si="305"/>
        <v>2</v>
      </c>
      <c r="N713" s="16">
        <f t="shared" si="306"/>
        <v>1102018</v>
      </c>
      <c r="O713" s="16" t="str">
        <f t="shared" si="307"/>
        <v>噬日17突</v>
      </c>
      <c r="P713" s="31" t="s">
        <v>482</v>
      </c>
      <c r="Q713" s="16">
        <f t="shared" si="308"/>
        <v>2</v>
      </c>
      <c r="R713" s="16">
        <f t="shared" si="309"/>
        <v>17</v>
      </c>
      <c r="S713" s="16" t="s">
        <v>51</v>
      </c>
      <c r="T713" s="16">
        <f>ROUND(((IF(Q713=1,INDEX(新属性投放!$J$14:$J$34,卡牌属性!R713),INDEX(新属性投放!$J$42:$J$62,卡牌属性!R713)))*INDEX($G$5:$G$42,L713)+IF(Q713=1,INDEX(新属性投放!R$20:R$23,卡牌属性!M713-1),INDEX(新属性投放!R$25:R$28,卡牌属性!M713-1)))/SQRT(INDEX($I$5:$I$42,L713)),2)</f>
        <v>2838.15</v>
      </c>
      <c r="U713" s="31" t="s">
        <v>190</v>
      </c>
      <c r="V713" s="16">
        <f>ROUND((IF(Q713=1,INDEX(新属性投放!$K$14:$K$34,卡牌属性!R713),INDEX(新属性投放!$K$42:$K$62,卡牌属性!R713))+IF(Q713=1,INDEX(新属性投放!S$20:S$23,卡牌属性!M713-1),INDEX(新属性投放!S$25:S$28,卡牌属性!M713-1)))*INDEX($G$5:$G$42,L713),2)</f>
        <v>1405.08</v>
      </c>
      <c r="W713" s="31" t="s">
        <v>191</v>
      </c>
      <c r="X713" s="16">
        <f>ROUND((IF(Q713=1,INDEX(新属性投放!$L$14:$L$34,卡牌属性!R713),INDEX(新属性投放!$L$42:$L$62,卡牌属性!R713))*INDEX($G$5:$G$42,L713)+IF(Q713=1,INDEX(新属性投放!T$20:T$23,卡牌属性!M713-1),INDEX(新属性投放!T$25:T$28,卡牌属性!M713-1)))*SQRT(INDEX($I$5:$I$42,L713)),2)</f>
        <v>15038</v>
      </c>
      <c r="Y713" s="31" t="s">
        <v>189</v>
      </c>
      <c r="Z713" s="16">
        <f>ROUND(IF(Q713=1,INDEX(新属性投放!$D$14:$D$34,卡牌属性!R713),INDEX(新属性投放!$D$42:$D$62,卡牌属性!R713))*INDEX($G$5:$G$42,L713)/SQRT(INDEX($I$5:$I$42,L713)),2)</f>
        <v>69.599999999999994</v>
      </c>
      <c r="AA713" s="31" t="s">
        <v>190</v>
      </c>
      <c r="AB713" s="16">
        <f>ROUND(IF(Q713=1,INDEX(新属性投放!$E$14:$E$34,卡牌属性!R713),INDEX(新属性投放!$E$42:$E$62,卡牌属性!R713))*INDEX($G$5:$G$42,L713),2)</f>
        <v>34.799999999999997</v>
      </c>
      <c r="AC713" s="31" t="s">
        <v>191</v>
      </c>
      <c r="AD713" s="16">
        <f>ROUND(IF(Q713=1,INDEX(新属性投放!$F$14:$F$34,卡牌属性!R713),INDEX(新属性投放!$F$42:$F$62,卡牌属性!R713))*INDEX($G$5:$G$42,L713)*SQRT(INDEX($I$5:$I$42,L713)),2)</f>
        <v>313</v>
      </c>
      <c r="AF713" s="16">
        <f t="shared" si="310"/>
        <v>696</v>
      </c>
      <c r="AG713" s="16">
        <f t="shared" si="311"/>
        <v>348</v>
      </c>
      <c r="AH713" s="16">
        <f t="shared" si="312"/>
        <v>3130</v>
      </c>
      <c r="AJ713" s="16">
        <f t="shared" si="301"/>
        <v>4439</v>
      </c>
      <c r="AK713" s="16">
        <f t="shared" si="302"/>
        <v>2218</v>
      </c>
      <c r="AL713" s="16">
        <f t="shared" si="303"/>
        <v>19920</v>
      </c>
    </row>
    <row r="714" spans="11:38" ht="16.5" x14ac:dyDescent="0.2">
      <c r="K714" s="15">
        <v>711</v>
      </c>
      <c r="L714" s="15">
        <f t="shared" si="304"/>
        <v>34</v>
      </c>
      <c r="M714" s="15">
        <f t="shared" si="305"/>
        <v>2</v>
      </c>
      <c r="N714" s="16">
        <f t="shared" si="306"/>
        <v>1102018</v>
      </c>
      <c r="O714" s="16" t="str">
        <f t="shared" si="307"/>
        <v>噬日18突</v>
      </c>
      <c r="P714" s="31" t="s">
        <v>482</v>
      </c>
      <c r="Q714" s="16">
        <f t="shared" si="308"/>
        <v>2</v>
      </c>
      <c r="R714" s="16">
        <f t="shared" si="309"/>
        <v>18</v>
      </c>
      <c r="S714" s="16" t="s">
        <v>51</v>
      </c>
      <c r="T714" s="16">
        <f>ROUND(((IF(Q714=1,INDEX(新属性投放!$J$14:$J$34,卡牌属性!R714),INDEX(新属性投放!$J$42:$J$62,卡牌属性!R714)))*INDEX($G$5:$G$42,L714)+IF(Q714=1,INDEX(新属性投放!R$20:R$23,卡牌属性!M714-1),INDEX(新属性投放!R$25:R$28,卡牌属性!M714-1)))/SQRT(INDEX($I$5:$I$42,L714)),2)</f>
        <v>3273.15</v>
      </c>
      <c r="U714" s="31" t="s">
        <v>190</v>
      </c>
      <c r="V714" s="16">
        <f>ROUND((IF(Q714=1,INDEX(新属性投放!$K$14:$K$34,卡牌属性!R714),INDEX(新属性投放!$K$42:$K$62,卡牌属性!R714))+IF(Q714=1,INDEX(新属性投放!S$20:S$23,卡牌属性!M714-1),INDEX(新属性投放!S$25:S$28,卡牌属性!M714-1)))*INDEX($G$5:$G$42,L714),2)</f>
        <v>1623.08</v>
      </c>
      <c r="W714" s="31" t="s">
        <v>191</v>
      </c>
      <c r="X714" s="16">
        <f>ROUND((IF(Q714=1,INDEX(新属性投放!$L$14:$L$34,卡牌属性!R714),INDEX(新属性投放!$L$42:$L$62,卡牌属性!R714))*INDEX($G$5:$G$42,L714)+IF(Q714=1,INDEX(新属性投放!T$20:T$23,卡牌属性!M714-1),INDEX(新属性投放!T$25:T$28,卡牌属性!M714-1)))*SQRT(INDEX($I$5:$I$42,L714)),2)</f>
        <v>17386</v>
      </c>
      <c r="Y714" s="31" t="s">
        <v>189</v>
      </c>
      <c r="Z714" s="16">
        <f>ROUND(IF(Q714=1,INDEX(新属性投放!$D$14:$D$34,卡牌属性!R714),INDEX(新属性投放!$D$42:$D$62,卡牌属性!R714))*INDEX($G$5:$G$42,L714)/SQRT(INDEX($I$5:$I$42,L714)),2)</f>
        <v>80.48</v>
      </c>
      <c r="AA714" s="31" t="s">
        <v>190</v>
      </c>
      <c r="AB714" s="16">
        <f>ROUND(IF(Q714=1,INDEX(新属性投放!$E$14:$E$34,卡牌属性!R714),INDEX(新属性投放!$E$42:$E$62,卡牌属性!R714))*INDEX($G$5:$G$42,L714),2)</f>
        <v>40.24</v>
      </c>
      <c r="AC714" s="31" t="s">
        <v>191</v>
      </c>
      <c r="AD714" s="16">
        <f>ROUND(IF(Q714=1,INDEX(新属性投放!$F$14:$F$34,卡牌属性!R714),INDEX(新属性投放!$F$42:$F$62,卡牌属性!R714))*INDEX($G$5:$G$42,L714)*SQRT(INDEX($I$5:$I$42,L714)),2)</f>
        <v>362</v>
      </c>
      <c r="AF714" s="16">
        <f t="shared" si="310"/>
        <v>804</v>
      </c>
      <c r="AG714" s="16">
        <f t="shared" si="311"/>
        <v>402</v>
      </c>
      <c r="AH714" s="16">
        <f t="shared" si="312"/>
        <v>3620</v>
      </c>
      <c r="AJ714" s="16">
        <f t="shared" si="301"/>
        <v>5243</v>
      </c>
      <c r="AK714" s="16">
        <f t="shared" si="302"/>
        <v>2620</v>
      </c>
      <c r="AL714" s="16">
        <f t="shared" si="303"/>
        <v>23540</v>
      </c>
    </row>
    <row r="715" spans="11:38" ht="16.5" x14ac:dyDescent="0.2">
      <c r="K715" s="15">
        <v>712</v>
      </c>
      <c r="L715" s="15">
        <f t="shared" si="304"/>
        <v>34</v>
      </c>
      <c r="M715" s="15">
        <f t="shared" si="305"/>
        <v>2</v>
      </c>
      <c r="N715" s="16">
        <f t="shared" si="306"/>
        <v>1102018</v>
      </c>
      <c r="O715" s="16" t="str">
        <f t="shared" si="307"/>
        <v>噬日19突</v>
      </c>
      <c r="P715" s="31" t="s">
        <v>482</v>
      </c>
      <c r="Q715" s="16">
        <f t="shared" si="308"/>
        <v>2</v>
      </c>
      <c r="R715" s="16">
        <f t="shared" si="309"/>
        <v>19</v>
      </c>
      <c r="S715" s="16" t="s">
        <v>51</v>
      </c>
      <c r="T715" s="16">
        <f>ROUND(((IF(Q715=1,INDEX(新属性投放!$J$14:$J$34,卡牌属性!R715),INDEX(新属性投放!$J$42:$J$62,卡牌属性!R715)))*INDEX($G$5:$G$42,L715)+IF(Q715=1,INDEX(新属性投放!R$20:R$23,卡牌属性!M715-1),INDEX(新属性投放!R$25:R$28,卡牌属性!M715-1)))/SQRT(INDEX($I$5:$I$42,L715)),2)</f>
        <v>3776.55</v>
      </c>
      <c r="U715" s="31" t="s">
        <v>190</v>
      </c>
      <c r="V715" s="16">
        <f>ROUND((IF(Q715=1,INDEX(新属性投放!$K$14:$K$34,卡牌属性!R715),INDEX(新属性投放!$K$42:$K$62,卡牌属性!R715))+IF(Q715=1,INDEX(新属性投放!S$20:S$23,卡牌属性!M715-1),INDEX(新属性投放!S$25:S$28,卡牌属性!M715-1)))*INDEX($G$5:$G$42,L715),2)</f>
        <v>1874.28</v>
      </c>
      <c r="W715" s="31" t="s">
        <v>191</v>
      </c>
      <c r="X715" s="16">
        <f>ROUND((IF(Q715=1,INDEX(新属性投放!$L$14:$L$34,卡牌属性!R715),INDEX(新属性投放!$L$42:$L$62,卡牌属性!R715))*INDEX($G$5:$G$42,L715)+IF(Q715=1,INDEX(新属性投放!T$20:T$23,卡牌属性!M715-1),INDEX(新属性投放!T$25:T$28,卡牌属性!M715-1)))*SQRT(INDEX($I$5:$I$42,L715)),2)</f>
        <v>20105</v>
      </c>
      <c r="Y715" s="31" t="s">
        <v>189</v>
      </c>
      <c r="Z715" s="16">
        <f>ROUND(IF(Q715=1,INDEX(新属性投放!$D$14:$D$34,卡牌属性!R715),INDEX(新属性投放!$D$42:$D$62,卡牌属性!R715))*INDEX($G$5:$G$42,L715)/SQRT(INDEX($I$5:$I$42,L715)),2)</f>
        <v>93.06</v>
      </c>
      <c r="AA715" s="31" t="s">
        <v>190</v>
      </c>
      <c r="AB715" s="16">
        <f>ROUND(IF(Q715=1,INDEX(新属性投放!$E$14:$E$34,卡牌属性!R715),INDEX(新属性投放!$E$42:$E$62,卡牌属性!R715))*INDEX($G$5:$G$42,L715),2)</f>
        <v>46.53</v>
      </c>
      <c r="AC715" s="31" t="s">
        <v>191</v>
      </c>
      <c r="AD715" s="16">
        <f>ROUND(IF(Q715=1,INDEX(新属性投放!$F$14:$F$34,卡牌属性!R715),INDEX(新属性投放!$F$42:$F$62,卡牌属性!R715))*INDEX($G$5:$G$42,L715)*SQRT(INDEX($I$5:$I$42,L715)),2)</f>
        <v>418</v>
      </c>
      <c r="AF715" s="16">
        <f t="shared" si="310"/>
        <v>930</v>
      </c>
      <c r="AG715" s="16">
        <f t="shared" si="311"/>
        <v>465</v>
      </c>
      <c r="AH715" s="16">
        <f t="shared" si="312"/>
        <v>4180</v>
      </c>
      <c r="AJ715" s="16">
        <f t="shared" si="301"/>
        <v>6173</v>
      </c>
      <c r="AK715" s="16">
        <f t="shared" si="302"/>
        <v>3085</v>
      </c>
      <c r="AL715" s="16">
        <f t="shared" si="303"/>
        <v>27720</v>
      </c>
    </row>
    <row r="716" spans="11:38" ht="16.5" x14ac:dyDescent="0.2">
      <c r="K716" s="15">
        <v>713</v>
      </c>
      <c r="L716" s="15">
        <f t="shared" si="304"/>
        <v>34</v>
      </c>
      <c r="M716" s="15">
        <f t="shared" si="305"/>
        <v>2</v>
      </c>
      <c r="N716" s="16">
        <f t="shared" si="306"/>
        <v>1102018</v>
      </c>
      <c r="O716" s="16" t="str">
        <f t="shared" si="307"/>
        <v>噬日20突</v>
      </c>
      <c r="P716" s="31" t="s">
        <v>482</v>
      </c>
      <c r="Q716" s="16">
        <f t="shared" si="308"/>
        <v>2</v>
      </c>
      <c r="R716" s="16">
        <f t="shared" si="309"/>
        <v>20</v>
      </c>
      <c r="S716" s="16" t="s">
        <v>51</v>
      </c>
      <c r="T716" s="16">
        <f>ROUND(((IF(Q716=1,INDEX(新属性投放!$J$14:$J$34,卡牌属性!R716),INDEX(新属性投放!$J$42:$J$62,卡牌属性!R716)))*INDEX($G$5:$G$42,L716)+IF(Q716=1,INDEX(新属性投放!R$20:R$23,卡牌属性!M716-1),INDEX(新属性投放!R$25:R$28,卡牌属性!M716-1)))/SQRT(INDEX($I$5:$I$42,L716)),2)</f>
        <v>4357.8500000000004</v>
      </c>
      <c r="U716" s="31" t="s">
        <v>190</v>
      </c>
      <c r="V716" s="16">
        <f>ROUND((IF(Q716=1,INDEX(新属性投放!$K$14:$K$34,卡牌属性!R716),INDEX(新属性投放!$K$42:$K$62,卡牌属性!R716))+IF(Q716=1,INDEX(新属性投放!S$20:S$23,卡牌属性!M716-1),INDEX(新属性投放!S$25:S$28,卡牌属性!M716-1)))*INDEX($G$5:$G$42,L716),2)</f>
        <v>2164.9299999999998</v>
      </c>
      <c r="W716" s="31" t="s">
        <v>191</v>
      </c>
      <c r="X716" s="16">
        <f>ROUND((IF(Q716=1,INDEX(新属性投放!$L$14:$L$34,卡牌属性!R716),INDEX(新属性投放!$L$42:$L$62,卡牌属性!R716))*INDEX($G$5:$G$42,L716)+IF(Q716=1,INDEX(新属性投放!T$20:T$23,卡牌属性!M716-1),INDEX(新属性投放!T$25:T$28,卡牌属性!M716-1)))*SQRT(INDEX($I$5:$I$42,L716)),2)</f>
        <v>23239</v>
      </c>
      <c r="Y716" s="31" t="s">
        <v>189</v>
      </c>
      <c r="Z716" s="16">
        <f>ROUND(IF(Q716=1,INDEX(新属性投放!$D$14:$D$34,卡牌属性!R716),INDEX(新属性投放!$D$42:$D$62,卡牌属性!R716))*INDEX($G$5:$G$42,L716)/SQRT(INDEX($I$5:$I$42,L716)),2)</f>
        <v>107.6</v>
      </c>
      <c r="AA716" s="31" t="s">
        <v>190</v>
      </c>
      <c r="AB716" s="16">
        <f>ROUND(IF(Q716=1,INDEX(新属性投放!$E$14:$E$34,卡牌属性!R716),INDEX(新属性投放!$E$42:$E$62,卡牌属性!R716))*INDEX($G$5:$G$42,L716),2)</f>
        <v>53.8</v>
      </c>
      <c r="AC716" s="31" t="s">
        <v>191</v>
      </c>
      <c r="AD716" s="16">
        <f>ROUND(IF(Q716=1,INDEX(新属性投放!$F$14:$F$34,卡牌属性!R716),INDEX(新属性投放!$F$42:$F$62,卡牌属性!R716))*INDEX($G$5:$G$42,L716)*SQRT(INDEX($I$5:$I$42,L716)),2)</f>
        <v>484</v>
      </c>
      <c r="AF716" s="16">
        <f t="shared" si="310"/>
        <v>1076</v>
      </c>
      <c r="AG716" s="16">
        <f t="shared" si="311"/>
        <v>538</v>
      </c>
      <c r="AH716" s="16">
        <f t="shared" si="312"/>
        <v>4840</v>
      </c>
      <c r="AJ716" s="16">
        <f t="shared" si="301"/>
        <v>7249</v>
      </c>
      <c r="AK716" s="16">
        <f t="shared" si="302"/>
        <v>3623</v>
      </c>
      <c r="AL716" s="16">
        <f t="shared" si="303"/>
        <v>32560</v>
      </c>
    </row>
    <row r="717" spans="11:38" ht="16.5" x14ac:dyDescent="0.2">
      <c r="K717" s="15">
        <v>714</v>
      </c>
      <c r="L717" s="15">
        <f t="shared" si="304"/>
        <v>34</v>
      </c>
      <c r="M717" s="15">
        <f t="shared" si="305"/>
        <v>2</v>
      </c>
      <c r="N717" s="16">
        <f t="shared" si="306"/>
        <v>1102018</v>
      </c>
      <c r="O717" s="16" t="str">
        <f t="shared" si="307"/>
        <v>噬日21突</v>
      </c>
      <c r="P717" s="31" t="s">
        <v>482</v>
      </c>
      <c r="Q717" s="16">
        <f t="shared" si="308"/>
        <v>2</v>
      </c>
      <c r="R717" s="16">
        <f t="shared" si="309"/>
        <v>21</v>
      </c>
      <c r="S717" s="16" t="s">
        <v>51</v>
      </c>
      <c r="T717" s="16">
        <f>ROUND(((IF(Q717=1,INDEX(新属性投放!$J$14:$J$34,卡牌属性!R717),INDEX(新属性投放!$J$42:$J$62,卡牌属性!R717)))*INDEX($G$5:$G$42,L717)+IF(Q717=1,INDEX(新属性投放!R$20:R$23,卡牌属性!M717-1),INDEX(新属性投放!R$25:R$28,卡牌属性!M717-1)))/SQRT(INDEX($I$5:$I$42,L717)),2)</f>
        <v>5030.8500000000004</v>
      </c>
      <c r="U717" s="31" t="s">
        <v>190</v>
      </c>
      <c r="V717" s="16">
        <f>ROUND((IF(Q717=1,INDEX(新属性投放!$K$14:$K$34,卡牌属性!R717),INDEX(新属性投放!$K$42:$K$62,卡牌属性!R717))+IF(Q717=1,INDEX(新属性投放!S$20:S$23,卡牌属性!M717-1),INDEX(新属性投放!S$25:S$28,卡牌属性!M717-1)))*INDEX($G$5:$G$42,L717),2)</f>
        <v>2500.9299999999998</v>
      </c>
      <c r="W717" s="31" t="s">
        <v>191</v>
      </c>
      <c r="X717" s="16">
        <f>ROUND((IF(Q717=1,INDEX(新属性投放!$L$14:$L$34,卡牌属性!R717),INDEX(新属性投放!$L$42:$L$62,卡牌属性!R717))*INDEX($G$5:$G$42,L717)+IF(Q717=1,INDEX(新属性投放!T$20:T$23,卡牌属性!M717-1),INDEX(新属性投放!T$25:T$28,卡牌属性!M717-1)))*SQRT(INDEX($I$5:$I$42,L717)),2)</f>
        <v>26874</v>
      </c>
      <c r="Y717" s="31" t="s">
        <v>189</v>
      </c>
      <c r="Z717" s="16">
        <f>ROUND(IF(Q717=1,INDEX(新属性投放!$D$14:$D$34,卡牌属性!R717),INDEX(新属性投放!$D$42:$D$62,卡牌属性!R717))*INDEX($G$5:$G$42,L717)/SQRT(INDEX($I$5:$I$42,L717)),2)</f>
        <v>124.42</v>
      </c>
      <c r="AA717" s="31" t="s">
        <v>190</v>
      </c>
      <c r="AB717" s="16">
        <f>ROUND(IF(Q717=1,INDEX(新属性投放!$E$14:$E$34,卡牌属性!R717),INDEX(新属性投放!$E$42:$E$62,卡牌属性!R717))*INDEX($G$5:$G$42,L717),2)</f>
        <v>62.21</v>
      </c>
      <c r="AC717" s="31" t="s">
        <v>191</v>
      </c>
      <c r="AD717" s="16">
        <f>ROUND(IF(Q717=1,INDEX(新属性投放!$F$14:$F$34,卡牌属性!R717),INDEX(新属性投放!$F$42:$F$62,卡牌属性!R717))*INDEX($G$5:$G$42,L717)*SQRT(INDEX($I$5:$I$42,L717)),2)</f>
        <v>559</v>
      </c>
      <c r="AF717" s="16">
        <f t="shared" si="310"/>
        <v>1244</v>
      </c>
      <c r="AG717" s="16">
        <f t="shared" si="311"/>
        <v>622</v>
      </c>
      <c r="AH717" s="16">
        <f t="shared" si="312"/>
        <v>5590</v>
      </c>
      <c r="AJ717" s="16">
        <f t="shared" si="301"/>
        <v>8493</v>
      </c>
      <c r="AK717" s="16">
        <f t="shared" si="302"/>
        <v>4245</v>
      </c>
      <c r="AL717" s="16">
        <f t="shared" si="303"/>
        <v>38150</v>
      </c>
    </row>
    <row r="718" spans="11:38" ht="16.5" x14ac:dyDescent="0.2">
      <c r="K718" s="15">
        <v>715</v>
      </c>
      <c r="L718" s="15">
        <f t="shared" si="304"/>
        <v>35</v>
      </c>
      <c r="M718" s="15">
        <f t="shared" si="305"/>
        <v>2</v>
      </c>
      <c r="N718" s="16">
        <f t="shared" si="306"/>
        <v>1102019</v>
      </c>
      <c r="O718" s="16" t="str">
        <f t="shared" si="307"/>
        <v>食火蜥1突</v>
      </c>
      <c r="P718" s="31" t="s">
        <v>482</v>
      </c>
      <c r="Q718" s="16">
        <f t="shared" si="308"/>
        <v>2</v>
      </c>
      <c r="R718" s="16">
        <f t="shared" si="309"/>
        <v>1</v>
      </c>
      <c r="S718" s="16" t="s">
        <v>51</v>
      </c>
      <c r="T718" s="16">
        <f>ROUND(((IF(Q718=1,INDEX(新属性投放!$J$14:$J$34,卡牌属性!R718),INDEX(新属性投放!$J$42:$J$62,卡牌属性!R718)))*INDEX($G$5:$G$42,L718)+IF(Q718=1,INDEX(新属性投放!R$20:R$23,卡牌属性!M718-1),INDEX(新属性投放!R$25:R$28,卡牌属性!M718-1)))/SQRT(INDEX($I$5:$I$42,L718)),2)</f>
        <v>70</v>
      </c>
      <c r="U718" s="31" t="s">
        <v>190</v>
      </c>
      <c r="V718" s="16">
        <f>ROUND((IF(Q718=1,INDEX(新属性投放!$K$14:$K$34,卡牌属性!R718),INDEX(新属性投放!$K$42:$K$62,卡牌属性!R718))+IF(Q718=1,INDEX(新属性投放!S$20:S$23,卡牌属性!M718-1),INDEX(新属性投放!S$25:S$28,卡牌属性!M718-1)))*INDEX($G$5:$G$42,L718),2)</f>
        <v>20</v>
      </c>
      <c r="W718" s="31" t="s">
        <v>191</v>
      </c>
      <c r="X718" s="16">
        <f>ROUND((IF(Q718=1,INDEX(新属性投放!$L$14:$L$34,卡牌属性!R718),INDEX(新属性投放!$L$42:$L$62,卡牌属性!R718))*INDEX($G$5:$G$42,L718)+IF(Q718=1,INDEX(新属性投放!T$20:T$23,卡牌属性!M718-1),INDEX(新属性投放!T$25:T$28,卡牌属性!M718-1)))*SQRT(INDEX($I$5:$I$42,L718)),2)</f>
        <v>150</v>
      </c>
      <c r="Y718" s="31" t="s">
        <v>189</v>
      </c>
      <c r="Z718" s="16">
        <f>ROUND(IF(Q718=1,INDEX(新属性投放!$D$14:$D$34,卡牌属性!R718),INDEX(新属性投放!$D$42:$D$62,卡牌属性!R718))*INDEX($G$5:$G$42,L718)/SQRT(INDEX($I$5:$I$42,L718)),2)</f>
        <v>3</v>
      </c>
      <c r="AA718" s="31" t="s">
        <v>190</v>
      </c>
      <c r="AB718" s="16">
        <f>ROUND(IF(Q718=1,INDEX(新属性投放!$E$14:$E$34,卡牌属性!R718),INDEX(新属性投放!$E$42:$E$62,卡牌属性!R718))*INDEX($G$5:$G$42,L718),2)</f>
        <v>1.5</v>
      </c>
      <c r="AC718" s="31" t="s">
        <v>191</v>
      </c>
      <c r="AD718" s="16">
        <f>ROUND(IF(Q718=1,INDEX(新属性投放!$F$14:$F$34,卡牌属性!R718),INDEX(新属性投放!$F$42:$F$62,卡牌属性!R718))*INDEX($G$5:$G$42,L718)*SQRT(INDEX($I$5:$I$42,L718)),2)</f>
        <v>13</v>
      </c>
      <c r="AF718" s="16">
        <f t="shared" si="310"/>
        <v>30</v>
      </c>
      <c r="AG718" s="16">
        <f t="shared" si="311"/>
        <v>15</v>
      </c>
      <c r="AH718" s="16">
        <f t="shared" si="312"/>
        <v>130</v>
      </c>
      <c r="AJ718" s="16">
        <f t="shared" ref="AJ718" si="313">AF718</f>
        <v>30</v>
      </c>
      <c r="AK718" s="16">
        <f t="shared" ref="AK718" si="314">AG718</f>
        <v>15</v>
      </c>
      <c r="AL718" s="16">
        <f t="shared" ref="AL718" si="315">AH718</f>
        <v>130</v>
      </c>
    </row>
    <row r="719" spans="11:38" ht="16.5" x14ac:dyDescent="0.2">
      <c r="K719" s="15">
        <v>716</v>
      </c>
      <c r="L719" s="15">
        <f t="shared" si="304"/>
        <v>35</v>
      </c>
      <c r="M719" s="15">
        <f t="shared" si="305"/>
        <v>2</v>
      </c>
      <c r="N719" s="16">
        <f t="shared" si="306"/>
        <v>1102019</v>
      </c>
      <c r="O719" s="16" t="str">
        <f t="shared" si="307"/>
        <v>食火蜥2突</v>
      </c>
      <c r="P719" s="31" t="s">
        <v>482</v>
      </c>
      <c r="Q719" s="16">
        <f t="shared" si="308"/>
        <v>2</v>
      </c>
      <c r="R719" s="16">
        <f t="shared" si="309"/>
        <v>2</v>
      </c>
      <c r="S719" s="16" t="s">
        <v>51</v>
      </c>
      <c r="T719" s="16">
        <f>ROUND(((IF(Q719=1,INDEX(新属性投放!$J$14:$J$34,卡牌属性!R719),INDEX(新属性投放!$J$42:$J$62,卡牌属性!R719)))*INDEX($G$5:$G$42,L719)+IF(Q719=1,INDEX(新属性投放!R$20:R$23,卡牌属性!M719-1),INDEX(新属性投放!R$25:R$28,卡牌属性!M719-1)))/SQRT(INDEX($I$5:$I$42,L719)),2)</f>
        <v>107</v>
      </c>
      <c r="U719" s="31" t="s">
        <v>190</v>
      </c>
      <c r="V719" s="16">
        <f>ROUND((IF(Q719=1,INDEX(新属性投放!$K$14:$K$34,卡牌属性!R719),INDEX(新属性投放!$K$42:$K$62,卡牌属性!R719))+IF(Q719=1,INDEX(新属性投放!S$20:S$23,卡牌属性!M719-1),INDEX(新属性投放!S$25:S$28,卡牌属性!M719-1)))*INDEX($G$5:$G$42,L719),2)</f>
        <v>38.5</v>
      </c>
      <c r="W719" s="31" t="s">
        <v>191</v>
      </c>
      <c r="X719" s="16">
        <f>ROUND((IF(Q719=1,INDEX(新属性投放!$L$14:$L$34,卡牌属性!R719),INDEX(新属性投放!$L$42:$L$62,卡牌属性!R719))*INDEX($G$5:$G$42,L719)+IF(Q719=1,INDEX(新属性投放!T$20:T$23,卡牌属性!M719-1),INDEX(新属性投放!T$25:T$28,卡牌属性!M719-1)))*SQRT(INDEX($I$5:$I$42,L719)),2)</f>
        <v>357</v>
      </c>
      <c r="Y719" s="31" t="s">
        <v>189</v>
      </c>
      <c r="Z719" s="16">
        <f>ROUND(IF(Q719=1,INDEX(新属性投放!$D$14:$D$34,卡牌属性!R719),INDEX(新属性投放!$D$42:$D$62,卡牌属性!R719))*INDEX($G$5:$G$42,L719)/SQRT(INDEX($I$5:$I$42,L719)),2)</f>
        <v>3.2</v>
      </c>
      <c r="AA719" s="31" t="s">
        <v>190</v>
      </c>
      <c r="AB719" s="16">
        <f>ROUND(IF(Q719=1,INDEX(新属性投放!$E$14:$E$34,卡牌属性!R719),INDEX(新属性投放!$E$42:$E$62,卡牌属性!R719))*INDEX($G$5:$G$42,L719),2)</f>
        <v>1.6</v>
      </c>
      <c r="AC719" s="31" t="s">
        <v>191</v>
      </c>
      <c r="AD719" s="16">
        <f>ROUND(IF(Q719=1,INDEX(新属性投放!$F$14:$F$34,卡牌属性!R719),INDEX(新属性投放!$F$42:$F$62,卡牌属性!R719))*INDEX($G$5:$G$42,L719)*SQRT(INDEX($I$5:$I$42,L719)),2)</f>
        <v>14</v>
      </c>
      <c r="AF719" s="16">
        <f t="shared" si="310"/>
        <v>32</v>
      </c>
      <c r="AG719" s="16">
        <f t="shared" si="311"/>
        <v>16</v>
      </c>
      <c r="AH719" s="16">
        <f t="shared" si="312"/>
        <v>140</v>
      </c>
      <c r="AJ719" s="16">
        <f t="shared" ref="AJ719:AJ738" si="316">AJ718+AF719</f>
        <v>62</v>
      </c>
      <c r="AK719" s="16">
        <f t="shared" ref="AK719:AK738" si="317">AK718+AG719</f>
        <v>31</v>
      </c>
      <c r="AL719" s="16">
        <f t="shared" ref="AL719:AL738" si="318">AL718+AH719</f>
        <v>270</v>
      </c>
    </row>
    <row r="720" spans="11:38" ht="16.5" x14ac:dyDescent="0.2">
      <c r="K720" s="15">
        <v>717</v>
      </c>
      <c r="L720" s="15">
        <f t="shared" si="304"/>
        <v>35</v>
      </c>
      <c r="M720" s="15">
        <f t="shared" si="305"/>
        <v>2</v>
      </c>
      <c r="N720" s="16">
        <f t="shared" si="306"/>
        <v>1102019</v>
      </c>
      <c r="O720" s="16" t="str">
        <f t="shared" si="307"/>
        <v>食火蜥3突</v>
      </c>
      <c r="P720" s="31" t="s">
        <v>482</v>
      </c>
      <c r="Q720" s="16">
        <f t="shared" si="308"/>
        <v>2</v>
      </c>
      <c r="R720" s="16">
        <f t="shared" si="309"/>
        <v>3</v>
      </c>
      <c r="S720" s="16" t="s">
        <v>51</v>
      </c>
      <c r="T720" s="16">
        <f>ROUND(((IF(Q720=1,INDEX(新属性投放!$J$14:$J$34,卡牌属性!R720),INDEX(新属性投放!$J$42:$J$62,卡牌属性!R720)))*INDEX($G$5:$G$42,L720)+IF(Q720=1,INDEX(新属性投放!R$20:R$23,卡牌属性!M720-1),INDEX(新属性投放!R$25:R$28,卡牌属性!M720-1)))/SQRT(INDEX($I$5:$I$42,L720)),2)</f>
        <v>149</v>
      </c>
      <c r="U720" s="31" t="s">
        <v>190</v>
      </c>
      <c r="V720" s="16">
        <f>ROUND((IF(Q720=1,INDEX(新属性投放!$K$14:$K$34,卡牌属性!R720),INDEX(新属性投放!$K$42:$K$62,卡牌属性!R720))+IF(Q720=1,INDEX(新属性投放!S$20:S$23,卡牌属性!M720-1),INDEX(新属性投放!S$25:S$28,卡牌属性!M720-1)))*INDEX($G$5:$G$42,L720),2)</f>
        <v>59.5</v>
      </c>
      <c r="W720" s="31" t="s">
        <v>191</v>
      </c>
      <c r="X720" s="16">
        <f>ROUND((IF(Q720=1,INDEX(新属性投放!$L$14:$L$34,卡牌属性!R720),INDEX(新属性投放!$L$42:$L$62,卡牌属性!R720))*INDEX($G$5:$G$42,L720)+IF(Q720=1,INDEX(新属性投放!T$20:T$23,卡牌属性!M720-1),INDEX(新属性投放!T$25:T$28,卡牌属性!M720-1)))*SQRT(INDEX($I$5:$I$42,L720)),2)</f>
        <v>587</v>
      </c>
      <c r="Y720" s="31" t="s">
        <v>189</v>
      </c>
      <c r="Z720" s="16">
        <f>ROUND(IF(Q720=1,INDEX(新属性投放!$D$14:$D$34,卡牌属性!R720),INDEX(新属性投放!$D$42:$D$62,卡牌属性!R720))*INDEX($G$5:$G$42,L720)/SQRT(INDEX($I$5:$I$42,L720)),2)</f>
        <v>5.86</v>
      </c>
      <c r="AA720" s="31" t="s">
        <v>190</v>
      </c>
      <c r="AB720" s="16">
        <f>ROUND(IF(Q720=1,INDEX(新属性投放!$E$14:$E$34,卡牌属性!R720),INDEX(新属性投放!$E$42:$E$62,卡牌属性!R720))*INDEX($G$5:$G$42,L720),2)</f>
        <v>2.93</v>
      </c>
      <c r="AC720" s="31" t="s">
        <v>191</v>
      </c>
      <c r="AD720" s="16">
        <f>ROUND(IF(Q720=1,INDEX(新属性投放!$F$14:$F$34,卡牌属性!R720),INDEX(新属性投放!$F$42:$F$62,卡牌属性!R720))*INDEX($G$5:$G$42,L720)*SQRT(INDEX($I$5:$I$42,L720)),2)</f>
        <v>26</v>
      </c>
      <c r="AF720" s="16">
        <f t="shared" si="310"/>
        <v>58</v>
      </c>
      <c r="AG720" s="16">
        <f t="shared" si="311"/>
        <v>29</v>
      </c>
      <c r="AH720" s="16">
        <f t="shared" si="312"/>
        <v>260</v>
      </c>
      <c r="AJ720" s="16">
        <f t="shared" si="316"/>
        <v>120</v>
      </c>
      <c r="AK720" s="16">
        <f t="shared" si="317"/>
        <v>60</v>
      </c>
      <c r="AL720" s="16">
        <f t="shared" si="318"/>
        <v>530</v>
      </c>
    </row>
    <row r="721" spans="11:38" ht="16.5" x14ac:dyDescent="0.2">
      <c r="K721" s="15">
        <v>718</v>
      </c>
      <c r="L721" s="15">
        <f t="shared" si="304"/>
        <v>35</v>
      </c>
      <c r="M721" s="15">
        <f t="shared" si="305"/>
        <v>2</v>
      </c>
      <c r="N721" s="16">
        <f t="shared" si="306"/>
        <v>1102019</v>
      </c>
      <c r="O721" s="16" t="str">
        <f t="shared" si="307"/>
        <v>食火蜥4突</v>
      </c>
      <c r="P721" s="31" t="s">
        <v>482</v>
      </c>
      <c r="Q721" s="16">
        <f t="shared" si="308"/>
        <v>2</v>
      </c>
      <c r="R721" s="16">
        <f t="shared" si="309"/>
        <v>4</v>
      </c>
      <c r="S721" s="16" t="s">
        <v>51</v>
      </c>
      <c r="T721" s="16">
        <f>ROUND(((IF(Q721=1,INDEX(新属性投放!$J$14:$J$34,卡牌属性!R721),INDEX(新属性投放!$J$42:$J$62,卡牌属性!R721)))*INDEX($G$5:$G$42,L721)+IF(Q721=1,INDEX(新属性投放!R$20:R$23,卡牌属性!M721-1),INDEX(新属性投放!R$25:R$28,卡牌属性!M721-1)))/SQRT(INDEX($I$5:$I$42,L721)),2)</f>
        <v>217.6</v>
      </c>
      <c r="U721" s="31" t="s">
        <v>190</v>
      </c>
      <c r="V721" s="16">
        <f>ROUND((IF(Q721=1,INDEX(新属性投放!$K$14:$K$34,卡牌属性!R721),INDEX(新属性投放!$K$42:$K$62,卡牌属性!R721))+IF(Q721=1,INDEX(新属性投放!S$20:S$23,卡牌属性!M721-1),INDEX(新属性投放!S$25:S$28,卡牌属性!M721-1)))*INDEX($G$5:$G$42,L721),2)</f>
        <v>93.8</v>
      </c>
      <c r="W721" s="31" t="s">
        <v>191</v>
      </c>
      <c r="X721" s="16">
        <f>ROUND((IF(Q721=1,INDEX(新属性投放!$L$14:$L$34,卡牌属性!R721),INDEX(新属性投放!$L$42:$L$62,卡牌属性!R721))*INDEX($G$5:$G$42,L721)+IF(Q721=1,INDEX(新属性投放!T$20:T$23,卡牌属性!M721-1),INDEX(新属性投放!T$25:T$28,卡牌属性!M721-1)))*SQRT(INDEX($I$5:$I$42,L721)),2)</f>
        <v>937</v>
      </c>
      <c r="Y721" s="31" t="s">
        <v>189</v>
      </c>
      <c r="Z721" s="16">
        <f>ROUND(IF(Q721=1,INDEX(新属性投放!$D$14:$D$34,卡牌属性!R721),INDEX(新属性投放!$D$42:$D$62,卡牌属性!R721))*INDEX($G$5:$G$42,L721)/SQRT(INDEX($I$5:$I$42,L721)),2)</f>
        <v>6.74</v>
      </c>
      <c r="AA721" s="31" t="s">
        <v>190</v>
      </c>
      <c r="AB721" s="16">
        <f>ROUND(IF(Q721=1,INDEX(新属性投放!$E$14:$E$34,卡牌属性!R721),INDEX(新属性投放!$E$42:$E$62,卡牌属性!R721))*INDEX($G$5:$G$42,L721),2)</f>
        <v>3.37</v>
      </c>
      <c r="AC721" s="31" t="s">
        <v>191</v>
      </c>
      <c r="AD721" s="16">
        <f>ROUND(IF(Q721=1,INDEX(新属性投放!$F$14:$F$34,卡牌属性!R721),INDEX(新属性投放!$F$42:$F$62,卡牌属性!R721))*INDEX($G$5:$G$42,L721)*SQRT(INDEX($I$5:$I$42,L721)),2)</f>
        <v>30</v>
      </c>
      <c r="AF721" s="16">
        <f t="shared" si="310"/>
        <v>67</v>
      </c>
      <c r="AG721" s="16">
        <f t="shared" si="311"/>
        <v>33</v>
      </c>
      <c r="AH721" s="16">
        <f t="shared" si="312"/>
        <v>300</v>
      </c>
      <c r="AJ721" s="16">
        <f t="shared" si="316"/>
        <v>187</v>
      </c>
      <c r="AK721" s="16">
        <f t="shared" si="317"/>
        <v>93</v>
      </c>
      <c r="AL721" s="16">
        <f t="shared" si="318"/>
        <v>830</v>
      </c>
    </row>
    <row r="722" spans="11:38" ht="16.5" x14ac:dyDescent="0.2">
      <c r="K722" s="15">
        <v>719</v>
      </c>
      <c r="L722" s="15">
        <f t="shared" si="304"/>
        <v>35</v>
      </c>
      <c r="M722" s="15">
        <f t="shared" si="305"/>
        <v>2</v>
      </c>
      <c r="N722" s="16">
        <f t="shared" si="306"/>
        <v>1102019</v>
      </c>
      <c r="O722" s="16" t="str">
        <f t="shared" si="307"/>
        <v>食火蜥5突</v>
      </c>
      <c r="P722" s="31" t="s">
        <v>482</v>
      </c>
      <c r="Q722" s="16">
        <f t="shared" si="308"/>
        <v>2</v>
      </c>
      <c r="R722" s="16">
        <f t="shared" si="309"/>
        <v>5</v>
      </c>
      <c r="S722" s="16" t="s">
        <v>51</v>
      </c>
      <c r="T722" s="16">
        <f>ROUND(((IF(Q722=1,INDEX(新属性投放!$J$14:$J$34,卡牌属性!R722),INDEX(新属性投放!$J$42:$J$62,卡牌属性!R722)))*INDEX($G$5:$G$42,L722)+IF(Q722=1,INDEX(新属性投放!R$20:R$23,卡牌属性!M722-1),INDEX(新属性投放!R$25:R$28,卡牌属性!M722-1)))/SQRT(INDEX($I$5:$I$42,L722)),2)</f>
        <v>302</v>
      </c>
      <c r="U722" s="31" t="s">
        <v>190</v>
      </c>
      <c r="V722" s="16">
        <f>ROUND((IF(Q722=1,INDEX(新属性投放!$K$14:$K$34,卡牌属性!R722),INDEX(新属性投放!$K$42:$K$62,卡牌属性!R722))+IF(Q722=1,INDEX(新属性投放!S$20:S$23,卡牌属性!M722-1),INDEX(新属性投放!S$25:S$28,卡牌属性!M722-1)))*INDEX($G$5:$G$42,L722),2)</f>
        <v>135.5</v>
      </c>
      <c r="W722" s="31" t="s">
        <v>191</v>
      </c>
      <c r="X722" s="16">
        <f>ROUND((IF(Q722=1,INDEX(新属性投放!$L$14:$L$34,卡牌属性!R722),INDEX(新属性投放!$L$42:$L$62,卡牌属性!R722))*INDEX($G$5:$G$42,L722)+IF(Q722=1,INDEX(新属性投放!T$20:T$23,卡牌属性!M722-1),INDEX(新属性投放!T$25:T$28,卡牌属性!M722-1)))*SQRT(INDEX($I$5:$I$42,L722)),2)</f>
        <v>1390</v>
      </c>
      <c r="Y722" s="31" t="s">
        <v>189</v>
      </c>
      <c r="Z722" s="16">
        <f>ROUND(IF(Q722=1,INDEX(新属性投放!$D$14:$D$34,卡牌属性!R722),INDEX(新属性投放!$D$42:$D$62,卡牌属性!R722))*INDEX($G$5:$G$42,L722)/SQRT(INDEX($I$5:$I$42,L722)),2)</f>
        <v>8.43</v>
      </c>
      <c r="AA722" s="31" t="s">
        <v>190</v>
      </c>
      <c r="AB722" s="16">
        <f>ROUND(IF(Q722=1,INDEX(新属性投放!$E$14:$E$34,卡牌属性!R722),INDEX(新属性投放!$E$42:$E$62,卡牌属性!R722))*INDEX($G$5:$G$42,L722),2)</f>
        <v>4.22</v>
      </c>
      <c r="AC722" s="31" t="s">
        <v>191</v>
      </c>
      <c r="AD722" s="16">
        <f>ROUND(IF(Q722=1,INDEX(新属性投放!$F$14:$F$34,卡牌属性!R722),INDEX(新属性投放!$F$42:$F$62,卡牌属性!R722))*INDEX($G$5:$G$42,L722)*SQRT(INDEX($I$5:$I$42,L722)),2)</f>
        <v>37</v>
      </c>
      <c r="AF722" s="16">
        <f t="shared" si="310"/>
        <v>84</v>
      </c>
      <c r="AG722" s="16">
        <f t="shared" si="311"/>
        <v>42</v>
      </c>
      <c r="AH722" s="16">
        <f t="shared" si="312"/>
        <v>370</v>
      </c>
      <c r="AJ722" s="16">
        <f t="shared" si="316"/>
        <v>271</v>
      </c>
      <c r="AK722" s="16">
        <f t="shared" si="317"/>
        <v>135</v>
      </c>
      <c r="AL722" s="16">
        <f t="shared" si="318"/>
        <v>1200</v>
      </c>
    </row>
    <row r="723" spans="11:38" ht="16.5" x14ac:dyDescent="0.2">
      <c r="K723" s="15">
        <v>720</v>
      </c>
      <c r="L723" s="15">
        <f t="shared" si="304"/>
        <v>35</v>
      </c>
      <c r="M723" s="15">
        <f t="shared" si="305"/>
        <v>2</v>
      </c>
      <c r="N723" s="16">
        <f t="shared" si="306"/>
        <v>1102019</v>
      </c>
      <c r="O723" s="16" t="str">
        <f t="shared" si="307"/>
        <v>食火蜥6突</v>
      </c>
      <c r="P723" s="31" t="s">
        <v>482</v>
      </c>
      <c r="Q723" s="16">
        <f t="shared" si="308"/>
        <v>2</v>
      </c>
      <c r="R723" s="16">
        <f t="shared" si="309"/>
        <v>6</v>
      </c>
      <c r="S723" s="16" t="s">
        <v>51</v>
      </c>
      <c r="T723" s="16">
        <f>ROUND(((IF(Q723=1,INDEX(新属性投放!$J$14:$J$34,卡牌属性!R723),INDEX(新属性投放!$J$42:$J$62,卡牌属性!R723)))*INDEX($G$5:$G$42,L723)+IF(Q723=1,INDEX(新属性投放!R$20:R$23,卡牌属性!M723-1),INDEX(新属性投放!R$25:R$28,卡牌属性!M723-1)))/SQRT(INDEX($I$5:$I$42,L723)),2)</f>
        <v>407.3</v>
      </c>
      <c r="U723" s="31" t="s">
        <v>190</v>
      </c>
      <c r="V723" s="16">
        <f>ROUND((IF(Q723=1,INDEX(新属性投放!$K$14:$K$34,卡牌属性!R723),INDEX(新属性投放!$K$42:$K$62,卡牌属性!R723))+IF(Q723=1,INDEX(新属性投放!S$20:S$23,卡牌属性!M723-1),INDEX(新属性投放!S$25:S$28,卡牌属性!M723-1)))*INDEX($G$5:$G$42,L723),2)</f>
        <v>188.65</v>
      </c>
      <c r="W723" s="31" t="s">
        <v>191</v>
      </c>
      <c r="X723" s="16">
        <f>ROUND((IF(Q723=1,INDEX(新属性投放!$L$14:$L$34,卡牌属性!R723),INDEX(新属性投放!$L$42:$L$62,卡牌属性!R723))*INDEX($G$5:$G$42,L723)+IF(Q723=1,INDEX(新属性投放!T$20:T$23,卡牌属性!M723-1),INDEX(新属性投放!T$25:T$28,卡牌属性!M723-1)))*SQRT(INDEX($I$5:$I$42,L723)),2)</f>
        <v>1949</v>
      </c>
      <c r="Y723" s="31" t="s">
        <v>189</v>
      </c>
      <c r="Z723" s="16">
        <f>ROUND(IF(Q723=1,INDEX(新属性投放!$D$14:$D$34,卡牌属性!R723),INDEX(新属性投放!$D$42:$D$62,卡牌属性!R723))*INDEX($G$5:$G$42,L723)/SQRT(INDEX($I$5:$I$42,L723)),2)</f>
        <v>10.93</v>
      </c>
      <c r="AA723" s="31" t="s">
        <v>190</v>
      </c>
      <c r="AB723" s="16">
        <f>ROUND(IF(Q723=1,INDEX(新属性投放!$E$14:$E$34,卡牌属性!R723),INDEX(新属性投放!$E$42:$E$62,卡牌属性!R723))*INDEX($G$5:$G$42,L723),2)</f>
        <v>5.47</v>
      </c>
      <c r="AC723" s="31" t="s">
        <v>191</v>
      </c>
      <c r="AD723" s="16">
        <f>ROUND(IF(Q723=1,INDEX(新属性投放!$F$14:$F$34,卡牌属性!R723),INDEX(新属性投放!$F$42:$F$62,卡牌属性!R723))*INDEX($G$5:$G$42,L723)*SQRT(INDEX($I$5:$I$42,L723)),2)</f>
        <v>49</v>
      </c>
      <c r="AF723" s="16">
        <f t="shared" si="310"/>
        <v>109</v>
      </c>
      <c r="AG723" s="16">
        <f t="shared" si="311"/>
        <v>54</v>
      </c>
      <c r="AH723" s="16">
        <f t="shared" si="312"/>
        <v>490</v>
      </c>
      <c r="AJ723" s="16">
        <f t="shared" si="316"/>
        <v>380</v>
      </c>
      <c r="AK723" s="16">
        <f t="shared" si="317"/>
        <v>189</v>
      </c>
      <c r="AL723" s="16">
        <f t="shared" si="318"/>
        <v>1690</v>
      </c>
    </row>
    <row r="724" spans="11:38" ht="16.5" x14ac:dyDescent="0.2">
      <c r="K724" s="15">
        <v>721</v>
      </c>
      <c r="L724" s="15">
        <f t="shared" si="304"/>
        <v>35</v>
      </c>
      <c r="M724" s="15">
        <f t="shared" si="305"/>
        <v>2</v>
      </c>
      <c r="N724" s="16">
        <f t="shared" si="306"/>
        <v>1102019</v>
      </c>
      <c r="O724" s="16" t="str">
        <f t="shared" si="307"/>
        <v>食火蜥7突</v>
      </c>
      <c r="P724" s="31" t="s">
        <v>482</v>
      </c>
      <c r="Q724" s="16">
        <f t="shared" si="308"/>
        <v>2</v>
      </c>
      <c r="R724" s="16">
        <f t="shared" si="309"/>
        <v>7</v>
      </c>
      <c r="S724" s="16" t="s">
        <v>51</v>
      </c>
      <c r="T724" s="16">
        <f>ROUND(((IF(Q724=1,INDEX(新属性投放!$J$14:$J$34,卡牌属性!R724),INDEX(新属性投放!$J$42:$J$62,卡牌属性!R724)))*INDEX($G$5:$G$42,L724)+IF(Q724=1,INDEX(新属性投放!R$20:R$23,卡牌属性!M724-1),INDEX(新属性投放!R$25:R$28,卡牌属性!M724-1)))/SQRT(INDEX($I$5:$I$42,L724)),2)</f>
        <v>543.6</v>
      </c>
      <c r="U724" s="31" t="s">
        <v>190</v>
      </c>
      <c r="V724" s="16">
        <f>ROUND((IF(Q724=1,INDEX(新属性投放!$K$14:$K$34,卡牌属性!R724),INDEX(新属性投放!$K$42:$K$62,卡牌属性!R724))+IF(Q724=1,INDEX(新属性投放!S$20:S$23,卡牌属性!M724-1),INDEX(新属性投放!S$25:S$28,卡牌属性!M724-1)))*INDEX($G$5:$G$42,L724),2)</f>
        <v>257.3</v>
      </c>
      <c r="W724" s="31" t="s">
        <v>191</v>
      </c>
      <c r="X724" s="16">
        <f>ROUND((IF(Q724=1,INDEX(新属性投放!$L$14:$L$34,卡牌属性!R724),INDEX(新属性投放!$L$42:$L$62,卡牌属性!R724))*INDEX($G$5:$G$42,L724)+IF(Q724=1,INDEX(新属性投放!T$20:T$23,卡牌属性!M724-1),INDEX(新属性投放!T$25:T$28,卡牌属性!M724-1)))*SQRT(INDEX($I$5:$I$42,L724)),2)</f>
        <v>2682</v>
      </c>
      <c r="Y724" s="31" t="s">
        <v>189</v>
      </c>
      <c r="Z724" s="16">
        <f>ROUND(IF(Q724=1,INDEX(新属性投放!$D$14:$D$34,卡牌属性!R724),INDEX(新属性投放!$D$42:$D$62,卡牌属性!R724))*INDEX($G$5:$G$42,L724)/SQRT(INDEX($I$5:$I$42,L724)),2)</f>
        <v>13.46</v>
      </c>
      <c r="AA724" s="31" t="s">
        <v>190</v>
      </c>
      <c r="AB724" s="16">
        <f>ROUND(IF(Q724=1,INDEX(新属性投放!$E$14:$E$34,卡牌属性!R724),INDEX(新属性投放!$E$42:$E$62,卡牌属性!R724))*INDEX($G$5:$G$42,L724),2)</f>
        <v>6.73</v>
      </c>
      <c r="AC724" s="31" t="s">
        <v>191</v>
      </c>
      <c r="AD724" s="16">
        <f>ROUND(IF(Q724=1,INDEX(新属性投放!$F$14:$F$34,卡牌属性!R724),INDEX(新属性投放!$F$42:$F$62,卡牌属性!R724))*INDEX($G$5:$G$42,L724)*SQRT(INDEX($I$5:$I$42,L724)),2)</f>
        <v>60</v>
      </c>
      <c r="AF724" s="16">
        <f t="shared" si="310"/>
        <v>134</v>
      </c>
      <c r="AG724" s="16">
        <f t="shared" si="311"/>
        <v>67</v>
      </c>
      <c r="AH724" s="16">
        <f t="shared" si="312"/>
        <v>600</v>
      </c>
      <c r="AJ724" s="16">
        <f t="shared" si="316"/>
        <v>514</v>
      </c>
      <c r="AK724" s="16">
        <f t="shared" si="317"/>
        <v>256</v>
      </c>
      <c r="AL724" s="16">
        <f t="shared" si="318"/>
        <v>2290</v>
      </c>
    </row>
    <row r="725" spans="11:38" ht="16.5" x14ac:dyDescent="0.2">
      <c r="K725" s="15">
        <v>722</v>
      </c>
      <c r="L725" s="15">
        <f t="shared" si="304"/>
        <v>35</v>
      </c>
      <c r="M725" s="15">
        <f t="shared" si="305"/>
        <v>2</v>
      </c>
      <c r="N725" s="16">
        <f t="shared" si="306"/>
        <v>1102019</v>
      </c>
      <c r="O725" s="16" t="str">
        <f t="shared" si="307"/>
        <v>食火蜥8突</v>
      </c>
      <c r="P725" s="31" t="s">
        <v>482</v>
      </c>
      <c r="Q725" s="16">
        <f t="shared" si="308"/>
        <v>2</v>
      </c>
      <c r="R725" s="16">
        <f t="shared" si="309"/>
        <v>8</v>
      </c>
      <c r="S725" s="16" t="s">
        <v>51</v>
      </c>
      <c r="T725" s="16">
        <f>ROUND(((IF(Q725=1,INDEX(新属性投放!$J$14:$J$34,卡牌属性!R725),INDEX(新属性投放!$J$42:$J$62,卡牌属性!R725)))*INDEX($G$5:$G$42,L725)+IF(Q725=1,INDEX(新属性投放!R$20:R$23,卡牌属性!M725-1),INDEX(新属性投放!R$25:R$28,卡牌属性!M725-1)))/SQRT(INDEX($I$5:$I$42,L725)),2)</f>
        <v>712.2</v>
      </c>
      <c r="U725" s="31" t="s">
        <v>190</v>
      </c>
      <c r="V725" s="16">
        <f>ROUND((IF(Q725=1,INDEX(新属性投放!$K$14:$K$34,卡牌属性!R725),INDEX(新属性投放!$K$42:$K$62,卡牌属性!R725))+IF(Q725=1,INDEX(新属性投放!S$20:S$23,卡牌属性!M725-1),INDEX(新属性投放!S$25:S$28,卡牌属性!M725-1)))*INDEX($G$5:$G$42,L725),2)</f>
        <v>341.6</v>
      </c>
      <c r="W725" s="31" t="s">
        <v>191</v>
      </c>
      <c r="X725" s="16">
        <f>ROUND((IF(Q725=1,INDEX(新属性投放!$L$14:$L$34,卡牌属性!R725),INDEX(新属性投放!$L$42:$L$62,卡牌属性!R725))*INDEX($G$5:$G$42,L725)+IF(Q725=1,INDEX(新属性投放!T$20:T$23,卡牌属性!M725-1),INDEX(新属性投放!T$25:T$28,卡牌属性!M725-1)))*SQRT(INDEX($I$5:$I$42,L725)),2)</f>
        <v>3588</v>
      </c>
      <c r="Y725" s="31" t="s">
        <v>189</v>
      </c>
      <c r="Z725" s="16">
        <f>ROUND(IF(Q725=1,INDEX(新属性投放!$D$14:$D$34,卡牌属性!R725),INDEX(新属性投放!$D$42:$D$62,卡牌属性!R725))*INDEX($G$5:$G$42,L725)/SQRT(INDEX($I$5:$I$42,L725)),2)</f>
        <v>16.829999999999998</v>
      </c>
      <c r="AA725" s="31" t="s">
        <v>190</v>
      </c>
      <c r="AB725" s="16">
        <f>ROUND(IF(Q725=1,INDEX(新属性投放!$E$14:$E$34,卡牌属性!R725),INDEX(新属性投放!$E$42:$E$62,卡牌属性!R725))*INDEX($G$5:$G$42,L725),2)</f>
        <v>8.42</v>
      </c>
      <c r="AC725" s="31" t="s">
        <v>191</v>
      </c>
      <c r="AD725" s="16">
        <f>ROUND(IF(Q725=1,INDEX(新属性投放!$F$14:$F$34,卡牌属性!R725),INDEX(新属性投放!$F$42:$F$62,卡牌属性!R725))*INDEX($G$5:$G$42,L725)*SQRT(INDEX($I$5:$I$42,L725)),2)</f>
        <v>75</v>
      </c>
      <c r="AF725" s="16">
        <f t="shared" si="310"/>
        <v>168</v>
      </c>
      <c r="AG725" s="16">
        <f t="shared" si="311"/>
        <v>84</v>
      </c>
      <c r="AH725" s="16">
        <f t="shared" si="312"/>
        <v>750</v>
      </c>
      <c r="AJ725" s="16">
        <f t="shared" si="316"/>
        <v>682</v>
      </c>
      <c r="AK725" s="16">
        <f t="shared" si="317"/>
        <v>340</v>
      </c>
      <c r="AL725" s="16">
        <f t="shared" si="318"/>
        <v>3040</v>
      </c>
    </row>
    <row r="726" spans="11:38" ht="16.5" x14ac:dyDescent="0.2">
      <c r="K726" s="15">
        <v>723</v>
      </c>
      <c r="L726" s="15">
        <f t="shared" si="304"/>
        <v>35</v>
      </c>
      <c r="M726" s="15">
        <f t="shared" si="305"/>
        <v>2</v>
      </c>
      <c r="N726" s="16">
        <f t="shared" si="306"/>
        <v>1102019</v>
      </c>
      <c r="O726" s="16" t="str">
        <f t="shared" si="307"/>
        <v>食火蜥9突</v>
      </c>
      <c r="P726" s="31" t="s">
        <v>482</v>
      </c>
      <c r="Q726" s="16">
        <f t="shared" si="308"/>
        <v>2</v>
      </c>
      <c r="R726" s="16">
        <f t="shared" si="309"/>
        <v>9</v>
      </c>
      <c r="S726" s="16" t="s">
        <v>51</v>
      </c>
      <c r="T726" s="16">
        <f>ROUND(((IF(Q726=1,INDEX(新属性投放!$J$14:$J$34,卡牌属性!R726),INDEX(新属性投放!$J$42:$J$62,卡牌属性!R726)))*INDEX($G$5:$G$42,L726)+IF(Q726=1,INDEX(新属性投放!R$20:R$23,卡牌属性!M726-1),INDEX(新属性投放!R$25:R$28,卡牌属性!M726-1)))/SQRT(INDEX($I$5:$I$42,L726)),2)</f>
        <v>922.5</v>
      </c>
      <c r="U726" s="31" t="s">
        <v>190</v>
      </c>
      <c r="V726" s="16">
        <f>ROUND((IF(Q726=1,INDEX(新属性投放!$K$14:$K$34,卡牌属性!R726),INDEX(新属性投放!$K$42:$K$62,卡牌属性!R726))+IF(Q726=1,INDEX(新属性投放!S$20:S$23,卡牌属性!M726-1),INDEX(新属性投放!S$25:S$28,卡牌属性!M726-1)))*INDEX($G$5:$G$42,L726),2)</f>
        <v>446.75</v>
      </c>
      <c r="W726" s="31" t="s">
        <v>191</v>
      </c>
      <c r="X726" s="16">
        <f>ROUND((IF(Q726=1,INDEX(新属性投放!$L$14:$L$34,卡牌属性!R726),INDEX(新属性投放!$L$42:$L$62,卡牌属性!R726))*INDEX($G$5:$G$42,L726)+IF(Q726=1,INDEX(新属性投放!T$20:T$23,卡牌属性!M726-1),INDEX(新属性投放!T$25:T$28,卡牌属性!M726-1)))*SQRT(INDEX($I$5:$I$42,L726)),2)</f>
        <v>4716</v>
      </c>
      <c r="Y726" s="31" t="s">
        <v>189</v>
      </c>
      <c r="Z726" s="16">
        <f>ROUND(IF(Q726=1,INDEX(新属性投放!$D$14:$D$34,卡牌属性!R726),INDEX(新属性投放!$D$42:$D$62,卡牌属性!R726))*INDEX($G$5:$G$42,L726)/SQRT(INDEX($I$5:$I$42,L726)),2)</f>
        <v>21.89</v>
      </c>
      <c r="AA726" s="31" t="s">
        <v>190</v>
      </c>
      <c r="AB726" s="16">
        <f>ROUND(IF(Q726=1,INDEX(新属性投放!$E$14:$E$34,卡牌属性!R726),INDEX(新属性投放!$E$42:$E$62,卡牌属性!R726))*INDEX($G$5:$G$42,L726),2)</f>
        <v>10.95</v>
      </c>
      <c r="AC726" s="31" t="s">
        <v>191</v>
      </c>
      <c r="AD726" s="16">
        <f>ROUND(IF(Q726=1,INDEX(新属性投放!$F$14:$F$34,卡牌属性!R726),INDEX(新属性投放!$F$42:$F$62,卡牌属性!R726))*INDEX($G$5:$G$42,L726)*SQRT(INDEX($I$5:$I$42,L726)),2)</f>
        <v>98</v>
      </c>
      <c r="AF726" s="16">
        <f t="shared" si="310"/>
        <v>218</v>
      </c>
      <c r="AG726" s="16">
        <f t="shared" si="311"/>
        <v>109</v>
      </c>
      <c r="AH726" s="16">
        <f t="shared" si="312"/>
        <v>980</v>
      </c>
      <c r="AJ726" s="16">
        <f t="shared" si="316"/>
        <v>900</v>
      </c>
      <c r="AK726" s="16">
        <f t="shared" si="317"/>
        <v>449</v>
      </c>
      <c r="AL726" s="16">
        <f t="shared" si="318"/>
        <v>4020</v>
      </c>
    </row>
    <row r="727" spans="11:38" ht="16.5" x14ac:dyDescent="0.2">
      <c r="K727" s="15">
        <v>724</v>
      </c>
      <c r="L727" s="15">
        <f t="shared" si="304"/>
        <v>35</v>
      </c>
      <c r="M727" s="15">
        <f t="shared" si="305"/>
        <v>2</v>
      </c>
      <c r="N727" s="16">
        <f t="shared" si="306"/>
        <v>1102019</v>
      </c>
      <c r="O727" s="16" t="str">
        <f t="shared" si="307"/>
        <v>食火蜥10突</v>
      </c>
      <c r="P727" s="31" t="s">
        <v>482</v>
      </c>
      <c r="Q727" s="16">
        <f t="shared" si="308"/>
        <v>2</v>
      </c>
      <c r="R727" s="16">
        <f t="shared" si="309"/>
        <v>10</v>
      </c>
      <c r="S727" s="16" t="s">
        <v>51</v>
      </c>
      <c r="T727" s="16">
        <f>ROUND(((IF(Q727=1,INDEX(新属性投放!$J$14:$J$34,卡牌属性!R727),INDEX(新属性投放!$J$42:$J$62,卡牌属性!R727)))*INDEX($G$5:$G$42,L727)+IF(Q727=1,INDEX(新属性投放!R$20:R$23,卡牌属性!M727-1),INDEX(新属性投放!R$25:R$28,卡牌属性!M727-1)))/SQRT(INDEX($I$5:$I$42,L727)),2)</f>
        <v>1058.95</v>
      </c>
      <c r="U727" s="31" t="s">
        <v>190</v>
      </c>
      <c r="V727" s="16">
        <f>ROUND((IF(Q727=1,INDEX(新属性投放!$K$14:$K$34,卡牌属性!R727),INDEX(新属性投放!$K$42:$K$62,卡牌属性!R727))+IF(Q727=1,INDEX(新属性投放!S$20:S$23,卡牌属性!M727-1),INDEX(新属性投放!S$25:S$28,卡牌属性!M727-1)))*INDEX($G$5:$G$42,L727),2)</f>
        <v>515.48</v>
      </c>
      <c r="W727" s="31" t="s">
        <v>191</v>
      </c>
      <c r="X727" s="16">
        <f>ROUND((IF(Q727=1,INDEX(新属性投放!$L$14:$L$34,卡牌属性!R727),INDEX(新属性投放!$L$42:$L$62,卡牌属性!R727))*INDEX($G$5:$G$42,L727)+IF(Q727=1,INDEX(新属性投放!T$20:T$23,卡牌属性!M727-1),INDEX(新属性投放!T$25:T$28,卡牌属性!M727-1)))*SQRT(INDEX($I$5:$I$42,L727)),2)</f>
        <v>5449</v>
      </c>
      <c r="Y727" s="31" t="s">
        <v>189</v>
      </c>
      <c r="Z727" s="16">
        <f>ROUND(IF(Q727=1,INDEX(新属性投放!$D$14:$D$34,卡牌属性!R727),INDEX(新属性投放!$D$42:$D$62,卡牌属性!R727))*INDEX($G$5:$G$42,L727)/SQRT(INDEX($I$5:$I$42,L727)),2)</f>
        <v>25.24</v>
      </c>
      <c r="AA727" s="31" t="s">
        <v>190</v>
      </c>
      <c r="AB727" s="16">
        <f>ROUND(IF(Q727=1,INDEX(新属性投放!$E$14:$E$34,卡牌属性!R727),INDEX(新属性投放!$E$42:$E$62,卡牌属性!R727))*INDEX($G$5:$G$42,L727),2)</f>
        <v>12.62</v>
      </c>
      <c r="AC727" s="31" t="s">
        <v>191</v>
      </c>
      <c r="AD727" s="16">
        <f>ROUND(IF(Q727=1,INDEX(新属性投放!$F$14:$F$34,卡牌属性!R727),INDEX(新属性投放!$F$42:$F$62,卡牌属性!R727))*INDEX($G$5:$G$42,L727)*SQRT(INDEX($I$5:$I$42,L727)),2)</f>
        <v>113</v>
      </c>
      <c r="AF727" s="16">
        <f t="shared" si="310"/>
        <v>252</v>
      </c>
      <c r="AG727" s="16">
        <f t="shared" si="311"/>
        <v>126</v>
      </c>
      <c r="AH727" s="16">
        <f t="shared" si="312"/>
        <v>1130</v>
      </c>
      <c r="AJ727" s="16">
        <f t="shared" si="316"/>
        <v>1152</v>
      </c>
      <c r="AK727" s="16">
        <f t="shared" si="317"/>
        <v>575</v>
      </c>
      <c r="AL727" s="16">
        <f t="shared" si="318"/>
        <v>5150</v>
      </c>
    </row>
    <row r="728" spans="11:38" ht="16.5" x14ac:dyDescent="0.2">
      <c r="K728" s="15">
        <v>725</v>
      </c>
      <c r="L728" s="15">
        <f t="shared" si="304"/>
        <v>35</v>
      </c>
      <c r="M728" s="15">
        <f t="shared" si="305"/>
        <v>2</v>
      </c>
      <c r="N728" s="16">
        <f t="shared" si="306"/>
        <v>1102019</v>
      </c>
      <c r="O728" s="16" t="str">
        <f t="shared" si="307"/>
        <v>食火蜥11突</v>
      </c>
      <c r="P728" s="31" t="s">
        <v>482</v>
      </c>
      <c r="Q728" s="16">
        <f t="shared" si="308"/>
        <v>2</v>
      </c>
      <c r="R728" s="16">
        <f t="shared" si="309"/>
        <v>11</v>
      </c>
      <c r="S728" s="16" t="s">
        <v>51</v>
      </c>
      <c r="T728" s="16">
        <f>ROUND(((IF(Q728=1,INDEX(新属性投放!$J$14:$J$34,卡牌属性!R728),INDEX(新属性投放!$J$42:$J$62,卡牌属性!R728)))*INDEX($G$5:$G$42,L728)+IF(Q728=1,INDEX(新属性投放!R$20:R$23,卡牌属性!M728-1),INDEX(新属性投放!R$25:R$28,卡牌属性!M728-1)))/SQRT(INDEX($I$5:$I$42,L728)),2)</f>
        <v>1217.1500000000001</v>
      </c>
      <c r="U728" s="31" t="s">
        <v>190</v>
      </c>
      <c r="V728" s="16">
        <f>ROUND((IF(Q728=1,INDEX(新属性投放!$K$14:$K$34,卡牌属性!R728),INDEX(新属性投放!$K$42:$K$62,卡牌属性!R728))+IF(Q728=1,INDEX(新属性投放!S$20:S$23,卡牌属性!M728-1),INDEX(新属性投放!S$25:S$28,卡牌属性!M728-1)))*INDEX($G$5:$G$42,L728),2)</f>
        <v>594.58000000000004</v>
      </c>
      <c r="W728" s="31" t="s">
        <v>191</v>
      </c>
      <c r="X728" s="16">
        <f>ROUND((IF(Q728=1,INDEX(新属性投放!$L$14:$L$34,卡牌属性!R728),INDEX(新属性投放!$L$42:$L$62,卡牌属性!R728))*INDEX($G$5:$G$42,L728)+IF(Q728=1,INDEX(新属性投放!T$20:T$23,卡牌属性!M728-1),INDEX(新属性投放!T$25:T$28,卡牌属性!M728-1)))*SQRT(INDEX($I$5:$I$42,L728)),2)</f>
        <v>6302</v>
      </c>
      <c r="Y728" s="31" t="s">
        <v>189</v>
      </c>
      <c r="Z728" s="16">
        <f>ROUND(IF(Q728=1,INDEX(新属性投放!$D$14:$D$34,卡牌属性!R728),INDEX(新属性投放!$D$42:$D$62,卡牌属性!R728))*INDEX($G$5:$G$42,L728)/SQRT(INDEX($I$5:$I$42,L728)),2)</f>
        <v>29.45</v>
      </c>
      <c r="AA728" s="31" t="s">
        <v>190</v>
      </c>
      <c r="AB728" s="16">
        <f>ROUND(IF(Q728=1,INDEX(新属性投放!$E$14:$E$34,卡牌属性!R728),INDEX(新属性投放!$E$42:$E$62,卡牌属性!R728))*INDEX($G$5:$G$42,L728),2)</f>
        <v>14.73</v>
      </c>
      <c r="AC728" s="31" t="s">
        <v>191</v>
      </c>
      <c r="AD728" s="16">
        <f>ROUND(IF(Q728=1,INDEX(新属性投放!$F$14:$F$34,卡牌属性!R728),INDEX(新属性投放!$F$42:$F$62,卡牌属性!R728))*INDEX($G$5:$G$42,L728)*SQRT(INDEX($I$5:$I$42,L728)),2)</f>
        <v>132</v>
      </c>
      <c r="AF728" s="16">
        <f t="shared" si="310"/>
        <v>294</v>
      </c>
      <c r="AG728" s="16">
        <f t="shared" si="311"/>
        <v>147</v>
      </c>
      <c r="AH728" s="16">
        <f t="shared" si="312"/>
        <v>1320</v>
      </c>
      <c r="AJ728" s="16">
        <f t="shared" si="316"/>
        <v>1446</v>
      </c>
      <c r="AK728" s="16">
        <f t="shared" si="317"/>
        <v>722</v>
      </c>
      <c r="AL728" s="16">
        <f t="shared" si="318"/>
        <v>6470</v>
      </c>
    </row>
    <row r="729" spans="11:38" ht="16.5" x14ac:dyDescent="0.2">
      <c r="K729" s="15">
        <v>726</v>
      </c>
      <c r="L729" s="15">
        <f t="shared" si="304"/>
        <v>35</v>
      </c>
      <c r="M729" s="15">
        <f t="shared" si="305"/>
        <v>2</v>
      </c>
      <c r="N729" s="16">
        <f t="shared" si="306"/>
        <v>1102019</v>
      </c>
      <c r="O729" s="16" t="str">
        <f t="shared" si="307"/>
        <v>食火蜥12突</v>
      </c>
      <c r="P729" s="31" t="s">
        <v>482</v>
      </c>
      <c r="Q729" s="16">
        <f t="shared" si="308"/>
        <v>2</v>
      </c>
      <c r="R729" s="16">
        <f t="shared" si="309"/>
        <v>12</v>
      </c>
      <c r="S729" s="16" t="s">
        <v>51</v>
      </c>
      <c r="T729" s="16">
        <f>ROUND(((IF(Q729=1,INDEX(新属性投放!$J$14:$J$34,卡牌属性!R729),INDEX(新属性投放!$J$42:$J$62,卡牌属性!R729)))*INDEX($G$5:$G$42,L729)+IF(Q729=1,INDEX(新属性投放!R$20:R$23,卡牌属性!M729-1),INDEX(新属性投放!R$25:R$28,卡牌属性!M729-1)))/SQRT(INDEX($I$5:$I$42,L729)),2)</f>
        <v>1401.4</v>
      </c>
      <c r="U729" s="31" t="s">
        <v>190</v>
      </c>
      <c r="V729" s="16">
        <f>ROUND((IF(Q729=1,INDEX(新属性投放!$K$14:$K$34,卡牌属性!R729),INDEX(新属性投放!$K$42:$K$62,卡牌属性!R729))+IF(Q729=1,INDEX(新属性投放!S$20:S$23,卡牌属性!M729-1),INDEX(新属性投放!S$25:S$28,卡牌属性!M729-1)))*INDEX($G$5:$G$42,L729),2)</f>
        <v>686.2</v>
      </c>
      <c r="W729" s="31" t="s">
        <v>191</v>
      </c>
      <c r="X729" s="16">
        <f>ROUND((IF(Q729=1,INDEX(新属性投放!$L$14:$L$34,卡牌属性!R729),INDEX(新属性投放!$L$42:$L$62,卡牌属性!R729))*INDEX($G$5:$G$42,L729)+IF(Q729=1,INDEX(新属性投放!T$20:T$23,卡牌属性!M729-1),INDEX(新属性投放!T$25:T$28,卡牌属性!M729-1)))*SQRT(INDEX($I$5:$I$42,L729)),2)</f>
        <v>7295</v>
      </c>
      <c r="Y729" s="31" t="s">
        <v>189</v>
      </c>
      <c r="Z729" s="16">
        <f>ROUND(IF(Q729=1,INDEX(新属性投放!$D$14:$D$34,卡牌属性!R729),INDEX(新属性投放!$D$42:$D$62,卡牌属性!R729))*INDEX($G$5:$G$42,L729)/SQRT(INDEX($I$5:$I$42,L729)),2)</f>
        <v>33.69</v>
      </c>
      <c r="AA729" s="31" t="s">
        <v>190</v>
      </c>
      <c r="AB729" s="16">
        <f>ROUND(IF(Q729=1,INDEX(新属性投放!$E$14:$E$34,卡牌属性!R729),INDEX(新属性投放!$E$42:$E$62,卡牌属性!R729))*INDEX($G$5:$G$42,L729),2)</f>
        <v>16.850000000000001</v>
      </c>
      <c r="AC729" s="31" t="s">
        <v>191</v>
      </c>
      <c r="AD729" s="16">
        <f>ROUND(IF(Q729=1,INDEX(新属性投放!$F$14:$F$34,卡牌属性!R729),INDEX(新属性投放!$F$42:$F$62,卡牌属性!R729))*INDEX($G$5:$G$42,L729)*SQRT(INDEX($I$5:$I$42,L729)),2)</f>
        <v>151</v>
      </c>
      <c r="AF729" s="16">
        <f t="shared" si="310"/>
        <v>336</v>
      </c>
      <c r="AG729" s="16">
        <f t="shared" si="311"/>
        <v>168</v>
      </c>
      <c r="AH729" s="16">
        <f t="shared" si="312"/>
        <v>1510</v>
      </c>
      <c r="AJ729" s="16">
        <f t="shared" si="316"/>
        <v>1782</v>
      </c>
      <c r="AK729" s="16">
        <f t="shared" si="317"/>
        <v>890</v>
      </c>
      <c r="AL729" s="16">
        <f t="shared" si="318"/>
        <v>7980</v>
      </c>
    </row>
    <row r="730" spans="11:38" ht="16.5" x14ac:dyDescent="0.2">
      <c r="K730" s="15">
        <v>727</v>
      </c>
      <c r="L730" s="15">
        <f t="shared" si="304"/>
        <v>35</v>
      </c>
      <c r="M730" s="15">
        <f t="shared" si="305"/>
        <v>2</v>
      </c>
      <c r="N730" s="16">
        <f t="shared" si="306"/>
        <v>1102019</v>
      </c>
      <c r="O730" s="16" t="str">
        <f t="shared" si="307"/>
        <v>食火蜥13突</v>
      </c>
      <c r="P730" s="31" t="s">
        <v>482</v>
      </c>
      <c r="Q730" s="16">
        <f t="shared" si="308"/>
        <v>2</v>
      </c>
      <c r="R730" s="16">
        <f t="shared" si="309"/>
        <v>13</v>
      </c>
      <c r="S730" s="16" t="s">
        <v>51</v>
      </c>
      <c r="T730" s="16">
        <f>ROUND(((IF(Q730=1,INDEX(新属性投放!$J$14:$J$34,卡牌属性!R730),INDEX(新属性投放!$J$42:$J$62,卡牌属性!R730)))*INDEX($G$5:$G$42,L730)+IF(Q730=1,INDEX(新属性投放!R$20:R$23,卡牌属性!M730-1),INDEX(新属性投放!R$25:R$28,卡牌属性!M730-1)))/SQRT(INDEX($I$5:$I$42,L730)),2)</f>
        <v>1611.85</v>
      </c>
      <c r="U730" s="31" t="s">
        <v>190</v>
      </c>
      <c r="V730" s="16">
        <f>ROUND((IF(Q730=1,INDEX(新属性投放!$K$14:$K$34,卡牌属性!R730),INDEX(新属性投放!$K$42:$K$62,卡牌属性!R730))+IF(Q730=1,INDEX(新属性投放!S$20:S$23,卡牌属性!M730-1),INDEX(新属性投放!S$25:S$28,卡牌属性!M730-1)))*INDEX($G$5:$G$42,L730),2)</f>
        <v>791.43</v>
      </c>
      <c r="W730" s="31" t="s">
        <v>191</v>
      </c>
      <c r="X730" s="16">
        <f>ROUND((IF(Q730=1,INDEX(新属性投放!$L$14:$L$34,卡牌属性!R730),INDEX(新属性投放!$L$42:$L$62,卡牌属性!R730))*INDEX($G$5:$G$42,L730)+IF(Q730=1,INDEX(新属性投放!T$20:T$23,卡牌属性!M730-1),INDEX(新属性投放!T$25:T$28,卡牌属性!M730-1)))*SQRT(INDEX($I$5:$I$42,L730)),2)</f>
        <v>8428</v>
      </c>
      <c r="Y730" s="31" t="s">
        <v>189</v>
      </c>
      <c r="Z730" s="16">
        <f>ROUND(IF(Q730=1,INDEX(新属性投放!$D$14:$D$34,卡牌属性!R730),INDEX(新属性投放!$D$42:$D$62,卡牌属性!R730))*INDEX($G$5:$G$42,L730)/SQRT(INDEX($I$5:$I$42,L730)),2)</f>
        <v>38.950000000000003</v>
      </c>
      <c r="AA730" s="31" t="s">
        <v>190</v>
      </c>
      <c r="AB730" s="16">
        <f>ROUND(IF(Q730=1,INDEX(新属性投放!$E$14:$E$34,卡牌属性!R730),INDEX(新属性投放!$E$42:$E$62,卡牌属性!R730))*INDEX($G$5:$G$42,L730),2)</f>
        <v>19.48</v>
      </c>
      <c r="AC730" s="31" t="s">
        <v>191</v>
      </c>
      <c r="AD730" s="16">
        <f>ROUND(IF(Q730=1,INDEX(新属性投放!$F$14:$F$34,卡牌属性!R730),INDEX(新属性投放!$F$42:$F$62,卡牌属性!R730))*INDEX($G$5:$G$42,L730)*SQRT(INDEX($I$5:$I$42,L730)),2)</f>
        <v>175</v>
      </c>
      <c r="AF730" s="16">
        <f t="shared" si="310"/>
        <v>389</v>
      </c>
      <c r="AG730" s="16">
        <f t="shared" si="311"/>
        <v>194</v>
      </c>
      <c r="AH730" s="16">
        <f t="shared" si="312"/>
        <v>1750</v>
      </c>
      <c r="AJ730" s="16">
        <f t="shared" si="316"/>
        <v>2171</v>
      </c>
      <c r="AK730" s="16">
        <f t="shared" si="317"/>
        <v>1084</v>
      </c>
      <c r="AL730" s="16">
        <f t="shared" si="318"/>
        <v>9730</v>
      </c>
    </row>
    <row r="731" spans="11:38" ht="16.5" x14ac:dyDescent="0.2">
      <c r="K731" s="15">
        <v>728</v>
      </c>
      <c r="L731" s="15">
        <f t="shared" si="304"/>
        <v>35</v>
      </c>
      <c r="M731" s="15">
        <f t="shared" si="305"/>
        <v>2</v>
      </c>
      <c r="N731" s="16">
        <f t="shared" si="306"/>
        <v>1102019</v>
      </c>
      <c r="O731" s="16" t="str">
        <f t="shared" si="307"/>
        <v>食火蜥14突</v>
      </c>
      <c r="P731" s="31" t="s">
        <v>482</v>
      </c>
      <c r="Q731" s="16">
        <f t="shared" si="308"/>
        <v>2</v>
      </c>
      <c r="R731" s="16">
        <f t="shared" si="309"/>
        <v>14</v>
      </c>
      <c r="S731" s="16" t="s">
        <v>51</v>
      </c>
      <c r="T731" s="16">
        <f>ROUND(((IF(Q731=1,INDEX(新属性投放!$J$14:$J$34,卡牌属性!R731),INDEX(新属性投放!$J$42:$J$62,卡牌属性!R731)))*INDEX($G$5:$G$42,L731)+IF(Q731=1,INDEX(新属性投放!R$20:R$23,卡牌属性!M731-1),INDEX(新属性投放!R$25:R$28,卡牌属性!M731-1)))/SQRT(INDEX($I$5:$I$42,L731)),2)</f>
        <v>1855.6</v>
      </c>
      <c r="U731" s="31" t="s">
        <v>190</v>
      </c>
      <c r="V731" s="16">
        <f>ROUND((IF(Q731=1,INDEX(新属性投放!$K$14:$K$34,卡牌属性!R731),INDEX(新属性投放!$K$42:$K$62,卡牌属性!R731))+IF(Q731=1,INDEX(新属性投放!S$20:S$23,卡牌属性!M731-1),INDEX(新属性投放!S$25:S$28,卡牌属性!M731-1)))*INDEX($G$5:$G$42,L731),2)</f>
        <v>912.8</v>
      </c>
      <c r="W731" s="31" t="s">
        <v>191</v>
      </c>
      <c r="X731" s="16">
        <f>ROUND((IF(Q731=1,INDEX(新属性投放!$L$14:$L$34,卡牌属性!R731),INDEX(新属性投放!$L$42:$L$62,卡牌属性!R731))*INDEX($G$5:$G$42,L731)+IF(Q731=1,INDEX(新属性投放!T$20:T$23,卡牌属性!M731-1),INDEX(新属性投放!T$25:T$28,卡牌属性!M731-1)))*SQRT(INDEX($I$5:$I$42,L731)),2)</f>
        <v>9744</v>
      </c>
      <c r="Y731" s="31" t="s">
        <v>189</v>
      </c>
      <c r="Z731" s="16">
        <f>ROUND(IF(Q731=1,INDEX(新属性投放!$D$14:$D$34,卡牌属性!R731),INDEX(新属性投放!$D$42:$D$62,卡牌属性!R731))*INDEX($G$5:$G$42,L731)/SQRT(INDEX($I$5:$I$42,L731)),2)</f>
        <v>45.04</v>
      </c>
      <c r="AA731" s="31" t="s">
        <v>190</v>
      </c>
      <c r="AB731" s="16">
        <f>ROUND(IF(Q731=1,INDEX(新属性投放!$E$14:$E$34,卡牌属性!R731),INDEX(新属性投放!$E$42:$E$62,卡牌属性!R731))*INDEX($G$5:$G$42,L731),2)</f>
        <v>22.52</v>
      </c>
      <c r="AC731" s="31" t="s">
        <v>191</v>
      </c>
      <c r="AD731" s="16">
        <f>ROUND(IF(Q731=1,INDEX(新属性投放!$F$14:$F$34,卡牌属性!R731),INDEX(新属性投放!$F$42:$F$62,卡牌属性!R731))*INDEX($G$5:$G$42,L731)*SQRT(INDEX($I$5:$I$42,L731)),2)</f>
        <v>202</v>
      </c>
      <c r="AF731" s="16">
        <f t="shared" si="310"/>
        <v>450</v>
      </c>
      <c r="AG731" s="16">
        <f t="shared" si="311"/>
        <v>225</v>
      </c>
      <c r="AH731" s="16">
        <f t="shared" si="312"/>
        <v>2020</v>
      </c>
      <c r="AJ731" s="16">
        <f t="shared" si="316"/>
        <v>2621</v>
      </c>
      <c r="AK731" s="16">
        <f t="shared" si="317"/>
        <v>1309</v>
      </c>
      <c r="AL731" s="16">
        <f t="shared" si="318"/>
        <v>11750</v>
      </c>
    </row>
    <row r="732" spans="11:38" ht="16.5" x14ac:dyDescent="0.2">
      <c r="K732" s="15">
        <v>729</v>
      </c>
      <c r="L732" s="15">
        <f t="shared" si="304"/>
        <v>35</v>
      </c>
      <c r="M732" s="15">
        <f t="shared" si="305"/>
        <v>2</v>
      </c>
      <c r="N732" s="16">
        <f t="shared" si="306"/>
        <v>1102019</v>
      </c>
      <c r="O732" s="16" t="str">
        <f t="shared" si="307"/>
        <v>食火蜥15突</v>
      </c>
      <c r="P732" s="31" t="s">
        <v>482</v>
      </c>
      <c r="Q732" s="16">
        <f t="shared" si="308"/>
        <v>2</v>
      </c>
      <c r="R732" s="16">
        <f t="shared" si="309"/>
        <v>15</v>
      </c>
      <c r="S732" s="16" t="s">
        <v>51</v>
      </c>
      <c r="T732" s="16">
        <f>ROUND(((IF(Q732=1,INDEX(新属性投放!$J$14:$J$34,卡牌属性!R732),INDEX(新属性投放!$J$42:$J$62,卡牌属性!R732)))*INDEX($G$5:$G$42,L732)+IF(Q732=1,INDEX(新属性投放!R$20:R$23,卡牌属性!M732-1),INDEX(新属性投放!R$25:R$28,卡牌属性!M732-1)))/SQRT(INDEX($I$5:$I$42,L732)),2)</f>
        <v>2136.8000000000002</v>
      </c>
      <c r="U732" s="31" t="s">
        <v>190</v>
      </c>
      <c r="V732" s="16">
        <f>ROUND((IF(Q732=1,INDEX(新属性投放!$K$14:$K$34,卡牌属性!R732),INDEX(新属性投放!$K$42:$K$62,卡牌属性!R732))+IF(Q732=1,INDEX(新属性投放!S$20:S$23,卡牌属性!M732-1),INDEX(新属性投放!S$25:S$28,卡牌属性!M732-1)))*INDEX($G$5:$G$42,L732),2)</f>
        <v>1053.4000000000001</v>
      </c>
      <c r="W732" s="31" t="s">
        <v>191</v>
      </c>
      <c r="X732" s="16">
        <f>ROUND((IF(Q732=1,INDEX(新属性投放!$L$14:$L$34,卡牌属性!R732),INDEX(新属性投放!$L$42:$L$62,卡牌属性!R732))*INDEX($G$5:$G$42,L732)+IF(Q732=1,INDEX(新属性投放!T$20:T$23,卡牌属性!M732-1),INDEX(新属性投放!T$25:T$28,卡牌属性!M732-1)))*SQRT(INDEX($I$5:$I$42,L732)),2)</f>
        <v>11258</v>
      </c>
      <c r="Y732" s="31" t="s">
        <v>189</v>
      </c>
      <c r="Z732" s="16">
        <f>ROUND(IF(Q732=1,INDEX(新属性投放!$D$14:$D$34,卡牌属性!R732),INDEX(新属性投放!$D$42:$D$62,卡牌属性!R732))*INDEX($G$5:$G$42,L732)/SQRT(INDEX($I$5:$I$42,L732)),2)</f>
        <v>52.07</v>
      </c>
      <c r="AA732" s="31" t="s">
        <v>190</v>
      </c>
      <c r="AB732" s="16">
        <f>ROUND(IF(Q732=1,INDEX(新属性投放!$E$14:$E$34,卡牌属性!R732),INDEX(新属性投放!$E$42:$E$62,卡牌属性!R732))*INDEX($G$5:$G$42,L732),2)</f>
        <v>26.04</v>
      </c>
      <c r="AC732" s="31" t="s">
        <v>191</v>
      </c>
      <c r="AD732" s="16">
        <f>ROUND(IF(Q732=1,INDEX(新属性投放!$F$14:$F$34,卡牌属性!R732),INDEX(新属性投放!$F$42:$F$62,卡牌属性!R732))*INDEX($G$5:$G$42,L732)*SQRT(INDEX($I$5:$I$42,L732)),2)</f>
        <v>234</v>
      </c>
      <c r="AF732" s="16">
        <f t="shared" si="310"/>
        <v>520</v>
      </c>
      <c r="AG732" s="16">
        <f t="shared" si="311"/>
        <v>260</v>
      </c>
      <c r="AH732" s="16">
        <f t="shared" si="312"/>
        <v>2340</v>
      </c>
      <c r="AJ732" s="16">
        <f t="shared" si="316"/>
        <v>3141</v>
      </c>
      <c r="AK732" s="16">
        <f t="shared" si="317"/>
        <v>1569</v>
      </c>
      <c r="AL732" s="16">
        <f t="shared" si="318"/>
        <v>14090</v>
      </c>
    </row>
    <row r="733" spans="11:38" ht="16.5" x14ac:dyDescent="0.2">
      <c r="K733" s="15">
        <v>730</v>
      </c>
      <c r="L733" s="15">
        <f t="shared" si="304"/>
        <v>35</v>
      </c>
      <c r="M733" s="15">
        <f t="shared" si="305"/>
        <v>2</v>
      </c>
      <c r="N733" s="16">
        <f t="shared" si="306"/>
        <v>1102019</v>
      </c>
      <c r="O733" s="16" t="str">
        <f t="shared" si="307"/>
        <v>食火蜥16突</v>
      </c>
      <c r="P733" s="31" t="s">
        <v>482</v>
      </c>
      <c r="Q733" s="16">
        <f t="shared" si="308"/>
        <v>2</v>
      </c>
      <c r="R733" s="16">
        <f t="shared" si="309"/>
        <v>16</v>
      </c>
      <c r="S733" s="16" t="s">
        <v>51</v>
      </c>
      <c r="T733" s="16">
        <f>ROUND(((IF(Q733=1,INDEX(新属性投放!$J$14:$J$34,卡牌属性!R733),INDEX(新属性投放!$J$42:$J$62,卡牌属性!R733)))*INDEX($G$5:$G$42,L733)+IF(Q733=1,INDEX(新属性投放!R$20:R$23,卡牌属性!M733-1),INDEX(新属性投放!R$25:R$28,卡牌属性!M733-1)))/SQRT(INDEX($I$5:$I$42,L733)),2)</f>
        <v>2462.15</v>
      </c>
      <c r="U733" s="31" t="s">
        <v>190</v>
      </c>
      <c r="V733" s="16">
        <f>ROUND((IF(Q733=1,INDEX(新属性投放!$K$14:$K$34,卡牌属性!R733),INDEX(新属性投放!$K$42:$K$62,卡牌属性!R733))+IF(Q733=1,INDEX(新属性投放!S$20:S$23,卡牌属性!M733-1),INDEX(新属性投放!S$25:S$28,卡牌属性!M733-1)))*INDEX($G$5:$G$42,L733),2)</f>
        <v>1216.58</v>
      </c>
      <c r="W733" s="31" t="s">
        <v>191</v>
      </c>
      <c r="X733" s="16">
        <f>ROUND((IF(Q733=1,INDEX(新属性投放!$L$14:$L$34,卡牌属性!R733),INDEX(新属性投放!$L$42:$L$62,卡牌属性!R733))*INDEX($G$5:$G$42,L733)+IF(Q733=1,INDEX(新属性投放!T$20:T$23,卡牌属性!M733-1),INDEX(新属性投放!T$25:T$28,卡牌属性!M733-1)))*SQRT(INDEX($I$5:$I$42,L733)),2)</f>
        <v>13013</v>
      </c>
      <c r="Y733" s="31" t="s">
        <v>189</v>
      </c>
      <c r="Z733" s="16">
        <f>ROUND(IF(Q733=1,INDEX(新属性投放!$D$14:$D$34,卡牌属性!R733),INDEX(新属性投放!$D$42:$D$62,卡牌属性!R733))*INDEX($G$5:$G$42,L733)/SQRT(INDEX($I$5:$I$42,L733)),2)</f>
        <v>60.2</v>
      </c>
      <c r="AA733" s="31" t="s">
        <v>190</v>
      </c>
      <c r="AB733" s="16">
        <f>ROUND(IF(Q733=1,INDEX(新属性投放!$E$14:$E$34,卡牌属性!R733),INDEX(新属性投放!$E$42:$E$62,卡牌属性!R733))*INDEX($G$5:$G$42,L733),2)</f>
        <v>30.1</v>
      </c>
      <c r="AC733" s="31" t="s">
        <v>191</v>
      </c>
      <c r="AD733" s="16">
        <f>ROUND(IF(Q733=1,INDEX(新属性投放!$F$14:$F$34,卡牌属性!R733),INDEX(新属性投放!$F$42:$F$62,卡牌属性!R733))*INDEX($G$5:$G$42,L733)*SQRT(INDEX($I$5:$I$42,L733)),2)</f>
        <v>270</v>
      </c>
      <c r="AF733" s="16">
        <f t="shared" si="310"/>
        <v>602</v>
      </c>
      <c r="AG733" s="16">
        <f t="shared" si="311"/>
        <v>301</v>
      </c>
      <c r="AH733" s="16">
        <f t="shared" si="312"/>
        <v>2700</v>
      </c>
      <c r="AJ733" s="16">
        <f t="shared" si="316"/>
        <v>3743</v>
      </c>
      <c r="AK733" s="16">
        <f t="shared" si="317"/>
        <v>1870</v>
      </c>
      <c r="AL733" s="16">
        <f t="shared" si="318"/>
        <v>16790</v>
      </c>
    </row>
    <row r="734" spans="11:38" ht="16.5" x14ac:dyDescent="0.2">
      <c r="K734" s="15">
        <v>731</v>
      </c>
      <c r="L734" s="15">
        <f t="shared" si="304"/>
        <v>35</v>
      </c>
      <c r="M734" s="15">
        <f t="shared" si="305"/>
        <v>2</v>
      </c>
      <c r="N734" s="16">
        <f t="shared" si="306"/>
        <v>1102019</v>
      </c>
      <c r="O734" s="16" t="str">
        <f t="shared" si="307"/>
        <v>食火蜥17突</v>
      </c>
      <c r="P734" s="31" t="s">
        <v>482</v>
      </c>
      <c r="Q734" s="16">
        <f t="shared" si="308"/>
        <v>2</v>
      </c>
      <c r="R734" s="16">
        <f t="shared" si="309"/>
        <v>17</v>
      </c>
      <c r="S734" s="16" t="s">
        <v>51</v>
      </c>
      <c r="T734" s="16">
        <f>ROUND(((IF(Q734=1,INDEX(新属性投放!$J$14:$J$34,卡牌属性!R734),INDEX(新属性投放!$J$42:$J$62,卡牌属性!R734)))*INDEX($G$5:$G$42,L734)+IF(Q734=1,INDEX(新属性投放!R$20:R$23,卡牌属性!M734-1),INDEX(新属性投放!R$25:R$28,卡牌属性!M734-1)))/SQRT(INDEX($I$5:$I$42,L734)),2)</f>
        <v>2838.15</v>
      </c>
      <c r="U734" s="31" t="s">
        <v>190</v>
      </c>
      <c r="V734" s="16">
        <f>ROUND((IF(Q734=1,INDEX(新属性投放!$K$14:$K$34,卡牌属性!R734),INDEX(新属性投放!$K$42:$K$62,卡牌属性!R734))+IF(Q734=1,INDEX(新属性投放!S$20:S$23,卡牌属性!M734-1),INDEX(新属性投放!S$25:S$28,卡牌属性!M734-1)))*INDEX($G$5:$G$42,L734),2)</f>
        <v>1405.08</v>
      </c>
      <c r="W734" s="31" t="s">
        <v>191</v>
      </c>
      <c r="X734" s="16">
        <f>ROUND((IF(Q734=1,INDEX(新属性投放!$L$14:$L$34,卡牌属性!R734),INDEX(新属性投放!$L$42:$L$62,卡牌属性!R734))*INDEX($G$5:$G$42,L734)+IF(Q734=1,INDEX(新属性投放!T$20:T$23,卡牌属性!M734-1),INDEX(新属性投放!T$25:T$28,卡牌属性!M734-1)))*SQRT(INDEX($I$5:$I$42,L734)),2)</f>
        <v>15038</v>
      </c>
      <c r="Y734" s="31" t="s">
        <v>189</v>
      </c>
      <c r="Z734" s="16">
        <f>ROUND(IF(Q734=1,INDEX(新属性投放!$D$14:$D$34,卡牌属性!R734),INDEX(新属性投放!$D$42:$D$62,卡牌属性!R734))*INDEX($G$5:$G$42,L734)/SQRT(INDEX($I$5:$I$42,L734)),2)</f>
        <v>69.599999999999994</v>
      </c>
      <c r="AA734" s="31" t="s">
        <v>190</v>
      </c>
      <c r="AB734" s="16">
        <f>ROUND(IF(Q734=1,INDEX(新属性投放!$E$14:$E$34,卡牌属性!R734),INDEX(新属性投放!$E$42:$E$62,卡牌属性!R734))*INDEX($G$5:$G$42,L734),2)</f>
        <v>34.799999999999997</v>
      </c>
      <c r="AC734" s="31" t="s">
        <v>191</v>
      </c>
      <c r="AD734" s="16">
        <f>ROUND(IF(Q734=1,INDEX(新属性投放!$F$14:$F$34,卡牌属性!R734),INDEX(新属性投放!$F$42:$F$62,卡牌属性!R734))*INDEX($G$5:$G$42,L734)*SQRT(INDEX($I$5:$I$42,L734)),2)</f>
        <v>313</v>
      </c>
      <c r="AF734" s="16">
        <f t="shared" si="310"/>
        <v>696</v>
      </c>
      <c r="AG734" s="16">
        <f t="shared" si="311"/>
        <v>348</v>
      </c>
      <c r="AH734" s="16">
        <f t="shared" si="312"/>
        <v>3130</v>
      </c>
      <c r="AJ734" s="16">
        <f t="shared" si="316"/>
        <v>4439</v>
      </c>
      <c r="AK734" s="16">
        <f t="shared" si="317"/>
        <v>2218</v>
      </c>
      <c r="AL734" s="16">
        <f t="shared" si="318"/>
        <v>19920</v>
      </c>
    </row>
    <row r="735" spans="11:38" ht="16.5" x14ac:dyDescent="0.2">
      <c r="K735" s="15">
        <v>732</v>
      </c>
      <c r="L735" s="15">
        <f t="shared" si="304"/>
        <v>35</v>
      </c>
      <c r="M735" s="15">
        <f t="shared" si="305"/>
        <v>2</v>
      </c>
      <c r="N735" s="16">
        <f t="shared" si="306"/>
        <v>1102019</v>
      </c>
      <c r="O735" s="16" t="str">
        <f t="shared" si="307"/>
        <v>食火蜥18突</v>
      </c>
      <c r="P735" s="31" t="s">
        <v>482</v>
      </c>
      <c r="Q735" s="16">
        <f t="shared" si="308"/>
        <v>2</v>
      </c>
      <c r="R735" s="16">
        <f t="shared" si="309"/>
        <v>18</v>
      </c>
      <c r="S735" s="16" t="s">
        <v>51</v>
      </c>
      <c r="T735" s="16">
        <f>ROUND(((IF(Q735=1,INDEX(新属性投放!$J$14:$J$34,卡牌属性!R735),INDEX(新属性投放!$J$42:$J$62,卡牌属性!R735)))*INDEX($G$5:$G$42,L735)+IF(Q735=1,INDEX(新属性投放!R$20:R$23,卡牌属性!M735-1),INDEX(新属性投放!R$25:R$28,卡牌属性!M735-1)))/SQRT(INDEX($I$5:$I$42,L735)),2)</f>
        <v>3273.15</v>
      </c>
      <c r="U735" s="31" t="s">
        <v>190</v>
      </c>
      <c r="V735" s="16">
        <f>ROUND((IF(Q735=1,INDEX(新属性投放!$K$14:$K$34,卡牌属性!R735),INDEX(新属性投放!$K$42:$K$62,卡牌属性!R735))+IF(Q735=1,INDEX(新属性投放!S$20:S$23,卡牌属性!M735-1),INDEX(新属性投放!S$25:S$28,卡牌属性!M735-1)))*INDEX($G$5:$G$42,L735),2)</f>
        <v>1623.08</v>
      </c>
      <c r="W735" s="31" t="s">
        <v>191</v>
      </c>
      <c r="X735" s="16">
        <f>ROUND((IF(Q735=1,INDEX(新属性投放!$L$14:$L$34,卡牌属性!R735),INDEX(新属性投放!$L$42:$L$62,卡牌属性!R735))*INDEX($G$5:$G$42,L735)+IF(Q735=1,INDEX(新属性投放!T$20:T$23,卡牌属性!M735-1),INDEX(新属性投放!T$25:T$28,卡牌属性!M735-1)))*SQRT(INDEX($I$5:$I$42,L735)),2)</f>
        <v>17386</v>
      </c>
      <c r="Y735" s="31" t="s">
        <v>189</v>
      </c>
      <c r="Z735" s="16">
        <f>ROUND(IF(Q735=1,INDEX(新属性投放!$D$14:$D$34,卡牌属性!R735),INDEX(新属性投放!$D$42:$D$62,卡牌属性!R735))*INDEX($G$5:$G$42,L735)/SQRT(INDEX($I$5:$I$42,L735)),2)</f>
        <v>80.48</v>
      </c>
      <c r="AA735" s="31" t="s">
        <v>190</v>
      </c>
      <c r="AB735" s="16">
        <f>ROUND(IF(Q735=1,INDEX(新属性投放!$E$14:$E$34,卡牌属性!R735),INDEX(新属性投放!$E$42:$E$62,卡牌属性!R735))*INDEX($G$5:$G$42,L735),2)</f>
        <v>40.24</v>
      </c>
      <c r="AC735" s="31" t="s">
        <v>191</v>
      </c>
      <c r="AD735" s="16">
        <f>ROUND(IF(Q735=1,INDEX(新属性投放!$F$14:$F$34,卡牌属性!R735),INDEX(新属性投放!$F$42:$F$62,卡牌属性!R735))*INDEX($G$5:$G$42,L735)*SQRT(INDEX($I$5:$I$42,L735)),2)</f>
        <v>362</v>
      </c>
      <c r="AF735" s="16">
        <f t="shared" si="310"/>
        <v>804</v>
      </c>
      <c r="AG735" s="16">
        <f t="shared" si="311"/>
        <v>402</v>
      </c>
      <c r="AH735" s="16">
        <f t="shared" si="312"/>
        <v>3620</v>
      </c>
      <c r="AJ735" s="16">
        <f t="shared" si="316"/>
        <v>5243</v>
      </c>
      <c r="AK735" s="16">
        <f t="shared" si="317"/>
        <v>2620</v>
      </c>
      <c r="AL735" s="16">
        <f t="shared" si="318"/>
        <v>23540</v>
      </c>
    </row>
    <row r="736" spans="11:38" ht="16.5" x14ac:dyDescent="0.2">
      <c r="K736" s="15">
        <v>733</v>
      </c>
      <c r="L736" s="15">
        <f t="shared" si="304"/>
        <v>35</v>
      </c>
      <c r="M736" s="15">
        <f t="shared" si="305"/>
        <v>2</v>
      </c>
      <c r="N736" s="16">
        <f t="shared" si="306"/>
        <v>1102019</v>
      </c>
      <c r="O736" s="16" t="str">
        <f t="shared" si="307"/>
        <v>食火蜥19突</v>
      </c>
      <c r="P736" s="31" t="s">
        <v>482</v>
      </c>
      <c r="Q736" s="16">
        <f t="shared" si="308"/>
        <v>2</v>
      </c>
      <c r="R736" s="16">
        <f t="shared" si="309"/>
        <v>19</v>
      </c>
      <c r="S736" s="16" t="s">
        <v>51</v>
      </c>
      <c r="T736" s="16">
        <f>ROUND(((IF(Q736=1,INDEX(新属性投放!$J$14:$J$34,卡牌属性!R736),INDEX(新属性投放!$J$42:$J$62,卡牌属性!R736)))*INDEX($G$5:$G$42,L736)+IF(Q736=1,INDEX(新属性投放!R$20:R$23,卡牌属性!M736-1),INDEX(新属性投放!R$25:R$28,卡牌属性!M736-1)))/SQRT(INDEX($I$5:$I$42,L736)),2)</f>
        <v>3776.55</v>
      </c>
      <c r="U736" s="31" t="s">
        <v>190</v>
      </c>
      <c r="V736" s="16">
        <f>ROUND((IF(Q736=1,INDEX(新属性投放!$K$14:$K$34,卡牌属性!R736),INDEX(新属性投放!$K$42:$K$62,卡牌属性!R736))+IF(Q736=1,INDEX(新属性投放!S$20:S$23,卡牌属性!M736-1),INDEX(新属性投放!S$25:S$28,卡牌属性!M736-1)))*INDEX($G$5:$G$42,L736),2)</f>
        <v>1874.28</v>
      </c>
      <c r="W736" s="31" t="s">
        <v>191</v>
      </c>
      <c r="X736" s="16">
        <f>ROUND((IF(Q736=1,INDEX(新属性投放!$L$14:$L$34,卡牌属性!R736),INDEX(新属性投放!$L$42:$L$62,卡牌属性!R736))*INDEX($G$5:$G$42,L736)+IF(Q736=1,INDEX(新属性投放!T$20:T$23,卡牌属性!M736-1),INDEX(新属性投放!T$25:T$28,卡牌属性!M736-1)))*SQRT(INDEX($I$5:$I$42,L736)),2)</f>
        <v>20105</v>
      </c>
      <c r="Y736" s="31" t="s">
        <v>189</v>
      </c>
      <c r="Z736" s="16">
        <f>ROUND(IF(Q736=1,INDEX(新属性投放!$D$14:$D$34,卡牌属性!R736),INDEX(新属性投放!$D$42:$D$62,卡牌属性!R736))*INDEX($G$5:$G$42,L736)/SQRT(INDEX($I$5:$I$42,L736)),2)</f>
        <v>93.06</v>
      </c>
      <c r="AA736" s="31" t="s">
        <v>190</v>
      </c>
      <c r="AB736" s="16">
        <f>ROUND(IF(Q736=1,INDEX(新属性投放!$E$14:$E$34,卡牌属性!R736),INDEX(新属性投放!$E$42:$E$62,卡牌属性!R736))*INDEX($G$5:$G$42,L736),2)</f>
        <v>46.53</v>
      </c>
      <c r="AC736" s="31" t="s">
        <v>191</v>
      </c>
      <c r="AD736" s="16">
        <f>ROUND(IF(Q736=1,INDEX(新属性投放!$F$14:$F$34,卡牌属性!R736),INDEX(新属性投放!$F$42:$F$62,卡牌属性!R736))*INDEX($G$5:$G$42,L736)*SQRT(INDEX($I$5:$I$42,L736)),2)</f>
        <v>418</v>
      </c>
      <c r="AF736" s="16">
        <f t="shared" si="310"/>
        <v>930</v>
      </c>
      <c r="AG736" s="16">
        <f t="shared" si="311"/>
        <v>465</v>
      </c>
      <c r="AH736" s="16">
        <f t="shared" si="312"/>
        <v>4180</v>
      </c>
      <c r="AJ736" s="16">
        <f t="shared" si="316"/>
        <v>6173</v>
      </c>
      <c r="AK736" s="16">
        <f t="shared" si="317"/>
        <v>3085</v>
      </c>
      <c r="AL736" s="16">
        <f t="shared" si="318"/>
        <v>27720</v>
      </c>
    </row>
    <row r="737" spans="11:38" ht="16.5" x14ac:dyDescent="0.2">
      <c r="K737" s="15">
        <v>734</v>
      </c>
      <c r="L737" s="15">
        <f t="shared" si="304"/>
        <v>35</v>
      </c>
      <c r="M737" s="15">
        <f t="shared" si="305"/>
        <v>2</v>
      </c>
      <c r="N737" s="16">
        <f t="shared" si="306"/>
        <v>1102019</v>
      </c>
      <c r="O737" s="16" t="str">
        <f t="shared" si="307"/>
        <v>食火蜥20突</v>
      </c>
      <c r="P737" s="31" t="s">
        <v>482</v>
      </c>
      <c r="Q737" s="16">
        <f t="shared" si="308"/>
        <v>2</v>
      </c>
      <c r="R737" s="16">
        <f t="shared" si="309"/>
        <v>20</v>
      </c>
      <c r="S737" s="16" t="s">
        <v>51</v>
      </c>
      <c r="T737" s="16">
        <f>ROUND(((IF(Q737=1,INDEX(新属性投放!$J$14:$J$34,卡牌属性!R737),INDEX(新属性投放!$J$42:$J$62,卡牌属性!R737)))*INDEX($G$5:$G$42,L737)+IF(Q737=1,INDEX(新属性投放!R$20:R$23,卡牌属性!M737-1),INDEX(新属性投放!R$25:R$28,卡牌属性!M737-1)))/SQRT(INDEX($I$5:$I$42,L737)),2)</f>
        <v>4357.8500000000004</v>
      </c>
      <c r="U737" s="31" t="s">
        <v>190</v>
      </c>
      <c r="V737" s="16">
        <f>ROUND((IF(Q737=1,INDEX(新属性投放!$K$14:$K$34,卡牌属性!R737),INDEX(新属性投放!$K$42:$K$62,卡牌属性!R737))+IF(Q737=1,INDEX(新属性投放!S$20:S$23,卡牌属性!M737-1),INDEX(新属性投放!S$25:S$28,卡牌属性!M737-1)))*INDEX($G$5:$G$42,L737),2)</f>
        <v>2164.9299999999998</v>
      </c>
      <c r="W737" s="31" t="s">
        <v>191</v>
      </c>
      <c r="X737" s="16">
        <f>ROUND((IF(Q737=1,INDEX(新属性投放!$L$14:$L$34,卡牌属性!R737),INDEX(新属性投放!$L$42:$L$62,卡牌属性!R737))*INDEX($G$5:$G$42,L737)+IF(Q737=1,INDEX(新属性投放!T$20:T$23,卡牌属性!M737-1),INDEX(新属性投放!T$25:T$28,卡牌属性!M737-1)))*SQRT(INDEX($I$5:$I$42,L737)),2)</f>
        <v>23239</v>
      </c>
      <c r="Y737" s="31" t="s">
        <v>189</v>
      </c>
      <c r="Z737" s="16">
        <f>ROUND(IF(Q737=1,INDEX(新属性投放!$D$14:$D$34,卡牌属性!R737),INDEX(新属性投放!$D$42:$D$62,卡牌属性!R737))*INDEX($G$5:$G$42,L737)/SQRT(INDEX($I$5:$I$42,L737)),2)</f>
        <v>107.6</v>
      </c>
      <c r="AA737" s="31" t="s">
        <v>190</v>
      </c>
      <c r="AB737" s="16">
        <f>ROUND(IF(Q737=1,INDEX(新属性投放!$E$14:$E$34,卡牌属性!R737),INDEX(新属性投放!$E$42:$E$62,卡牌属性!R737))*INDEX($G$5:$G$42,L737),2)</f>
        <v>53.8</v>
      </c>
      <c r="AC737" s="31" t="s">
        <v>191</v>
      </c>
      <c r="AD737" s="16">
        <f>ROUND(IF(Q737=1,INDEX(新属性投放!$F$14:$F$34,卡牌属性!R737),INDEX(新属性投放!$F$42:$F$62,卡牌属性!R737))*INDEX($G$5:$G$42,L737)*SQRT(INDEX($I$5:$I$42,L737)),2)</f>
        <v>484</v>
      </c>
      <c r="AF737" s="16">
        <f t="shared" si="310"/>
        <v>1076</v>
      </c>
      <c r="AG737" s="16">
        <f t="shared" si="311"/>
        <v>538</v>
      </c>
      <c r="AH737" s="16">
        <f t="shared" si="312"/>
        <v>4840</v>
      </c>
      <c r="AJ737" s="16">
        <f t="shared" si="316"/>
        <v>7249</v>
      </c>
      <c r="AK737" s="16">
        <f t="shared" si="317"/>
        <v>3623</v>
      </c>
      <c r="AL737" s="16">
        <f t="shared" si="318"/>
        <v>32560</v>
      </c>
    </row>
    <row r="738" spans="11:38" ht="16.5" x14ac:dyDescent="0.2">
      <c r="K738" s="15">
        <v>735</v>
      </c>
      <c r="L738" s="15">
        <f t="shared" si="304"/>
        <v>35</v>
      </c>
      <c r="M738" s="15">
        <f t="shared" si="305"/>
        <v>2</v>
      </c>
      <c r="N738" s="16">
        <f t="shared" si="306"/>
        <v>1102019</v>
      </c>
      <c r="O738" s="16" t="str">
        <f t="shared" si="307"/>
        <v>食火蜥21突</v>
      </c>
      <c r="P738" s="31" t="s">
        <v>482</v>
      </c>
      <c r="Q738" s="16">
        <f t="shared" si="308"/>
        <v>2</v>
      </c>
      <c r="R738" s="16">
        <f t="shared" si="309"/>
        <v>21</v>
      </c>
      <c r="S738" s="16" t="s">
        <v>51</v>
      </c>
      <c r="T738" s="16">
        <f>ROUND(((IF(Q738=1,INDEX(新属性投放!$J$14:$J$34,卡牌属性!R738),INDEX(新属性投放!$J$42:$J$62,卡牌属性!R738)))*INDEX($G$5:$G$42,L738)+IF(Q738=1,INDEX(新属性投放!R$20:R$23,卡牌属性!M738-1),INDEX(新属性投放!R$25:R$28,卡牌属性!M738-1)))/SQRT(INDEX($I$5:$I$42,L738)),2)</f>
        <v>5030.8500000000004</v>
      </c>
      <c r="U738" s="31" t="s">
        <v>190</v>
      </c>
      <c r="V738" s="16">
        <f>ROUND((IF(Q738=1,INDEX(新属性投放!$K$14:$K$34,卡牌属性!R738),INDEX(新属性投放!$K$42:$K$62,卡牌属性!R738))+IF(Q738=1,INDEX(新属性投放!S$20:S$23,卡牌属性!M738-1),INDEX(新属性投放!S$25:S$28,卡牌属性!M738-1)))*INDEX($G$5:$G$42,L738),2)</f>
        <v>2500.9299999999998</v>
      </c>
      <c r="W738" s="31" t="s">
        <v>191</v>
      </c>
      <c r="X738" s="16">
        <f>ROUND((IF(Q738=1,INDEX(新属性投放!$L$14:$L$34,卡牌属性!R738),INDEX(新属性投放!$L$42:$L$62,卡牌属性!R738))*INDEX($G$5:$G$42,L738)+IF(Q738=1,INDEX(新属性投放!T$20:T$23,卡牌属性!M738-1),INDEX(新属性投放!T$25:T$28,卡牌属性!M738-1)))*SQRT(INDEX($I$5:$I$42,L738)),2)</f>
        <v>26874</v>
      </c>
      <c r="Y738" s="31" t="s">
        <v>189</v>
      </c>
      <c r="Z738" s="16">
        <f>ROUND(IF(Q738=1,INDEX(新属性投放!$D$14:$D$34,卡牌属性!R738),INDEX(新属性投放!$D$42:$D$62,卡牌属性!R738))*INDEX($G$5:$G$42,L738)/SQRT(INDEX($I$5:$I$42,L738)),2)</f>
        <v>124.42</v>
      </c>
      <c r="AA738" s="31" t="s">
        <v>190</v>
      </c>
      <c r="AB738" s="16">
        <f>ROUND(IF(Q738=1,INDEX(新属性投放!$E$14:$E$34,卡牌属性!R738),INDEX(新属性投放!$E$42:$E$62,卡牌属性!R738))*INDEX($G$5:$G$42,L738),2)</f>
        <v>62.21</v>
      </c>
      <c r="AC738" s="31" t="s">
        <v>191</v>
      </c>
      <c r="AD738" s="16">
        <f>ROUND(IF(Q738=1,INDEX(新属性投放!$F$14:$F$34,卡牌属性!R738),INDEX(新属性投放!$F$42:$F$62,卡牌属性!R738))*INDEX($G$5:$G$42,L738)*SQRT(INDEX($I$5:$I$42,L738)),2)</f>
        <v>559</v>
      </c>
      <c r="AF738" s="16">
        <f t="shared" si="310"/>
        <v>1244</v>
      </c>
      <c r="AG738" s="16">
        <f t="shared" si="311"/>
        <v>622</v>
      </c>
      <c r="AH738" s="16">
        <f t="shared" si="312"/>
        <v>5590</v>
      </c>
      <c r="AJ738" s="16">
        <f t="shared" si="316"/>
        <v>8493</v>
      </c>
      <c r="AK738" s="16">
        <f t="shared" si="317"/>
        <v>4245</v>
      </c>
      <c r="AL738" s="16">
        <f t="shared" si="318"/>
        <v>38150</v>
      </c>
    </row>
    <row r="739" spans="11:38" ht="16.5" x14ac:dyDescent="0.2">
      <c r="K739" s="15">
        <v>736</v>
      </c>
      <c r="L739" s="15">
        <f t="shared" si="304"/>
        <v>36</v>
      </c>
      <c r="M739" s="15">
        <f t="shared" si="305"/>
        <v>3</v>
      </c>
      <c r="N739" s="16">
        <f t="shared" si="306"/>
        <v>1102020</v>
      </c>
      <c r="O739" s="16" t="str">
        <f t="shared" si="307"/>
        <v>高顺1突</v>
      </c>
      <c r="P739" s="31" t="s">
        <v>482</v>
      </c>
      <c r="Q739" s="16">
        <f t="shared" si="308"/>
        <v>2</v>
      </c>
      <c r="R739" s="16">
        <f t="shared" si="309"/>
        <v>1</v>
      </c>
      <c r="S739" s="16" t="s">
        <v>51</v>
      </c>
      <c r="T739" s="16">
        <f>ROUND(((IF(Q739=1,INDEX(新属性投放!$J$14:$J$34,卡牌属性!R739),INDEX(新属性投放!$J$42:$J$62,卡牌属性!R739)))*INDEX($G$5:$G$42,L739)+IF(Q739=1,INDEX(新属性投放!R$20:R$23,卡牌属性!M739-1),INDEX(新属性投放!R$25:R$28,卡牌属性!M739-1)))/SQRT(INDEX($I$5:$I$42,L739)),2)</f>
        <v>100.5</v>
      </c>
      <c r="U739" s="31" t="s">
        <v>190</v>
      </c>
      <c r="V739" s="16">
        <f>ROUND((IF(Q739=1,INDEX(新属性投放!$K$14:$K$34,卡牌属性!R739),INDEX(新属性投放!$K$42:$K$62,卡牌属性!R739))+IF(Q739=1,INDEX(新属性投放!S$20:S$23,卡牌属性!M739-1),INDEX(新属性投放!S$25:S$28,卡牌属性!M739-1)))*INDEX($G$5:$G$42,L739),2)</f>
        <v>23</v>
      </c>
      <c r="W739" s="31" t="s">
        <v>191</v>
      </c>
      <c r="X739" s="16">
        <f>ROUND((IF(Q739=1,INDEX(新属性投放!$L$14:$L$34,卡牌属性!R739),INDEX(新属性投放!$L$42:$L$62,卡牌属性!R739))*INDEX($G$5:$G$42,L739)+IF(Q739=1,INDEX(新属性投放!T$20:T$23,卡牌属性!M739-1),INDEX(新属性投放!T$25:T$28,卡牌属性!M739-1)))*SQRT(INDEX($I$5:$I$42,L739)),2)</f>
        <v>272.5</v>
      </c>
      <c r="Y739" s="31" t="s">
        <v>189</v>
      </c>
      <c r="Z739" s="16">
        <f>ROUND(IF(Q739=1,INDEX(新属性投放!$D$14:$D$34,卡牌属性!R739),INDEX(新属性投放!$D$42:$D$62,卡牌属性!R739))*INDEX($G$5:$G$42,L739)/SQRT(INDEX($I$5:$I$42,L739)),2)</f>
        <v>3.45</v>
      </c>
      <c r="AA739" s="31" t="s">
        <v>190</v>
      </c>
      <c r="AB739" s="16">
        <f>ROUND(IF(Q739=1,INDEX(新属性投放!$E$14:$E$34,卡牌属性!R739),INDEX(新属性投放!$E$42:$E$62,卡牌属性!R739))*INDEX($G$5:$G$42,L739),2)</f>
        <v>1.73</v>
      </c>
      <c r="AC739" s="31" t="s">
        <v>191</v>
      </c>
      <c r="AD739" s="16">
        <f>ROUND(IF(Q739=1,INDEX(新属性投放!$F$14:$F$34,卡牌属性!R739),INDEX(新属性投放!$F$42:$F$62,卡牌属性!R739))*INDEX($G$5:$G$42,L739)*SQRT(INDEX($I$5:$I$42,L739)),2)</f>
        <v>14.95</v>
      </c>
      <c r="AF739" s="16">
        <f t="shared" si="310"/>
        <v>34</v>
      </c>
      <c r="AG739" s="16">
        <f t="shared" si="311"/>
        <v>17</v>
      </c>
      <c r="AH739" s="16">
        <f t="shared" si="312"/>
        <v>149</v>
      </c>
      <c r="AJ739" s="16">
        <f t="shared" ref="AJ739" si="319">AF739</f>
        <v>34</v>
      </c>
      <c r="AK739" s="16">
        <f t="shared" ref="AK739" si="320">AG739</f>
        <v>17</v>
      </c>
      <c r="AL739" s="16">
        <f t="shared" ref="AL739" si="321">AH739</f>
        <v>149</v>
      </c>
    </row>
    <row r="740" spans="11:38" ht="16.5" x14ac:dyDescent="0.2">
      <c r="K740" s="15">
        <v>737</v>
      </c>
      <c r="L740" s="15">
        <f t="shared" si="304"/>
        <v>36</v>
      </c>
      <c r="M740" s="15">
        <f t="shared" si="305"/>
        <v>3</v>
      </c>
      <c r="N740" s="16">
        <f t="shared" si="306"/>
        <v>1102020</v>
      </c>
      <c r="O740" s="16" t="str">
        <f t="shared" si="307"/>
        <v>高顺2突</v>
      </c>
      <c r="P740" s="31" t="s">
        <v>482</v>
      </c>
      <c r="Q740" s="16">
        <f t="shared" si="308"/>
        <v>2</v>
      </c>
      <c r="R740" s="16">
        <f t="shared" si="309"/>
        <v>2</v>
      </c>
      <c r="S740" s="16" t="s">
        <v>51</v>
      </c>
      <c r="T740" s="16">
        <f>ROUND(((IF(Q740=1,INDEX(新属性投放!$J$14:$J$34,卡牌属性!R740),INDEX(新属性投放!$J$42:$J$62,卡牌属性!R740)))*INDEX($G$5:$G$42,L740)+IF(Q740=1,INDEX(新属性投放!R$20:R$23,卡牌属性!M740-1),INDEX(新属性投放!R$25:R$28,卡牌属性!M740-1)))/SQRT(INDEX($I$5:$I$42,L740)),2)</f>
        <v>143.05000000000001</v>
      </c>
      <c r="U740" s="31" t="s">
        <v>190</v>
      </c>
      <c r="V740" s="16">
        <f>ROUND((IF(Q740=1,INDEX(新属性投放!$K$14:$K$34,卡牌属性!R740),INDEX(新属性投放!$K$42:$K$62,卡牌属性!R740))+IF(Q740=1,INDEX(新属性投放!S$20:S$23,卡牌属性!M740-1),INDEX(新属性投放!S$25:S$28,卡牌属性!M740-1)))*INDEX($G$5:$G$42,L740),2)</f>
        <v>44.28</v>
      </c>
      <c r="W740" s="31" t="s">
        <v>191</v>
      </c>
      <c r="X740" s="16">
        <f>ROUND((IF(Q740=1,INDEX(新属性投放!$L$14:$L$34,卡牌属性!R740),INDEX(新属性投放!$L$42:$L$62,卡牌属性!R740))*INDEX($G$5:$G$42,L740)+IF(Q740=1,INDEX(新属性投放!T$20:T$23,卡牌属性!M740-1),INDEX(新属性投放!T$25:T$28,卡牌属性!M740-1)))*SQRT(INDEX($I$5:$I$42,L740)),2)</f>
        <v>510.55</v>
      </c>
      <c r="Y740" s="31" t="s">
        <v>189</v>
      </c>
      <c r="Z740" s="16">
        <f>ROUND(IF(Q740=1,INDEX(新属性投放!$D$14:$D$34,卡牌属性!R740),INDEX(新属性投放!$D$42:$D$62,卡牌属性!R740))*INDEX($G$5:$G$42,L740)/SQRT(INDEX($I$5:$I$42,L740)),2)</f>
        <v>3.68</v>
      </c>
      <c r="AA740" s="31" t="s">
        <v>190</v>
      </c>
      <c r="AB740" s="16">
        <f>ROUND(IF(Q740=1,INDEX(新属性投放!$E$14:$E$34,卡牌属性!R740),INDEX(新属性投放!$E$42:$E$62,卡牌属性!R740))*INDEX($G$5:$G$42,L740),2)</f>
        <v>1.84</v>
      </c>
      <c r="AC740" s="31" t="s">
        <v>191</v>
      </c>
      <c r="AD740" s="16">
        <f>ROUND(IF(Q740=1,INDEX(新属性投放!$F$14:$F$34,卡牌属性!R740),INDEX(新属性投放!$F$42:$F$62,卡牌属性!R740))*INDEX($G$5:$G$42,L740)*SQRT(INDEX($I$5:$I$42,L740)),2)</f>
        <v>16.100000000000001</v>
      </c>
      <c r="AF740" s="16">
        <f t="shared" si="310"/>
        <v>36</v>
      </c>
      <c r="AG740" s="16">
        <f t="shared" si="311"/>
        <v>18</v>
      </c>
      <c r="AH740" s="16">
        <f t="shared" si="312"/>
        <v>161</v>
      </c>
      <c r="AJ740" s="16">
        <f t="shared" ref="AJ740:AJ759" si="322">AJ739+AF740</f>
        <v>70</v>
      </c>
      <c r="AK740" s="16">
        <f t="shared" ref="AK740:AK759" si="323">AK739+AG740</f>
        <v>35</v>
      </c>
      <c r="AL740" s="16">
        <f t="shared" ref="AL740:AL759" si="324">AL739+AH740</f>
        <v>310</v>
      </c>
    </row>
    <row r="741" spans="11:38" ht="16.5" x14ac:dyDescent="0.2">
      <c r="K741" s="15">
        <v>738</v>
      </c>
      <c r="L741" s="15">
        <f t="shared" si="304"/>
        <v>36</v>
      </c>
      <c r="M741" s="15">
        <f t="shared" si="305"/>
        <v>3</v>
      </c>
      <c r="N741" s="16">
        <f t="shared" si="306"/>
        <v>1102020</v>
      </c>
      <c r="O741" s="16" t="str">
        <f t="shared" si="307"/>
        <v>高顺3突</v>
      </c>
      <c r="P741" s="31" t="s">
        <v>482</v>
      </c>
      <c r="Q741" s="16">
        <f t="shared" si="308"/>
        <v>2</v>
      </c>
      <c r="R741" s="16">
        <f t="shared" si="309"/>
        <v>3</v>
      </c>
      <c r="S741" s="16" t="s">
        <v>51</v>
      </c>
      <c r="T741" s="16">
        <f>ROUND(((IF(Q741=1,INDEX(新属性投放!$J$14:$J$34,卡牌属性!R741),INDEX(新属性投放!$J$42:$J$62,卡牌属性!R741)))*INDEX($G$5:$G$42,L741)+IF(Q741=1,INDEX(新属性投放!R$20:R$23,卡牌属性!M741-1),INDEX(新属性投放!R$25:R$28,卡牌属性!M741-1)))/SQRT(INDEX($I$5:$I$42,L741)),2)</f>
        <v>191.35</v>
      </c>
      <c r="U741" s="31" t="s">
        <v>190</v>
      </c>
      <c r="V741" s="16">
        <f>ROUND((IF(Q741=1,INDEX(新属性投放!$K$14:$K$34,卡牌属性!R741),INDEX(新属性投放!$K$42:$K$62,卡牌属性!R741))+IF(Q741=1,INDEX(新属性投放!S$20:S$23,卡牌属性!M741-1),INDEX(新属性投放!S$25:S$28,卡牌属性!M741-1)))*INDEX($G$5:$G$42,L741),2)</f>
        <v>68.430000000000007</v>
      </c>
      <c r="W741" s="31" t="s">
        <v>191</v>
      </c>
      <c r="X741" s="16">
        <f>ROUND((IF(Q741=1,INDEX(新属性投放!$L$14:$L$34,卡牌属性!R741),INDEX(新属性投放!$L$42:$L$62,卡牌属性!R741))*INDEX($G$5:$G$42,L741)+IF(Q741=1,INDEX(新属性投放!T$20:T$23,卡牌属性!M741-1),INDEX(新属性投放!T$25:T$28,卡牌属性!M741-1)))*SQRT(INDEX($I$5:$I$42,L741)),2)</f>
        <v>775.05</v>
      </c>
      <c r="Y741" s="31" t="s">
        <v>189</v>
      </c>
      <c r="Z741" s="16">
        <f>ROUND(IF(Q741=1,INDEX(新属性投放!$D$14:$D$34,卡牌属性!R741),INDEX(新属性投放!$D$42:$D$62,卡牌属性!R741))*INDEX($G$5:$G$42,L741)/SQRT(INDEX($I$5:$I$42,L741)),2)</f>
        <v>6.74</v>
      </c>
      <c r="AA741" s="31" t="s">
        <v>190</v>
      </c>
      <c r="AB741" s="16">
        <f>ROUND(IF(Q741=1,INDEX(新属性投放!$E$14:$E$34,卡牌属性!R741),INDEX(新属性投放!$E$42:$E$62,卡牌属性!R741))*INDEX($G$5:$G$42,L741),2)</f>
        <v>3.37</v>
      </c>
      <c r="AC741" s="31" t="s">
        <v>191</v>
      </c>
      <c r="AD741" s="16">
        <f>ROUND(IF(Q741=1,INDEX(新属性投放!$F$14:$F$34,卡牌属性!R741),INDEX(新属性投放!$F$42:$F$62,卡牌属性!R741))*INDEX($G$5:$G$42,L741)*SQRT(INDEX($I$5:$I$42,L741)),2)</f>
        <v>29.9</v>
      </c>
      <c r="AF741" s="16">
        <f t="shared" si="310"/>
        <v>67</v>
      </c>
      <c r="AG741" s="16">
        <f t="shared" si="311"/>
        <v>33</v>
      </c>
      <c r="AH741" s="16">
        <f t="shared" si="312"/>
        <v>299</v>
      </c>
      <c r="AJ741" s="16">
        <f t="shared" si="322"/>
        <v>137</v>
      </c>
      <c r="AK741" s="16">
        <f t="shared" si="323"/>
        <v>68</v>
      </c>
      <c r="AL741" s="16">
        <f t="shared" si="324"/>
        <v>609</v>
      </c>
    </row>
    <row r="742" spans="11:38" ht="16.5" x14ac:dyDescent="0.2">
      <c r="K742" s="15">
        <v>739</v>
      </c>
      <c r="L742" s="15">
        <f t="shared" si="304"/>
        <v>36</v>
      </c>
      <c r="M742" s="15">
        <f t="shared" si="305"/>
        <v>3</v>
      </c>
      <c r="N742" s="16">
        <f t="shared" si="306"/>
        <v>1102020</v>
      </c>
      <c r="O742" s="16" t="str">
        <f t="shared" si="307"/>
        <v>高顺4突</v>
      </c>
      <c r="P742" s="31" t="s">
        <v>482</v>
      </c>
      <c r="Q742" s="16">
        <f t="shared" si="308"/>
        <v>2</v>
      </c>
      <c r="R742" s="16">
        <f t="shared" si="309"/>
        <v>4</v>
      </c>
      <c r="S742" s="16" t="s">
        <v>51</v>
      </c>
      <c r="T742" s="16">
        <f>ROUND(((IF(Q742=1,INDEX(新属性投放!$J$14:$J$34,卡牌属性!R742),INDEX(新属性投放!$J$42:$J$62,卡牌属性!R742)))*INDEX($G$5:$G$42,L742)+IF(Q742=1,INDEX(新属性投放!R$20:R$23,卡牌属性!M742-1),INDEX(新属性投放!R$25:R$28,卡牌属性!M742-1)))/SQRT(INDEX($I$5:$I$42,L742)),2)</f>
        <v>270.24</v>
      </c>
      <c r="U742" s="31" t="s">
        <v>190</v>
      </c>
      <c r="V742" s="16">
        <f>ROUND((IF(Q742=1,INDEX(新属性投放!$K$14:$K$34,卡牌属性!R742),INDEX(新属性投放!$K$42:$K$62,卡牌属性!R742))+IF(Q742=1,INDEX(新属性投放!S$20:S$23,卡牌属性!M742-1),INDEX(新属性投放!S$25:S$28,卡牌属性!M742-1)))*INDEX($G$5:$G$42,L742),2)</f>
        <v>107.87</v>
      </c>
      <c r="W742" s="31" t="s">
        <v>191</v>
      </c>
      <c r="X742" s="16">
        <f>ROUND((IF(Q742=1,INDEX(新属性投放!$L$14:$L$34,卡牌属性!R742),INDEX(新属性投放!$L$42:$L$62,卡牌属性!R742))*INDEX($G$5:$G$42,L742)+IF(Q742=1,INDEX(新属性投放!T$20:T$23,卡牌属性!M742-1),INDEX(新属性投放!T$25:T$28,卡牌属性!M742-1)))*SQRT(INDEX($I$5:$I$42,L742)),2)</f>
        <v>1177.55</v>
      </c>
      <c r="Y742" s="31" t="s">
        <v>189</v>
      </c>
      <c r="Z742" s="16">
        <f>ROUND(IF(Q742=1,INDEX(新属性投放!$D$14:$D$34,卡牌属性!R742),INDEX(新属性投放!$D$42:$D$62,卡牌属性!R742))*INDEX($G$5:$G$42,L742)/SQRT(INDEX($I$5:$I$42,L742)),2)</f>
        <v>7.75</v>
      </c>
      <c r="AA742" s="31" t="s">
        <v>190</v>
      </c>
      <c r="AB742" s="16">
        <f>ROUND(IF(Q742=1,INDEX(新属性投放!$E$14:$E$34,卡牌属性!R742),INDEX(新属性投放!$E$42:$E$62,卡牌属性!R742))*INDEX($G$5:$G$42,L742),2)</f>
        <v>3.88</v>
      </c>
      <c r="AC742" s="31" t="s">
        <v>191</v>
      </c>
      <c r="AD742" s="16">
        <f>ROUND(IF(Q742=1,INDEX(新属性投放!$F$14:$F$34,卡牌属性!R742),INDEX(新属性投放!$F$42:$F$62,卡牌属性!R742))*INDEX($G$5:$G$42,L742)*SQRT(INDEX($I$5:$I$42,L742)),2)</f>
        <v>34.5</v>
      </c>
      <c r="AF742" s="16">
        <f t="shared" si="310"/>
        <v>77</v>
      </c>
      <c r="AG742" s="16">
        <f t="shared" si="311"/>
        <v>38</v>
      </c>
      <c r="AH742" s="16">
        <f t="shared" si="312"/>
        <v>345</v>
      </c>
      <c r="AJ742" s="16">
        <f t="shared" si="322"/>
        <v>214</v>
      </c>
      <c r="AK742" s="16">
        <f t="shared" si="323"/>
        <v>106</v>
      </c>
      <c r="AL742" s="16">
        <f t="shared" si="324"/>
        <v>954</v>
      </c>
    </row>
    <row r="743" spans="11:38" ht="16.5" x14ac:dyDescent="0.2">
      <c r="K743" s="15">
        <v>740</v>
      </c>
      <c r="L743" s="15">
        <f t="shared" si="304"/>
        <v>36</v>
      </c>
      <c r="M743" s="15">
        <f t="shared" si="305"/>
        <v>3</v>
      </c>
      <c r="N743" s="16">
        <f t="shared" si="306"/>
        <v>1102020</v>
      </c>
      <c r="O743" s="16" t="str">
        <f t="shared" si="307"/>
        <v>高顺5突</v>
      </c>
      <c r="P743" s="31" t="s">
        <v>482</v>
      </c>
      <c r="Q743" s="16">
        <f t="shared" si="308"/>
        <v>2</v>
      </c>
      <c r="R743" s="16">
        <f t="shared" si="309"/>
        <v>5</v>
      </c>
      <c r="S743" s="16" t="s">
        <v>51</v>
      </c>
      <c r="T743" s="16">
        <f>ROUND(((IF(Q743=1,INDEX(新属性投放!$J$14:$J$34,卡牌属性!R743),INDEX(新属性投放!$J$42:$J$62,卡牌属性!R743)))*INDEX($G$5:$G$42,L743)+IF(Q743=1,INDEX(新属性投放!R$20:R$23,卡牌属性!M743-1),INDEX(新属性投放!R$25:R$28,卡牌属性!M743-1)))/SQRT(INDEX($I$5:$I$42,L743)),2)</f>
        <v>367.3</v>
      </c>
      <c r="U743" s="31" t="s">
        <v>190</v>
      </c>
      <c r="V743" s="16">
        <f>ROUND((IF(Q743=1,INDEX(新属性投放!$K$14:$K$34,卡牌属性!R743),INDEX(新属性投放!$K$42:$K$62,卡牌属性!R743))+IF(Q743=1,INDEX(新属性投放!S$20:S$23,卡牌属性!M743-1),INDEX(新属性投放!S$25:S$28,卡牌属性!M743-1)))*INDEX($G$5:$G$42,L743),2)</f>
        <v>155.83000000000001</v>
      </c>
      <c r="W743" s="31" t="s">
        <v>191</v>
      </c>
      <c r="X743" s="16">
        <f>ROUND((IF(Q743=1,INDEX(新属性投放!$L$14:$L$34,卡牌属性!R743),INDEX(新属性投放!$L$42:$L$62,卡牌属性!R743))*INDEX($G$5:$G$42,L743)+IF(Q743=1,INDEX(新属性投放!T$20:T$23,卡牌属性!M743-1),INDEX(新属性投放!T$25:T$28,卡牌属性!M743-1)))*SQRT(INDEX($I$5:$I$42,L743)),2)</f>
        <v>1698.5</v>
      </c>
      <c r="Y743" s="31" t="s">
        <v>189</v>
      </c>
      <c r="Z743" s="16">
        <f>ROUND(IF(Q743=1,INDEX(新属性投放!$D$14:$D$34,卡牌属性!R743),INDEX(新属性投放!$D$42:$D$62,卡牌属性!R743))*INDEX($G$5:$G$42,L743)/SQRT(INDEX($I$5:$I$42,L743)),2)</f>
        <v>9.69</v>
      </c>
      <c r="AA743" s="31" t="s">
        <v>190</v>
      </c>
      <c r="AB743" s="16">
        <f>ROUND(IF(Q743=1,INDEX(新属性投放!$E$14:$E$34,卡牌属性!R743),INDEX(新属性投放!$E$42:$E$62,卡牌属性!R743))*INDEX($G$5:$G$42,L743),2)</f>
        <v>4.8499999999999996</v>
      </c>
      <c r="AC743" s="31" t="s">
        <v>191</v>
      </c>
      <c r="AD743" s="16">
        <f>ROUND(IF(Q743=1,INDEX(新属性投放!$F$14:$F$34,卡牌属性!R743),INDEX(新属性投放!$F$42:$F$62,卡牌属性!R743))*INDEX($G$5:$G$42,L743)*SQRT(INDEX($I$5:$I$42,L743)),2)</f>
        <v>42.55</v>
      </c>
      <c r="AF743" s="16">
        <f t="shared" si="310"/>
        <v>96</v>
      </c>
      <c r="AG743" s="16">
        <f t="shared" si="311"/>
        <v>48</v>
      </c>
      <c r="AH743" s="16">
        <f t="shared" si="312"/>
        <v>425</v>
      </c>
      <c r="AJ743" s="16">
        <f t="shared" si="322"/>
        <v>310</v>
      </c>
      <c r="AK743" s="16">
        <f t="shared" si="323"/>
        <v>154</v>
      </c>
      <c r="AL743" s="16">
        <f t="shared" si="324"/>
        <v>1379</v>
      </c>
    </row>
    <row r="744" spans="11:38" ht="16.5" x14ac:dyDescent="0.2">
      <c r="K744" s="15">
        <v>741</v>
      </c>
      <c r="L744" s="15">
        <f t="shared" si="304"/>
        <v>36</v>
      </c>
      <c r="M744" s="15">
        <f t="shared" si="305"/>
        <v>3</v>
      </c>
      <c r="N744" s="16">
        <f t="shared" si="306"/>
        <v>1102020</v>
      </c>
      <c r="O744" s="16" t="str">
        <f t="shared" si="307"/>
        <v>高顺6突</v>
      </c>
      <c r="P744" s="31" t="s">
        <v>482</v>
      </c>
      <c r="Q744" s="16">
        <f t="shared" si="308"/>
        <v>2</v>
      </c>
      <c r="R744" s="16">
        <f t="shared" si="309"/>
        <v>6</v>
      </c>
      <c r="S744" s="16" t="s">
        <v>51</v>
      </c>
      <c r="T744" s="16">
        <f>ROUND(((IF(Q744=1,INDEX(新属性投放!$J$14:$J$34,卡牌属性!R744),INDEX(新属性投放!$J$42:$J$62,卡牌属性!R744)))*INDEX($G$5:$G$42,L744)+IF(Q744=1,INDEX(新属性投放!R$20:R$23,卡牌属性!M744-1),INDEX(新属性投放!R$25:R$28,卡牌属性!M744-1)))/SQRT(INDEX($I$5:$I$42,L744)),2)</f>
        <v>488.4</v>
      </c>
      <c r="U744" s="31" t="s">
        <v>190</v>
      </c>
      <c r="V744" s="16">
        <f>ROUND((IF(Q744=1,INDEX(新属性投放!$K$14:$K$34,卡牌属性!R744),INDEX(新属性投放!$K$42:$K$62,卡牌属性!R744))+IF(Q744=1,INDEX(新属性投放!S$20:S$23,卡牌属性!M744-1),INDEX(新属性投放!S$25:S$28,卡牌属性!M744-1)))*INDEX($G$5:$G$42,L744),2)</f>
        <v>216.95</v>
      </c>
      <c r="W744" s="31" t="s">
        <v>191</v>
      </c>
      <c r="X744" s="16">
        <f>ROUND((IF(Q744=1,INDEX(新属性投放!$L$14:$L$34,卡牌属性!R744),INDEX(新属性投放!$L$42:$L$62,卡牌属性!R744))*INDEX($G$5:$G$42,L744)+IF(Q744=1,INDEX(新属性投放!T$20:T$23,卡牌属性!M744-1),INDEX(新属性投放!T$25:T$28,卡牌属性!M744-1)))*SQRT(INDEX($I$5:$I$42,L744)),2)</f>
        <v>2341.35</v>
      </c>
      <c r="Y744" s="31" t="s">
        <v>189</v>
      </c>
      <c r="Z744" s="16">
        <f>ROUND(IF(Q744=1,INDEX(新属性投放!$D$14:$D$34,卡牌属性!R744),INDEX(新属性投放!$D$42:$D$62,卡牌属性!R744))*INDEX($G$5:$G$42,L744)/SQRT(INDEX($I$5:$I$42,L744)),2)</f>
        <v>12.57</v>
      </c>
      <c r="AA744" s="31" t="s">
        <v>190</v>
      </c>
      <c r="AB744" s="16">
        <f>ROUND(IF(Q744=1,INDEX(新属性投放!$E$14:$E$34,卡牌属性!R744),INDEX(新属性投放!$E$42:$E$62,卡牌属性!R744))*INDEX($G$5:$G$42,L744),2)</f>
        <v>6.28</v>
      </c>
      <c r="AC744" s="31" t="s">
        <v>191</v>
      </c>
      <c r="AD744" s="16">
        <f>ROUND(IF(Q744=1,INDEX(新属性投放!$F$14:$F$34,卡牌属性!R744),INDEX(新属性投放!$F$42:$F$62,卡牌属性!R744))*INDEX($G$5:$G$42,L744)*SQRT(INDEX($I$5:$I$42,L744)),2)</f>
        <v>56.35</v>
      </c>
      <c r="AF744" s="16">
        <f t="shared" si="310"/>
        <v>125</v>
      </c>
      <c r="AG744" s="16">
        <f t="shared" si="311"/>
        <v>62</v>
      </c>
      <c r="AH744" s="16">
        <f t="shared" si="312"/>
        <v>563</v>
      </c>
      <c r="AJ744" s="16">
        <f t="shared" si="322"/>
        <v>435</v>
      </c>
      <c r="AK744" s="16">
        <f t="shared" si="323"/>
        <v>216</v>
      </c>
      <c r="AL744" s="16">
        <f t="shared" si="324"/>
        <v>1942</v>
      </c>
    </row>
    <row r="745" spans="11:38" ht="16.5" x14ac:dyDescent="0.2">
      <c r="K745" s="15">
        <v>742</v>
      </c>
      <c r="L745" s="15">
        <f t="shared" si="304"/>
        <v>36</v>
      </c>
      <c r="M745" s="15">
        <f t="shared" si="305"/>
        <v>3</v>
      </c>
      <c r="N745" s="16">
        <f t="shared" si="306"/>
        <v>1102020</v>
      </c>
      <c r="O745" s="16" t="str">
        <f t="shared" si="307"/>
        <v>高顺7突</v>
      </c>
      <c r="P745" s="31" t="s">
        <v>482</v>
      </c>
      <c r="Q745" s="16">
        <f t="shared" si="308"/>
        <v>2</v>
      </c>
      <c r="R745" s="16">
        <f t="shared" si="309"/>
        <v>7</v>
      </c>
      <c r="S745" s="16" t="s">
        <v>51</v>
      </c>
      <c r="T745" s="16">
        <f>ROUND(((IF(Q745=1,INDEX(新属性投放!$J$14:$J$34,卡牌属性!R745),INDEX(新属性投放!$J$42:$J$62,卡牌属性!R745)))*INDEX($G$5:$G$42,L745)+IF(Q745=1,INDEX(新属性投放!R$20:R$23,卡牌属性!M745-1),INDEX(新属性投放!R$25:R$28,卡牌属性!M745-1)))/SQRT(INDEX($I$5:$I$42,L745)),2)</f>
        <v>645.14</v>
      </c>
      <c r="U745" s="31" t="s">
        <v>190</v>
      </c>
      <c r="V745" s="16">
        <f>ROUND((IF(Q745=1,INDEX(新属性投放!$K$14:$K$34,卡牌属性!R745),INDEX(新属性投放!$K$42:$K$62,卡牌属性!R745))+IF(Q745=1,INDEX(新属性投放!S$20:S$23,卡牌属性!M745-1),INDEX(新属性投放!S$25:S$28,卡牌属性!M745-1)))*INDEX($G$5:$G$42,L745),2)</f>
        <v>295.89999999999998</v>
      </c>
      <c r="W745" s="31" t="s">
        <v>191</v>
      </c>
      <c r="X745" s="16">
        <f>ROUND((IF(Q745=1,INDEX(新属性投放!$L$14:$L$34,卡牌属性!R745),INDEX(新属性投放!$L$42:$L$62,卡牌属性!R745))*INDEX($G$5:$G$42,L745)+IF(Q745=1,INDEX(新属性投放!T$20:T$23,卡牌属性!M745-1),INDEX(新属性投放!T$25:T$28,卡牌属性!M745-1)))*SQRT(INDEX($I$5:$I$42,L745)),2)</f>
        <v>3184.3</v>
      </c>
      <c r="Y745" s="31" t="s">
        <v>189</v>
      </c>
      <c r="Z745" s="16">
        <f>ROUND(IF(Q745=1,INDEX(新属性投放!$D$14:$D$34,卡牌属性!R745),INDEX(新属性投放!$D$42:$D$62,卡牌属性!R745))*INDEX($G$5:$G$42,L745)/SQRT(INDEX($I$5:$I$42,L745)),2)</f>
        <v>15.48</v>
      </c>
      <c r="AA745" s="31" t="s">
        <v>190</v>
      </c>
      <c r="AB745" s="16">
        <f>ROUND(IF(Q745=1,INDEX(新属性投放!$E$14:$E$34,卡牌属性!R745),INDEX(新属性投放!$E$42:$E$62,卡牌属性!R745))*INDEX($G$5:$G$42,L745),2)</f>
        <v>7.74</v>
      </c>
      <c r="AC745" s="31" t="s">
        <v>191</v>
      </c>
      <c r="AD745" s="16">
        <f>ROUND(IF(Q745=1,INDEX(新属性投放!$F$14:$F$34,卡牌属性!R745),INDEX(新属性投放!$F$42:$F$62,卡牌属性!R745))*INDEX($G$5:$G$42,L745)*SQRT(INDEX($I$5:$I$42,L745)),2)</f>
        <v>69</v>
      </c>
      <c r="AF745" s="16">
        <f t="shared" si="310"/>
        <v>154</v>
      </c>
      <c r="AG745" s="16">
        <f t="shared" si="311"/>
        <v>77</v>
      </c>
      <c r="AH745" s="16">
        <f t="shared" si="312"/>
        <v>690</v>
      </c>
      <c r="AJ745" s="16">
        <f t="shared" si="322"/>
        <v>589</v>
      </c>
      <c r="AK745" s="16">
        <f t="shared" si="323"/>
        <v>293</v>
      </c>
      <c r="AL745" s="16">
        <f t="shared" si="324"/>
        <v>2632</v>
      </c>
    </row>
    <row r="746" spans="11:38" ht="16.5" x14ac:dyDescent="0.2">
      <c r="K746" s="15">
        <v>743</v>
      </c>
      <c r="L746" s="15">
        <f t="shared" si="304"/>
        <v>36</v>
      </c>
      <c r="M746" s="15">
        <f t="shared" si="305"/>
        <v>3</v>
      </c>
      <c r="N746" s="16">
        <f t="shared" si="306"/>
        <v>1102020</v>
      </c>
      <c r="O746" s="16" t="str">
        <f t="shared" si="307"/>
        <v>高顺8突</v>
      </c>
      <c r="P746" s="31" t="s">
        <v>482</v>
      </c>
      <c r="Q746" s="16">
        <f t="shared" si="308"/>
        <v>2</v>
      </c>
      <c r="R746" s="16">
        <f t="shared" si="309"/>
        <v>8</v>
      </c>
      <c r="S746" s="16" t="s">
        <v>51</v>
      </c>
      <c r="T746" s="16">
        <f>ROUND(((IF(Q746=1,INDEX(新属性投放!$J$14:$J$34,卡牌属性!R746),INDEX(新属性投放!$J$42:$J$62,卡牌属性!R746)))*INDEX($G$5:$G$42,L746)+IF(Q746=1,INDEX(新属性投放!R$20:R$23,卡牌属性!M746-1),INDEX(新属性投放!R$25:R$28,卡牌属性!M746-1)))/SQRT(INDEX($I$5:$I$42,L746)),2)</f>
        <v>839.03</v>
      </c>
      <c r="U746" s="31" t="s">
        <v>190</v>
      </c>
      <c r="V746" s="16">
        <f>ROUND((IF(Q746=1,INDEX(新属性投放!$K$14:$K$34,卡牌属性!R746),INDEX(新属性投放!$K$42:$K$62,卡牌属性!R746))+IF(Q746=1,INDEX(新属性投放!S$20:S$23,卡牌属性!M746-1),INDEX(新属性投放!S$25:S$28,卡牌属性!M746-1)))*INDEX($G$5:$G$42,L746),2)</f>
        <v>392.84</v>
      </c>
      <c r="W746" s="31" t="s">
        <v>191</v>
      </c>
      <c r="X746" s="16">
        <f>ROUND((IF(Q746=1,INDEX(新属性投放!$L$14:$L$34,卡牌属性!R746),INDEX(新属性投放!$L$42:$L$62,卡牌属性!R746))*INDEX($G$5:$G$42,L746)+IF(Q746=1,INDEX(新属性投放!T$20:T$23,卡牌属性!M746-1),INDEX(新属性投放!T$25:T$28,卡牌属性!M746-1)))*SQRT(INDEX($I$5:$I$42,L746)),2)</f>
        <v>4226.2</v>
      </c>
      <c r="Y746" s="31" t="s">
        <v>189</v>
      </c>
      <c r="Z746" s="16">
        <f>ROUND(IF(Q746=1,INDEX(新属性投放!$D$14:$D$34,卡牌属性!R746),INDEX(新属性投放!$D$42:$D$62,卡牌属性!R746))*INDEX($G$5:$G$42,L746)/SQRT(INDEX($I$5:$I$42,L746)),2)</f>
        <v>19.350000000000001</v>
      </c>
      <c r="AA746" s="31" t="s">
        <v>190</v>
      </c>
      <c r="AB746" s="16">
        <f>ROUND(IF(Q746=1,INDEX(新属性投放!$E$14:$E$34,卡牌属性!R746),INDEX(新属性投放!$E$42:$E$62,卡牌属性!R746))*INDEX($G$5:$G$42,L746),2)</f>
        <v>9.68</v>
      </c>
      <c r="AC746" s="31" t="s">
        <v>191</v>
      </c>
      <c r="AD746" s="16">
        <f>ROUND(IF(Q746=1,INDEX(新属性投放!$F$14:$F$34,卡牌属性!R746),INDEX(新属性投放!$F$42:$F$62,卡牌属性!R746))*INDEX($G$5:$G$42,L746)*SQRT(INDEX($I$5:$I$42,L746)),2)</f>
        <v>86.25</v>
      </c>
      <c r="AF746" s="16">
        <f t="shared" si="310"/>
        <v>193</v>
      </c>
      <c r="AG746" s="16">
        <f t="shared" si="311"/>
        <v>96</v>
      </c>
      <c r="AH746" s="16">
        <f t="shared" si="312"/>
        <v>862</v>
      </c>
      <c r="AJ746" s="16">
        <f t="shared" si="322"/>
        <v>782</v>
      </c>
      <c r="AK746" s="16">
        <f t="shared" si="323"/>
        <v>389</v>
      </c>
      <c r="AL746" s="16">
        <f t="shared" si="324"/>
        <v>3494</v>
      </c>
    </row>
    <row r="747" spans="11:38" ht="16.5" x14ac:dyDescent="0.2">
      <c r="K747" s="15">
        <v>744</v>
      </c>
      <c r="L747" s="15">
        <f t="shared" si="304"/>
        <v>36</v>
      </c>
      <c r="M747" s="15">
        <f t="shared" si="305"/>
        <v>3</v>
      </c>
      <c r="N747" s="16">
        <f t="shared" si="306"/>
        <v>1102020</v>
      </c>
      <c r="O747" s="16" t="str">
        <f t="shared" si="307"/>
        <v>高顺9突</v>
      </c>
      <c r="P747" s="31" t="s">
        <v>482</v>
      </c>
      <c r="Q747" s="16">
        <f t="shared" si="308"/>
        <v>2</v>
      </c>
      <c r="R747" s="16">
        <f t="shared" si="309"/>
        <v>9</v>
      </c>
      <c r="S747" s="16" t="s">
        <v>51</v>
      </c>
      <c r="T747" s="16">
        <f>ROUND(((IF(Q747=1,INDEX(新属性投放!$J$14:$J$34,卡牌属性!R747),INDEX(新属性投放!$J$42:$J$62,卡牌属性!R747)))*INDEX($G$5:$G$42,L747)+IF(Q747=1,INDEX(新属性投放!R$20:R$23,卡牌属性!M747-1),INDEX(新属性投放!R$25:R$28,卡牌属性!M747-1)))/SQRT(INDEX($I$5:$I$42,L747)),2)</f>
        <v>1080.8800000000001</v>
      </c>
      <c r="U747" s="31" t="s">
        <v>190</v>
      </c>
      <c r="V747" s="16">
        <f>ROUND((IF(Q747=1,INDEX(新属性投放!$K$14:$K$34,卡牌属性!R747),INDEX(新属性投放!$K$42:$K$62,卡牌属性!R747))+IF(Q747=1,INDEX(新属性投放!S$20:S$23,卡牌属性!M747-1),INDEX(新属性投放!S$25:S$28,卡牌属性!M747-1)))*INDEX($G$5:$G$42,L747),2)</f>
        <v>513.76</v>
      </c>
      <c r="W747" s="31" t="s">
        <v>191</v>
      </c>
      <c r="X747" s="16">
        <f>ROUND((IF(Q747=1,INDEX(新属性投放!$L$14:$L$34,卡牌属性!R747),INDEX(新属性投放!$L$42:$L$62,卡牌属性!R747))*INDEX($G$5:$G$42,L747)+IF(Q747=1,INDEX(新属性投放!T$20:T$23,卡牌属性!M747-1),INDEX(新属性投放!T$25:T$28,卡牌属性!M747-1)))*SQRT(INDEX($I$5:$I$42,L747)),2)</f>
        <v>5523.4</v>
      </c>
      <c r="Y747" s="31" t="s">
        <v>189</v>
      </c>
      <c r="Z747" s="16">
        <f>ROUND(IF(Q747=1,INDEX(新属性投放!$D$14:$D$34,卡牌属性!R747),INDEX(新属性投放!$D$42:$D$62,卡牌属性!R747))*INDEX($G$5:$G$42,L747)/SQRT(INDEX($I$5:$I$42,L747)),2)</f>
        <v>25.17</v>
      </c>
      <c r="AA747" s="31" t="s">
        <v>190</v>
      </c>
      <c r="AB747" s="16">
        <f>ROUND(IF(Q747=1,INDEX(新属性投放!$E$14:$E$34,卡牌属性!R747),INDEX(新属性投放!$E$42:$E$62,卡牌属性!R747))*INDEX($G$5:$G$42,L747),2)</f>
        <v>12.59</v>
      </c>
      <c r="AC747" s="31" t="s">
        <v>191</v>
      </c>
      <c r="AD747" s="16">
        <f>ROUND(IF(Q747=1,INDEX(新属性投放!$F$14:$F$34,卡牌属性!R747),INDEX(新属性投放!$F$42:$F$62,卡牌属性!R747))*INDEX($G$5:$G$42,L747)*SQRT(INDEX($I$5:$I$42,L747)),2)</f>
        <v>112.7</v>
      </c>
      <c r="AF747" s="16">
        <f t="shared" si="310"/>
        <v>251</v>
      </c>
      <c r="AG747" s="16">
        <f t="shared" si="311"/>
        <v>125</v>
      </c>
      <c r="AH747" s="16">
        <f t="shared" si="312"/>
        <v>1127</v>
      </c>
      <c r="AJ747" s="16">
        <f t="shared" si="322"/>
        <v>1033</v>
      </c>
      <c r="AK747" s="16">
        <f t="shared" si="323"/>
        <v>514</v>
      </c>
      <c r="AL747" s="16">
        <f t="shared" si="324"/>
        <v>4621</v>
      </c>
    </row>
    <row r="748" spans="11:38" ht="16.5" x14ac:dyDescent="0.2">
      <c r="K748" s="15">
        <v>745</v>
      </c>
      <c r="L748" s="15">
        <f t="shared" si="304"/>
        <v>36</v>
      </c>
      <c r="M748" s="15">
        <f t="shared" si="305"/>
        <v>3</v>
      </c>
      <c r="N748" s="16">
        <f t="shared" si="306"/>
        <v>1102020</v>
      </c>
      <c r="O748" s="16" t="str">
        <f t="shared" si="307"/>
        <v>高顺10突</v>
      </c>
      <c r="P748" s="31" t="s">
        <v>482</v>
      </c>
      <c r="Q748" s="16">
        <f t="shared" si="308"/>
        <v>2</v>
      </c>
      <c r="R748" s="16">
        <f t="shared" si="309"/>
        <v>10</v>
      </c>
      <c r="S748" s="16" t="s">
        <v>51</v>
      </c>
      <c r="T748" s="16">
        <f>ROUND(((IF(Q748=1,INDEX(新属性投放!$J$14:$J$34,卡牌属性!R748),INDEX(新属性投放!$J$42:$J$62,卡牌属性!R748)))*INDEX($G$5:$G$42,L748)+IF(Q748=1,INDEX(新属性投放!R$20:R$23,卡牌属性!M748-1),INDEX(新属性投放!R$25:R$28,卡牌属性!M748-1)))/SQRT(INDEX($I$5:$I$42,L748)),2)</f>
        <v>1237.79</v>
      </c>
      <c r="U748" s="31" t="s">
        <v>190</v>
      </c>
      <c r="V748" s="16">
        <f>ROUND((IF(Q748=1,INDEX(新属性投放!$K$14:$K$34,卡牌属性!R748),INDEX(新属性投放!$K$42:$K$62,卡牌属性!R748))+IF(Q748=1,INDEX(新属性投放!S$20:S$23,卡牌属性!M748-1),INDEX(新属性投放!S$25:S$28,卡牌属性!M748-1)))*INDEX($G$5:$G$42,L748),2)</f>
        <v>592.79999999999995</v>
      </c>
      <c r="W748" s="31" t="s">
        <v>191</v>
      </c>
      <c r="X748" s="16">
        <f>ROUND((IF(Q748=1,INDEX(新属性投放!$L$14:$L$34,卡牌属性!R748),INDEX(新属性投放!$L$42:$L$62,卡牌属性!R748))*INDEX($G$5:$G$42,L748)+IF(Q748=1,INDEX(新属性投放!T$20:T$23,卡牌属性!M748-1),INDEX(新属性投放!T$25:T$28,卡牌属性!M748-1)))*SQRT(INDEX($I$5:$I$42,L748)),2)</f>
        <v>6366.35</v>
      </c>
      <c r="Y748" s="31" t="s">
        <v>189</v>
      </c>
      <c r="Z748" s="16">
        <f>ROUND(IF(Q748=1,INDEX(新属性投放!$D$14:$D$34,卡牌属性!R748),INDEX(新属性投放!$D$42:$D$62,卡牌属性!R748))*INDEX($G$5:$G$42,L748)/SQRT(INDEX($I$5:$I$42,L748)),2)</f>
        <v>29.03</v>
      </c>
      <c r="AA748" s="31" t="s">
        <v>190</v>
      </c>
      <c r="AB748" s="16">
        <f>ROUND(IF(Q748=1,INDEX(新属性投放!$E$14:$E$34,卡牌属性!R748),INDEX(新属性投放!$E$42:$E$62,卡牌属性!R748))*INDEX($G$5:$G$42,L748),2)</f>
        <v>14.51</v>
      </c>
      <c r="AC748" s="31" t="s">
        <v>191</v>
      </c>
      <c r="AD748" s="16">
        <f>ROUND(IF(Q748=1,INDEX(新属性投放!$F$14:$F$34,卡牌属性!R748),INDEX(新属性投放!$F$42:$F$62,卡牌属性!R748))*INDEX($G$5:$G$42,L748)*SQRT(INDEX($I$5:$I$42,L748)),2)</f>
        <v>129.94999999999999</v>
      </c>
      <c r="AF748" s="16">
        <f t="shared" si="310"/>
        <v>290</v>
      </c>
      <c r="AG748" s="16">
        <f t="shared" si="311"/>
        <v>145</v>
      </c>
      <c r="AH748" s="16">
        <f t="shared" si="312"/>
        <v>1299</v>
      </c>
      <c r="AJ748" s="16">
        <f t="shared" si="322"/>
        <v>1323</v>
      </c>
      <c r="AK748" s="16">
        <f t="shared" si="323"/>
        <v>659</v>
      </c>
      <c r="AL748" s="16">
        <f t="shared" si="324"/>
        <v>5920</v>
      </c>
    </row>
    <row r="749" spans="11:38" ht="16.5" x14ac:dyDescent="0.2">
      <c r="K749" s="15">
        <v>746</v>
      </c>
      <c r="L749" s="15">
        <f t="shared" si="304"/>
        <v>36</v>
      </c>
      <c r="M749" s="15">
        <f t="shared" si="305"/>
        <v>3</v>
      </c>
      <c r="N749" s="16">
        <f t="shared" si="306"/>
        <v>1102020</v>
      </c>
      <c r="O749" s="16" t="str">
        <f t="shared" si="307"/>
        <v>高顺11突</v>
      </c>
      <c r="P749" s="31" t="s">
        <v>482</v>
      </c>
      <c r="Q749" s="16">
        <f t="shared" si="308"/>
        <v>2</v>
      </c>
      <c r="R749" s="16">
        <f t="shared" si="309"/>
        <v>11</v>
      </c>
      <c r="S749" s="16" t="s">
        <v>51</v>
      </c>
      <c r="T749" s="16">
        <f>ROUND(((IF(Q749=1,INDEX(新属性投放!$J$14:$J$34,卡牌属性!R749),INDEX(新属性投放!$J$42:$J$62,卡牌属性!R749)))*INDEX($G$5:$G$42,L749)+IF(Q749=1,INDEX(新属性投放!R$20:R$23,卡牌属性!M749-1),INDEX(新属性投放!R$25:R$28,卡牌属性!M749-1)))/SQRT(INDEX($I$5:$I$42,L749)),2)</f>
        <v>1419.72</v>
      </c>
      <c r="U749" s="31" t="s">
        <v>190</v>
      </c>
      <c r="V749" s="16">
        <f>ROUND((IF(Q749=1,INDEX(新属性投放!$K$14:$K$34,卡牌属性!R749),INDEX(新属性投放!$K$42:$K$62,卡牌属性!R749))+IF(Q749=1,INDEX(新属性投放!S$20:S$23,卡牌属性!M749-1),INDEX(新属性投放!S$25:S$28,卡牌属性!M749-1)))*INDEX($G$5:$G$42,L749),2)</f>
        <v>683.76</v>
      </c>
      <c r="W749" s="31" t="s">
        <v>191</v>
      </c>
      <c r="X749" s="16">
        <f>ROUND((IF(Q749=1,INDEX(新属性投放!$L$14:$L$34,卡牌属性!R749),INDEX(新属性投放!$L$42:$L$62,卡牌属性!R749))*INDEX($G$5:$G$42,L749)+IF(Q749=1,INDEX(新属性投放!T$20:T$23,卡牌属性!M749-1),INDEX(新属性投放!T$25:T$28,卡牌属性!M749-1)))*SQRT(INDEX($I$5:$I$42,L749)),2)</f>
        <v>7347.3</v>
      </c>
      <c r="Y749" s="31" t="s">
        <v>189</v>
      </c>
      <c r="Z749" s="16">
        <f>ROUND(IF(Q749=1,INDEX(新属性投放!$D$14:$D$34,卡牌属性!R749),INDEX(新属性投放!$D$42:$D$62,卡牌属性!R749))*INDEX($G$5:$G$42,L749)/SQRT(INDEX($I$5:$I$42,L749)),2)</f>
        <v>33.869999999999997</v>
      </c>
      <c r="AA749" s="31" t="s">
        <v>190</v>
      </c>
      <c r="AB749" s="16">
        <f>ROUND(IF(Q749=1,INDEX(新属性投放!$E$14:$E$34,卡牌属性!R749),INDEX(新属性投放!$E$42:$E$62,卡牌属性!R749))*INDEX($G$5:$G$42,L749),2)</f>
        <v>16.93</v>
      </c>
      <c r="AC749" s="31" t="s">
        <v>191</v>
      </c>
      <c r="AD749" s="16">
        <f>ROUND(IF(Q749=1,INDEX(新属性投放!$F$14:$F$34,卡牌属性!R749),INDEX(新属性投放!$F$42:$F$62,卡牌属性!R749))*INDEX($G$5:$G$42,L749)*SQRT(INDEX($I$5:$I$42,L749)),2)</f>
        <v>151.80000000000001</v>
      </c>
      <c r="AF749" s="16">
        <f t="shared" si="310"/>
        <v>338</v>
      </c>
      <c r="AG749" s="16">
        <f t="shared" si="311"/>
        <v>169</v>
      </c>
      <c r="AH749" s="16">
        <f t="shared" si="312"/>
        <v>1518</v>
      </c>
      <c r="AJ749" s="16">
        <f t="shared" si="322"/>
        <v>1661</v>
      </c>
      <c r="AK749" s="16">
        <f t="shared" si="323"/>
        <v>828</v>
      </c>
      <c r="AL749" s="16">
        <f t="shared" si="324"/>
        <v>7438</v>
      </c>
    </row>
    <row r="750" spans="11:38" ht="16.5" x14ac:dyDescent="0.2">
      <c r="K750" s="15">
        <v>747</v>
      </c>
      <c r="L750" s="15">
        <f t="shared" si="304"/>
        <v>36</v>
      </c>
      <c r="M750" s="15">
        <f t="shared" si="305"/>
        <v>3</v>
      </c>
      <c r="N750" s="16">
        <f t="shared" si="306"/>
        <v>1102020</v>
      </c>
      <c r="O750" s="16" t="str">
        <f t="shared" si="307"/>
        <v>高顺12突</v>
      </c>
      <c r="P750" s="31" t="s">
        <v>482</v>
      </c>
      <c r="Q750" s="16">
        <f t="shared" si="308"/>
        <v>2</v>
      </c>
      <c r="R750" s="16">
        <f t="shared" si="309"/>
        <v>12</v>
      </c>
      <c r="S750" s="16" t="s">
        <v>51</v>
      </c>
      <c r="T750" s="16">
        <f>ROUND(((IF(Q750=1,INDEX(新属性投放!$J$14:$J$34,卡牌属性!R750),INDEX(新属性投放!$J$42:$J$62,卡牌属性!R750)))*INDEX($G$5:$G$42,L750)+IF(Q750=1,INDEX(新属性投放!R$20:R$23,卡牌属性!M750-1),INDEX(新属性投放!R$25:R$28,卡牌属性!M750-1)))/SQRT(INDEX($I$5:$I$42,L750)),2)</f>
        <v>1631.61</v>
      </c>
      <c r="U750" s="31" t="s">
        <v>190</v>
      </c>
      <c r="V750" s="16">
        <f>ROUND((IF(Q750=1,INDEX(新属性投放!$K$14:$K$34,卡牌属性!R750),INDEX(新属性投放!$K$42:$K$62,卡牌属性!R750))+IF(Q750=1,INDEX(新属性投放!S$20:S$23,卡牌属性!M750-1),INDEX(新属性投放!S$25:S$28,卡牌属性!M750-1)))*INDEX($G$5:$G$42,L750),2)</f>
        <v>789.13</v>
      </c>
      <c r="W750" s="31" t="s">
        <v>191</v>
      </c>
      <c r="X750" s="16">
        <f>ROUND((IF(Q750=1,INDEX(新属性投放!$L$14:$L$34,卡牌属性!R750),INDEX(新属性投放!$L$42:$L$62,卡牌属性!R750))*INDEX($G$5:$G$42,L750)+IF(Q750=1,INDEX(新属性投放!T$20:T$23,卡牌属性!M750-1),INDEX(新属性投放!T$25:T$28,卡牌属性!M750-1)))*SQRT(INDEX($I$5:$I$42,L750)),2)</f>
        <v>8489.25</v>
      </c>
      <c r="Y750" s="31" t="s">
        <v>189</v>
      </c>
      <c r="Z750" s="16">
        <f>ROUND(IF(Q750=1,INDEX(新属性投放!$D$14:$D$34,卡牌属性!R750),INDEX(新属性投放!$D$42:$D$62,卡牌属性!R750))*INDEX($G$5:$G$42,L750)/SQRT(INDEX($I$5:$I$42,L750)),2)</f>
        <v>38.74</v>
      </c>
      <c r="AA750" s="31" t="s">
        <v>190</v>
      </c>
      <c r="AB750" s="16">
        <f>ROUND(IF(Q750=1,INDEX(新属性投放!$E$14:$E$34,卡牌属性!R750),INDEX(新属性投放!$E$42:$E$62,卡牌属性!R750))*INDEX($G$5:$G$42,L750),2)</f>
        <v>19.37</v>
      </c>
      <c r="AC750" s="31" t="s">
        <v>191</v>
      </c>
      <c r="AD750" s="16">
        <f>ROUND(IF(Q750=1,INDEX(新属性投放!$F$14:$F$34,卡牌属性!R750),INDEX(新属性投放!$F$42:$F$62,卡牌属性!R750))*INDEX($G$5:$G$42,L750)*SQRT(INDEX($I$5:$I$42,L750)),2)</f>
        <v>173.65</v>
      </c>
      <c r="AF750" s="16">
        <f t="shared" si="310"/>
        <v>387</v>
      </c>
      <c r="AG750" s="16">
        <f t="shared" si="311"/>
        <v>193</v>
      </c>
      <c r="AH750" s="16">
        <f t="shared" si="312"/>
        <v>1736</v>
      </c>
      <c r="AJ750" s="16">
        <f t="shared" si="322"/>
        <v>2048</v>
      </c>
      <c r="AK750" s="16">
        <f t="shared" si="323"/>
        <v>1021</v>
      </c>
      <c r="AL750" s="16">
        <f t="shared" si="324"/>
        <v>9174</v>
      </c>
    </row>
    <row r="751" spans="11:38" ht="16.5" x14ac:dyDescent="0.2">
      <c r="K751" s="15">
        <v>748</v>
      </c>
      <c r="L751" s="15">
        <f t="shared" si="304"/>
        <v>36</v>
      </c>
      <c r="M751" s="15">
        <f t="shared" si="305"/>
        <v>3</v>
      </c>
      <c r="N751" s="16">
        <f t="shared" si="306"/>
        <v>1102020</v>
      </c>
      <c r="O751" s="16" t="str">
        <f t="shared" si="307"/>
        <v>高顺13突</v>
      </c>
      <c r="P751" s="31" t="s">
        <v>482</v>
      </c>
      <c r="Q751" s="16">
        <f t="shared" si="308"/>
        <v>2</v>
      </c>
      <c r="R751" s="16">
        <f t="shared" si="309"/>
        <v>13</v>
      </c>
      <c r="S751" s="16" t="s">
        <v>51</v>
      </c>
      <c r="T751" s="16">
        <f>ROUND(((IF(Q751=1,INDEX(新属性投放!$J$14:$J$34,卡牌属性!R751),INDEX(新属性投放!$J$42:$J$62,卡牌属性!R751)))*INDEX($G$5:$G$42,L751)+IF(Q751=1,INDEX(新属性投放!R$20:R$23,卡牌属性!M751-1),INDEX(新属性投放!R$25:R$28,卡牌属性!M751-1)))/SQRT(INDEX($I$5:$I$42,L751)),2)</f>
        <v>1873.63</v>
      </c>
      <c r="U751" s="31" t="s">
        <v>190</v>
      </c>
      <c r="V751" s="16">
        <f>ROUND((IF(Q751=1,INDEX(新属性投放!$K$14:$K$34,卡牌属性!R751),INDEX(新属性投放!$K$42:$K$62,卡牌属性!R751))+IF(Q751=1,INDEX(新属性投放!S$20:S$23,卡牌属性!M751-1),INDEX(新属性投放!S$25:S$28,卡牌属性!M751-1)))*INDEX($G$5:$G$42,L751),2)</f>
        <v>910.14</v>
      </c>
      <c r="W751" s="31" t="s">
        <v>191</v>
      </c>
      <c r="X751" s="16">
        <f>ROUND((IF(Q751=1,INDEX(新属性投放!$L$14:$L$34,卡牌属性!R751),INDEX(新属性投放!$L$42:$L$62,卡牌属性!R751))*INDEX($G$5:$G$42,L751)+IF(Q751=1,INDEX(新属性投放!T$20:T$23,卡牌属性!M751-1),INDEX(新属性投放!T$25:T$28,卡牌属性!M751-1)))*SQRT(INDEX($I$5:$I$42,L751)),2)</f>
        <v>9792.2000000000007</v>
      </c>
      <c r="Y751" s="31" t="s">
        <v>189</v>
      </c>
      <c r="Z751" s="16">
        <f>ROUND(IF(Q751=1,INDEX(新属性投放!$D$14:$D$34,卡牌属性!R751),INDEX(新属性投放!$D$42:$D$62,卡牌属性!R751))*INDEX($G$5:$G$42,L751)/SQRT(INDEX($I$5:$I$42,L751)),2)</f>
        <v>44.79</v>
      </c>
      <c r="AA751" s="31" t="s">
        <v>190</v>
      </c>
      <c r="AB751" s="16">
        <f>ROUND(IF(Q751=1,INDEX(新属性投放!$E$14:$E$34,卡牌属性!R751),INDEX(新属性投放!$E$42:$E$62,卡牌属性!R751))*INDEX($G$5:$G$42,L751),2)</f>
        <v>22.4</v>
      </c>
      <c r="AC751" s="31" t="s">
        <v>191</v>
      </c>
      <c r="AD751" s="16">
        <f>ROUND(IF(Q751=1,INDEX(新属性投放!$F$14:$F$34,卡牌属性!R751),INDEX(新属性投放!$F$42:$F$62,卡牌属性!R751))*INDEX($G$5:$G$42,L751)*SQRT(INDEX($I$5:$I$42,L751)),2)</f>
        <v>201.25</v>
      </c>
      <c r="AF751" s="16">
        <f t="shared" si="310"/>
        <v>447</v>
      </c>
      <c r="AG751" s="16">
        <f t="shared" si="311"/>
        <v>224</v>
      </c>
      <c r="AH751" s="16">
        <f t="shared" si="312"/>
        <v>2012</v>
      </c>
      <c r="AJ751" s="16">
        <f t="shared" si="322"/>
        <v>2495</v>
      </c>
      <c r="AK751" s="16">
        <f t="shared" si="323"/>
        <v>1245</v>
      </c>
      <c r="AL751" s="16">
        <f t="shared" si="324"/>
        <v>11186</v>
      </c>
    </row>
    <row r="752" spans="11:38" ht="16.5" x14ac:dyDescent="0.2">
      <c r="K752" s="15">
        <v>749</v>
      </c>
      <c r="L752" s="15">
        <f t="shared" si="304"/>
        <v>36</v>
      </c>
      <c r="M752" s="15">
        <f t="shared" si="305"/>
        <v>3</v>
      </c>
      <c r="N752" s="16">
        <f t="shared" si="306"/>
        <v>1102020</v>
      </c>
      <c r="O752" s="16" t="str">
        <f t="shared" si="307"/>
        <v>高顺14突</v>
      </c>
      <c r="P752" s="31" t="s">
        <v>482</v>
      </c>
      <c r="Q752" s="16">
        <f t="shared" si="308"/>
        <v>2</v>
      </c>
      <c r="R752" s="16">
        <f t="shared" si="309"/>
        <v>14</v>
      </c>
      <c r="S752" s="16" t="s">
        <v>51</v>
      </c>
      <c r="T752" s="16">
        <f>ROUND(((IF(Q752=1,INDEX(新属性投放!$J$14:$J$34,卡牌属性!R752),INDEX(新属性投放!$J$42:$J$62,卡牌属性!R752)))*INDEX($G$5:$G$42,L752)+IF(Q752=1,INDEX(新属性投放!R$20:R$23,卡牌属性!M752-1),INDEX(新属性投放!R$25:R$28,卡牌属性!M752-1)))/SQRT(INDEX($I$5:$I$42,L752)),2)</f>
        <v>2153.94</v>
      </c>
      <c r="U752" s="31" t="s">
        <v>190</v>
      </c>
      <c r="V752" s="16">
        <f>ROUND((IF(Q752=1,INDEX(新属性投放!$K$14:$K$34,卡牌属性!R752),INDEX(新属性投放!$K$42:$K$62,卡牌属性!R752))+IF(Q752=1,INDEX(新属性投放!S$20:S$23,卡牌属性!M752-1),INDEX(新属性投放!S$25:S$28,卡牌属性!M752-1)))*INDEX($G$5:$G$42,L752),2)</f>
        <v>1049.72</v>
      </c>
      <c r="W752" s="31" t="s">
        <v>191</v>
      </c>
      <c r="X752" s="16">
        <f>ROUND((IF(Q752=1,INDEX(新属性投放!$L$14:$L$34,卡牌属性!R752),INDEX(新属性投放!$L$42:$L$62,卡牌属性!R752))*INDEX($G$5:$G$42,L752)+IF(Q752=1,INDEX(新属性投放!T$20:T$23,卡牌属性!M752-1),INDEX(新属性投放!T$25:T$28,卡牌属性!M752-1)))*SQRT(INDEX($I$5:$I$42,L752)),2)</f>
        <v>11305.6</v>
      </c>
      <c r="Y752" s="31" t="s">
        <v>189</v>
      </c>
      <c r="Z752" s="16">
        <f>ROUND(IF(Q752=1,INDEX(新属性投放!$D$14:$D$34,卡牌属性!R752),INDEX(新属性投放!$D$42:$D$62,卡牌属性!R752))*INDEX($G$5:$G$42,L752)/SQRT(INDEX($I$5:$I$42,L752)),2)</f>
        <v>51.8</v>
      </c>
      <c r="AA752" s="31" t="s">
        <v>190</v>
      </c>
      <c r="AB752" s="16">
        <f>ROUND(IF(Q752=1,INDEX(新属性投放!$E$14:$E$34,卡牌属性!R752),INDEX(新属性投放!$E$42:$E$62,卡牌属性!R752))*INDEX($G$5:$G$42,L752),2)</f>
        <v>25.9</v>
      </c>
      <c r="AC752" s="31" t="s">
        <v>191</v>
      </c>
      <c r="AD752" s="16">
        <f>ROUND(IF(Q752=1,INDEX(新属性投放!$F$14:$F$34,卡牌属性!R752),INDEX(新属性投放!$F$42:$F$62,卡牌属性!R752))*INDEX($G$5:$G$42,L752)*SQRT(INDEX($I$5:$I$42,L752)),2)</f>
        <v>232.3</v>
      </c>
      <c r="AF752" s="16">
        <f t="shared" si="310"/>
        <v>518</v>
      </c>
      <c r="AG752" s="16">
        <f t="shared" si="311"/>
        <v>259</v>
      </c>
      <c r="AH752" s="16">
        <f t="shared" si="312"/>
        <v>2323</v>
      </c>
      <c r="AJ752" s="16">
        <f t="shared" si="322"/>
        <v>3013</v>
      </c>
      <c r="AK752" s="16">
        <f t="shared" si="323"/>
        <v>1504</v>
      </c>
      <c r="AL752" s="16">
        <f t="shared" si="324"/>
        <v>13509</v>
      </c>
    </row>
    <row r="753" spans="11:38" ht="16.5" x14ac:dyDescent="0.2">
      <c r="K753" s="15">
        <v>750</v>
      </c>
      <c r="L753" s="15">
        <f t="shared" si="304"/>
        <v>36</v>
      </c>
      <c r="M753" s="15">
        <f t="shared" si="305"/>
        <v>3</v>
      </c>
      <c r="N753" s="16">
        <f t="shared" si="306"/>
        <v>1102020</v>
      </c>
      <c r="O753" s="16" t="str">
        <f t="shared" si="307"/>
        <v>高顺15突</v>
      </c>
      <c r="P753" s="31" t="s">
        <v>482</v>
      </c>
      <c r="Q753" s="16">
        <f t="shared" si="308"/>
        <v>2</v>
      </c>
      <c r="R753" s="16">
        <f t="shared" si="309"/>
        <v>15</v>
      </c>
      <c r="S753" s="16" t="s">
        <v>51</v>
      </c>
      <c r="T753" s="16">
        <f>ROUND(((IF(Q753=1,INDEX(新属性投放!$J$14:$J$34,卡牌属性!R753),INDEX(新属性投放!$J$42:$J$62,卡牌属性!R753)))*INDEX($G$5:$G$42,L753)+IF(Q753=1,INDEX(新属性投放!R$20:R$23,卡牌属性!M753-1),INDEX(新属性投放!R$25:R$28,卡牌属性!M753-1)))/SQRT(INDEX($I$5:$I$42,L753)),2)</f>
        <v>2477.3200000000002</v>
      </c>
      <c r="U753" s="31" t="s">
        <v>190</v>
      </c>
      <c r="V753" s="16">
        <f>ROUND((IF(Q753=1,INDEX(新属性投放!$K$14:$K$34,卡牌属性!R753),INDEX(新属性投放!$K$42:$K$62,卡牌属性!R753))+IF(Q753=1,INDEX(新属性投放!S$20:S$23,卡牌属性!M753-1),INDEX(新属性投放!S$25:S$28,卡牌属性!M753-1)))*INDEX($G$5:$G$42,L753),2)</f>
        <v>1211.4100000000001</v>
      </c>
      <c r="W753" s="31" t="s">
        <v>191</v>
      </c>
      <c r="X753" s="16">
        <f>ROUND((IF(Q753=1,INDEX(新属性投放!$L$14:$L$34,卡牌属性!R753),INDEX(新属性投放!$L$42:$L$62,卡牌属性!R753))*INDEX($G$5:$G$42,L753)+IF(Q753=1,INDEX(新属性投放!T$20:T$23,卡牌属性!M753-1),INDEX(新属性投放!T$25:T$28,卡牌属性!M753-1)))*SQRT(INDEX($I$5:$I$42,L753)),2)</f>
        <v>13046.7</v>
      </c>
      <c r="Y753" s="31" t="s">
        <v>189</v>
      </c>
      <c r="Z753" s="16">
        <f>ROUND(IF(Q753=1,INDEX(新属性投放!$D$14:$D$34,卡牌属性!R753),INDEX(新属性投放!$D$42:$D$62,卡牌属性!R753))*INDEX($G$5:$G$42,L753)/SQRT(INDEX($I$5:$I$42,L753)),2)</f>
        <v>59.88</v>
      </c>
      <c r="AA753" s="31" t="s">
        <v>190</v>
      </c>
      <c r="AB753" s="16">
        <f>ROUND(IF(Q753=1,INDEX(新属性投放!$E$14:$E$34,卡牌属性!R753),INDEX(新属性投放!$E$42:$E$62,卡牌属性!R753))*INDEX($G$5:$G$42,L753),2)</f>
        <v>29.94</v>
      </c>
      <c r="AC753" s="31" t="s">
        <v>191</v>
      </c>
      <c r="AD753" s="16">
        <f>ROUND(IF(Q753=1,INDEX(新属性投放!$F$14:$F$34,卡牌属性!R753),INDEX(新属性投放!$F$42:$F$62,卡牌属性!R753))*INDEX($G$5:$G$42,L753)*SQRT(INDEX($I$5:$I$42,L753)),2)</f>
        <v>269.10000000000002</v>
      </c>
      <c r="AF753" s="16">
        <f t="shared" si="310"/>
        <v>598</v>
      </c>
      <c r="AG753" s="16">
        <f t="shared" si="311"/>
        <v>299</v>
      </c>
      <c r="AH753" s="16">
        <f t="shared" si="312"/>
        <v>2691</v>
      </c>
      <c r="AJ753" s="16">
        <f t="shared" si="322"/>
        <v>3611</v>
      </c>
      <c r="AK753" s="16">
        <f t="shared" si="323"/>
        <v>1803</v>
      </c>
      <c r="AL753" s="16">
        <f t="shared" si="324"/>
        <v>16200</v>
      </c>
    </row>
    <row r="754" spans="11:38" ht="16.5" x14ac:dyDescent="0.2">
      <c r="K754" s="15">
        <v>751</v>
      </c>
      <c r="L754" s="15">
        <f t="shared" si="304"/>
        <v>36</v>
      </c>
      <c r="M754" s="15">
        <f t="shared" si="305"/>
        <v>3</v>
      </c>
      <c r="N754" s="16">
        <f t="shared" si="306"/>
        <v>1102020</v>
      </c>
      <c r="O754" s="16" t="str">
        <f t="shared" si="307"/>
        <v>高顺16突</v>
      </c>
      <c r="P754" s="31" t="s">
        <v>482</v>
      </c>
      <c r="Q754" s="16">
        <f t="shared" si="308"/>
        <v>2</v>
      </c>
      <c r="R754" s="16">
        <f t="shared" si="309"/>
        <v>16</v>
      </c>
      <c r="S754" s="16" t="s">
        <v>51</v>
      </c>
      <c r="T754" s="16">
        <f>ROUND(((IF(Q754=1,INDEX(新属性投放!$J$14:$J$34,卡牌属性!R754),INDEX(新属性投放!$J$42:$J$62,卡牌属性!R754)))*INDEX($G$5:$G$42,L754)+IF(Q754=1,INDEX(新属性投放!R$20:R$23,卡牌属性!M754-1),INDEX(新属性投放!R$25:R$28,卡牌属性!M754-1)))/SQRT(INDEX($I$5:$I$42,L754)),2)</f>
        <v>2851.47</v>
      </c>
      <c r="U754" s="31" t="s">
        <v>190</v>
      </c>
      <c r="V754" s="16">
        <f>ROUND((IF(Q754=1,INDEX(新属性投放!$K$14:$K$34,卡牌属性!R754),INDEX(新属性投放!$K$42:$K$62,卡牌属性!R754))+IF(Q754=1,INDEX(新属性投放!S$20:S$23,卡牌属性!M754-1),INDEX(新属性投放!S$25:S$28,卡牌属性!M754-1)))*INDEX($G$5:$G$42,L754),2)</f>
        <v>1399.06</v>
      </c>
      <c r="W754" s="31" t="s">
        <v>191</v>
      </c>
      <c r="X754" s="16">
        <f>ROUND((IF(Q754=1,INDEX(新属性投放!$L$14:$L$34,卡牌属性!R754),INDEX(新属性投放!$L$42:$L$62,卡牌属性!R754))*INDEX($G$5:$G$42,L754)+IF(Q754=1,INDEX(新属性投放!T$20:T$23,卡牌属性!M754-1),INDEX(新属性投放!T$25:T$28,卡牌属性!M754-1)))*SQRT(INDEX($I$5:$I$42,L754)),2)</f>
        <v>15064.95</v>
      </c>
      <c r="Y754" s="31" t="s">
        <v>189</v>
      </c>
      <c r="Z754" s="16">
        <f>ROUND(IF(Q754=1,INDEX(新属性投放!$D$14:$D$34,卡牌属性!R754),INDEX(新属性投放!$D$42:$D$62,卡牌属性!R754))*INDEX($G$5:$G$42,L754)/SQRT(INDEX($I$5:$I$42,L754)),2)</f>
        <v>69.23</v>
      </c>
      <c r="AA754" s="31" t="s">
        <v>190</v>
      </c>
      <c r="AB754" s="16">
        <f>ROUND(IF(Q754=1,INDEX(新属性投放!$E$14:$E$34,卡牌属性!R754),INDEX(新属性投放!$E$42:$E$62,卡牌属性!R754))*INDEX($G$5:$G$42,L754),2)</f>
        <v>34.619999999999997</v>
      </c>
      <c r="AC754" s="31" t="s">
        <v>191</v>
      </c>
      <c r="AD754" s="16">
        <f>ROUND(IF(Q754=1,INDEX(新属性投放!$F$14:$F$34,卡牌属性!R754),INDEX(新属性投放!$F$42:$F$62,卡牌属性!R754))*INDEX($G$5:$G$42,L754)*SQRT(INDEX($I$5:$I$42,L754)),2)</f>
        <v>310.5</v>
      </c>
      <c r="AF754" s="16">
        <f t="shared" si="310"/>
        <v>692</v>
      </c>
      <c r="AG754" s="16">
        <f t="shared" si="311"/>
        <v>346</v>
      </c>
      <c r="AH754" s="16">
        <f t="shared" si="312"/>
        <v>3105</v>
      </c>
      <c r="AJ754" s="16">
        <f t="shared" si="322"/>
        <v>4303</v>
      </c>
      <c r="AK754" s="16">
        <f t="shared" si="323"/>
        <v>2149</v>
      </c>
      <c r="AL754" s="16">
        <f t="shared" si="324"/>
        <v>19305</v>
      </c>
    </row>
    <row r="755" spans="11:38" ht="16.5" x14ac:dyDescent="0.2">
      <c r="K755" s="15">
        <v>752</v>
      </c>
      <c r="L755" s="15">
        <f t="shared" si="304"/>
        <v>36</v>
      </c>
      <c r="M755" s="15">
        <f t="shared" si="305"/>
        <v>3</v>
      </c>
      <c r="N755" s="16">
        <f t="shared" si="306"/>
        <v>1102020</v>
      </c>
      <c r="O755" s="16" t="str">
        <f t="shared" si="307"/>
        <v>高顺17突</v>
      </c>
      <c r="P755" s="31" t="s">
        <v>482</v>
      </c>
      <c r="Q755" s="16">
        <f t="shared" si="308"/>
        <v>2</v>
      </c>
      <c r="R755" s="16">
        <f t="shared" si="309"/>
        <v>17</v>
      </c>
      <c r="S755" s="16" t="s">
        <v>51</v>
      </c>
      <c r="T755" s="16">
        <f>ROUND(((IF(Q755=1,INDEX(新属性投放!$J$14:$J$34,卡牌属性!R755),INDEX(新属性投放!$J$42:$J$62,卡牌属性!R755)))*INDEX($G$5:$G$42,L755)+IF(Q755=1,INDEX(新属性投放!R$20:R$23,卡牌属性!M755-1),INDEX(新属性投放!R$25:R$28,卡牌属性!M755-1)))/SQRT(INDEX($I$5:$I$42,L755)),2)</f>
        <v>3283.87</v>
      </c>
      <c r="U755" s="31" t="s">
        <v>190</v>
      </c>
      <c r="V755" s="16">
        <f>ROUND((IF(Q755=1,INDEX(新属性投放!$K$14:$K$34,卡牌属性!R755),INDEX(新属性投放!$K$42:$K$62,卡牌属性!R755))+IF(Q755=1,INDEX(新属性投放!S$20:S$23,卡牌属性!M755-1),INDEX(新属性投放!S$25:S$28,卡牌属性!M755-1)))*INDEX($G$5:$G$42,L755),2)</f>
        <v>1615.84</v>
      </c>
      <c r="W755" s="31" t="s">
        <v>191</v>
      </c>
      <c r="X755" s="16">
        <f>ROUND((IF(Q755=1,INDEX(新属性投放!$L$14:$L$34,卡牌属性!R755),INDEX(新属性投放!$L$42:$L$62,卡牌属性!R755))*INDEX($G$5:$G$42,L755)+IF(Q755=1,INDEX(新属性投放!T$20:T$23,卡牌属性!M755-1),INDEX(新属性投放!T$25:T$28,卡牌属性!M755-1)))*SQRT(INDEX($I$5:$I$42,L755)),2)</f>
        <v>17393.7</v>
      </c>
      <c r="Y755" s="31" t="s">
        <v>189</v>
      </c>
      <c r="Z755" s="16">
        <f>ROUND(IF(Q755=1,INDEX(新属性投放!$D$14:$D$34,卡牌属性!R755),INDEX(新属性投放!$D$42:$D$62,卡牌属性!R755))*INDEX($G$5:$G$42,L755)/SQRT(INDEX($I$5:$I$42,L755)),2)</f>
        <v>80.040000000000006</v>
      </c>
      <c r="AA755" s="31" t="s">
        <v>190</v>
      </c>
      <c r="AB755" s="16">
        <f>ROUND(IF(Q755=1,INDEX(新属性投放!$E$14:$E$34,卡牌属性!R755),INDEX(新属性投放!$E$42:$E$62,卡牌属性!R755))*INDEX($G$5:$G$42,L755),2)</f>
        <v>40.020000000000003</v>
      </c>
      <c r="AC755" s="31" t="s">
        <v>191</v>
      </c>
      <c r="AD755" s="16">
        <f>ROUND(IF(Q755=1,INDEX(新属性投放!$F$14:$F$34,卡牌属性!R755),INDEX(新属性投放!$F$42:$F$62,卡牌属性!R755))*INDEX($G$5:$G$42,L755)*SQRT(INDEX($I$5:$I$42,L755)),2)</f>
        <v>359.95</v>
      </c>
      <c r="AF755" s="16">
        <f t="shared" si="310"/>
        <v>800</v>
      </c>
      <c r="AG755" s="16">
        <f t="shared" si="311"/>
        <v>400</v>
      </c>
      <c r="AH755" s="16">
        <f t="shared" si="312"/>
        <v>3599</v>
      </c>
      <c r="AJ755" s="16">
        <f t="shared" si="322"/>
        <v>5103</v>
      </c>
      <c r="AK755" s="16">
        <f t="shared" si="323"/>
        <v>2549</v>
      </c>
      <c r="AL755" s="16">
        <f t="shared" si="324"/>
        <v>22904</v>
      </c>
    </row>
    <row r="756" spans="11:38" ht="16.5" x14ac:dyDescent="0.2">
      <c r="K756" s="15">
        <v>753</v>
      </c>
      <c r="L756" s="15">
        <f t="shared" si="304"/>
        <v>36</v>
      </c>
      <c r="M756" s="15">
        <f t="shared" si="305"/>
        <v>3</v>
      </c>
      <c r="N756" s="16">
        <f t="shared" si="306"/>
        <v>1102020</v>
      </c>
      <c r="O756" s="16" t="str">
        <f t="shared" si="307"/>
        <v>高顺18突</v>
      </c>
      <c r="P756" s="31" t="s">
        <v>482</v>
      </c>
      <c r="Q756" s="16">
        <f t="shared" si="308"/>
        <v>2</v>
      </c>
      <c r="R756" s="16">
        <f t="shared" si="309"/>
        <v>18</v>
      </c>
      <c r="S756" s="16" t="s">
        <v>51</v>
      </c>
      <c r="T756" s="16">
        <f>ROUND(((IF(Q756=1,INDEX(新属性投放!$J$14:$J$34,卡牌属性!R756),INDEX(新属性投放!$J$42:$J$62,卡牌属性!R756)))*INDEX($G$5:$G$42,L756)+IF(Q756=1,INDEX(新属性投放!R$20:R$23,卡牌属性!M756-1),INDEX(新属性投放!R$25:R$28,卡牌属性!M756-1)))/SQRT(INDEX($I$5:$I$42,L756)),2)</f>
        <v>3784.12</v>
      </c>
      <c r="U756" s="31" t="s">
        <v>190</v>
      </c>
      <c r="V756" s="16">
        <f>ROUND((IF(Q756=1,INDEX(新属性投放!$K$14:$K$34,卡牌属性!R756),INDEX(新属性投放!$K$42:$K$62,卡牌属性!R756))+IF(Q756=1,INDEX(新属性投放!S$20:S$23,卡牌属性!M756-1),INDEX(新属性投放!S$25:S$28,卡牌属性!M756-1)))*INDEX($G$5:$G$42,L756),2)</f>
        <v>1866.54</v>
      </c>
      <c r="W756" s="31" t="s">
        <v>191</v>
      </c>
      <c r="X756" s="16">
        <f>ROUND((IF(Q756=1,INDEX(新属性投放!$L$14:$L$34,卡牌属性!R756),INDEX(新属性投放!$L$42:$L$62,卡牌属性!R756))*INDEX($G$5:$G$42,L756)+IF(Q756=1,INDEX(新属性投放!T$20:T$23,卡牌属性!M756-1),INDEX(新属性投放!T$25:T$28,卡牌属性!M756-1)))*SQRT(INDEX($I$5:$I$42,L756)),2)</f>
        <v>20093.900000000001</v>
      </c>
      <c r="Y756" s="31" t="s">
        <v>189</v>
      </c>
      <c r="Z756" s="16">
        <f>ROUND(IF(Q756=1,INDEX(新属性投放!$D$14:$D$34,卡牌属性!R756),INDEX(新属性投放!$D$42:$D$62,卡牌属性!R756))*INDEX($G$5:$G$42,L756)/SQRT(INDEX($I$5:$I$42,L756)),2)</f>
        <v>92.55</v>
      </c>
      <c r="AA756" s="31" t="s">
        <v>190</v>
      </c>
      <c r="AB756" s="16">
        <f>ROUND(IF(Q756=1,INDEX(新属性投放!$E$14:$E$34,卡牌属性!R756),INDEX(新属性投放!$E$42:$E$62,卡牌属性!R756))*INDEX($G$5:$G$42,L756),2)</f>
        <v>46.28</v>
      </c>
      <c r="AC756" s="31" t="s">
        <v>191</v>
      </c>
      <c r="AD756" s="16">
        <f>ROUND(IF(Q756=1,INDEX(新属性投放!$F$14:$F$34,卡牌属性!R756),INDEX(新属性投放!$F$42:$F$62,卡牌属性!R756))*INDEX($G$5:$G$42,L756)*SQRT(INDEX($I$5:$I$42,L756)),2)</f>
        <v>416.3</v>
      </c>
      <c r="AF756" s="16">
        <f t="shared" si="310"/>
        <v>925</v>
      </c>
      <c r="AG756" s="16">
        <f t="shared" si="311"/>
        <v>462</v>
      </c>
      <c r="AH756" s="16">
        <f t="shared" si="312"/>
        <v>4163</v>
      </c>
      <c r="AJ756" s="16">
        <f t="shared" si="322"/>
        <v>6028</v>
      </c>
      <c r="AK756" s="16">
        <f t="shared" si="323"/>
        <v>3011</v>
      </c>
      <c r="AL756" s="16">
        <f t="shared" si="324"/>
        <v>27067</v>
      </c>
    </row>
    <row r="757" spans="11:38" ht="16.5" x14ac:dyDescent="0.2">
      <c r="K757" s="15">
        <v>754</v>
      </c>
      <c r="L757" s="15">
        <f t="shared" si="304"/>
        <v>36</v>
      </c>
      <c r="M757" s="15">
        <f t="shared" si="305"/>
        <v>3</v>
      </c>
      <c r="N757" s="16">
        <f t="shared" si="306"/>
        <v>1102020</v>
      </c>
      <c r="O757" s="16" t="str">
        <f t="shared" si="307"/>
        <v>高顺19突</v>
      </c>
      <c r="P757" s="31" t="s">
        <v>482</v>
      </c>
      <c r="Q757" s="16">
        <f t="shared" si="308"/>
        <v>2</v>
      </c>
      <c r="R757" s="16">
        <f t="shared" si="309"/>
        <v>19</v>
      </c>
      <c r="S757" s="16" t="s">
        <v>51</v>
      </c>
      <c r="T757" s="16">
        <f>ROUND(((IF(Q757=1,INDEX(新属性投放!$J$14:$J$34,卡牌属性!R757),INDEX(新属性投放!$J$42:$J$62,卡牌属性!R757)))*INDEX($G$5:$G$42,L757)+IF(Q757=1,INDEX(新属性投放!R$20:R$23,卡牌属性!M757-1),INDEX(新属性投放!R$25:R$28,卡牌属性!M757-1)))/SQRT(INDEX($I$5:$I$42,L757)),2)</f>
        <v>4363.03</v>
      </c>
      <c r="U757" s="31" t="s">
        <v>190</v>
      </c>
      <c r="V757" s="16">
        <f>ROUND((IF(Q757=1,INDEX(新属性投放!$K$14:$K$34,卡牌属性!R757),INDEX(新属性投放!$K$42:$K$62,卡牌属性!R757))+IF(Q757=1,INDEX(新属性投放!S$20:S$23,卡牌属性!M757-1),INDEX(新属性投放!S$25:S$28,卡牌属性!M757-1)))*INDEX($G$5:$G$42,L757),2)</f>
        <v>2155.42</v>
      </c>
      <c r="W757" s="31" t="s">
        <v>191</v>
      </c>
      <c r="X757" s="16">
        <f>ROUND((IF(Q757=1,INDEX(新属性投放!$L$14:$L$34,卡牌属性!R757),INDEX(新属性投放!$L$42:$L$62,卡牌属性!R757))*INDEX($G$5:$G$42,L757)+IF(Q757=1,INDEX(新属性投放!T$20:T$23,卡牌属性!M757-1),INDEX(新属性投放!T$25:T$28,卡牌属性!M757-1)))*SQRT(INDEX($I$5:$I$42,L757)),2)</f>
        <v>23220.75</v>
      </c>
      <c r="Y757" s="31" t="s">
        <v>189</v>
      </c>
      <c r="Z757" s="16">
        <f>ROUND(IF(Q757=1,INDEX(新属性投放!$D$14:$D$34,卡牌属性!R757),INDEX(新属性投放!$D$42:$D$62,卡牌属性!R757))*INDEX($G$5:$G$42,L757)/SQRT(INDEX($I$5:$I$42,L757)),2)</f>
        <v>107.02</v>
      </c>
      <c r="AA757" s="31" t="s">
        <v>190</v>
      </c>
      <c r="AB757" s="16">
        <f>ROUND(IF(Q757=1,INDEX(新属性投放!$E$14:$E$34,卡牌属性!R757),INDEX(新属性投放!$E$42:$E$62,卡牌属性!R757))*INDEX($G$5:$G$42,L757),2)</f>
        <v>53.51</v>
      </c>
      <c r="AC757" s="31" t="s">
        <v>191</v>
      </c>
      <c r="AD757" s="16">
        <f>ROUND(IF(Q757=1,INDEX(新属性投放!$F$14:$F$34,卡牌属性!R757),INDEX(新属性投放!$F$42:$F$62,卡牌属性!R757))*INDEX($G$5:$G$42,L757)*SQRT(INDEX($I$5:$I$42,L757)),2)</f>
        <v>480.7</v>
      </c>
      <c r="AF757" s="16">
        <f t="shared" si="310"/>
        <v>1070</v>
      </c>
      <c r="AG757" s="16">
        <f t="shared" si="311"/>
        <v>535</v>
      </c>
      <c r="AH757" s="16">
        <f t="shared" si="312"/>
        <v>4807</v>
      </c>
      <c r="AJ757" s="16">
        <f t="shared" si="322"/>
        <v>7098</v>
      </c>
      <c r="AK757" s="16">
        <f t="shared" si="323"/>
        <v>3546</v>
      </c>
      <c r="AL757" s="16">
        <f t="shared" si="324"/>
        <v>31874</v>
      </c>
    </row>
    <row r="758" spans="11:38" ht="16.5" x14ac:dyDescent="0.2">
      <c r="K758" s="15">
        <v>755</v>
      </c>
      <c r="L758" s="15">
        <f t="shared" si="304"/>
        <v>36</v>
      </c>
      <c r="M758" s="15">
        <f t="shared" si="305"/>
        <v>3</v>
      </c>
      <c r="N758" s="16">
        <f t="shared" si="306"/>
        <v>1102020</v>
      </c>
      <c r="O758" s="16" t="str">
        <f t="shared" si="307"/>
        <v>高顺20突</v>
      </c>
      <c r="P758" s="31" t="s">
        <v>482</v>
      </c>
      <c r="Q758" s="16">
        <f t="shared" si="308"/>
        <v>2</v>
      </c>
      <c r="R758" s="16">
        <f t="shared" si="309"/>
        <v>20</v>
      </c>
      <c r="S758" s="16" t="s">
        <v>51</v>
      </c>
      <c r="T758" s="16">
        <f>ROUND(((IF(Q758=1,INDEX(新属性投放!$J$14:$J$34,卡牌属性!R758),INDEX(新属性投放!$J$42:$J$62,卡牌属性!R758)))*INDEX($G$5:$G$42,L758)+IF(Q758=1,INDEX(新属性投放!R$20:R$23,卡牌属性!M758-1),INDEX(新属性投放!R$25:R$28,卡牌属性!M758-1)))/SQRT(INDEX($I$5:$I$42,L758)),2)</f>
        <v>5031.53</v>
      </c>
      <c r="U758" s="31" t="s">
        <v>190</v>
      </c>
      <c r="V758" s="16">
        <f>ROUND((IF(Q758=1,INDEX(新属性投放!$K$14:$K$34,卡牌属性!R758),INDEX(新属性投放!$K$42:$K$62,卡牌属性!R758))+IF(Q758=1,INDEX(新属性投放!S$20:S$23,卡牌属性!M758-1),INDEX(新属性投放!S$25:S$28,卡牌属性!M758-1)))*INDEX($G$5:$G$42,L758),2)</f>
        <v>2489.66</v>
      </c>
      <c r="W758" s="31" t="s">
        <v>191</v>
      </c>
      <c r="X758" s="16">
        <f>ROUND((IF(Q758=1,INDEX(新属性投放!$L$14:$L$34,卡牌属性!R758),INDEX(新属性投放!$L$42:$L$62,卡牌属性!R758))*INDEX($G$5:$G$42,L758)+IF(Q758=1,INDEX(新属性投放!T$20:T$23,卡牌属性!M758-1),INDEX(新属性投放!T$25:T$28,卡牌属性!M758-1)))*SQRT(INDEX($I$5:$I$42,L758)),2)</f>
        <v>26824.85</v>
      </c>
      <c r="Y758" s="31" t="s">
        <v>189</v>
      </c>
      <c r="Z758" s="16">
        <f>ROUND(IF(Q758=1,INDEX(新属性投放!$D$14:$D$34,卡牌属性!R758),INDEX(新属性投放!$D$42:$D$62,卡牌属性!R758))*INDEX($G$5:$G$42,L758)/SQRT(INDEX($I$5:$I$42,L758)),2)</f>
        <v>123.74</v>
      </c>
      <c r="AA758" s="31" t="s">
        <v>190</v>
      </c>
      <c r="AB758" s="16">
        <f>ROUND(IF(Q758=1,INDEX(新属性投放!$E$14:$E$34,卡牌属性!R758),INDEX(新属性投放!$E$42:$E$62,卡牌属性!R758))*INDEX($G$5:$G$42,L758),2)</f>
        <v>61.87</v>
      </c>
      <c r="AC758" s="31" t="s">
        <v>191</v>
      </c>
      <c r="AD758" s="16">
        <f>ROUND(IF(Q758=1,INDEX(新属性投放!$F$14:$F$34,卡牌属性!R758),INDEX(新属性投放!$F$42:$F$62,卡牌属性!R758))*INDEX($G$5:$G$42,L758)*SQRT(INDEX($I$5:$I$42,L758)),2)</f>
        <v>556.6</v>
      </c>
      <c r="AF758" s="16">
        <f t="shared" si="310"/>
        <v>1237</v>
      </c>
      <c r="AG758" s="16">
        <f t="shared" si="311"/>
        <v>618</v>
      </c>
      <c r="AH758" s="16">
        <f t="shared" si="312"/>
        <v>5566</v>
      </c>
      <c r="AJ758" s="16">
        <f t="shared" si="322"/>
        <v>8335</v>
      </c>
      <c r="AK758" s="16">
        <f t="shared" si="323"/>
        <v>4164</v>
      </c>
      <c r="AL758" s="16">
        <f t="shared" si="324"/>
        <v>37440</v>
      </c>
    </row>
    <row r="759" spans="11:38" ht="16.5" x14ac:dyDescent="0.2">
      <c r="K759" s="15">
        <v>756</v>
      </c>
      <c r="L759" s="15">
        <f t="shared" si="304"/>
        <v>36</v>
      </c>
      <c r="M759" s="15">
        <f t="shared" si="305"/>
        <v>3</v>
      </c>
      <c r="N759" s="16">
        <f t="shared" si="306"/>
        <v>1102020</v>
      </c>
      <c r="O759" s="16" t="str">
        <f t="shared" si="307"/>
        <v>高顺21突</v>
      </c>
      <c r="P759" s="31" t="s">
        <v>482</v>
      </c>
      <c r="Q759" s="16">
        <f t="shared" si="308"/>
        <v>2</v>
      </c>
      <c r="R759" s="16">
        <f t="shared" si="309"/>
        <v>21</v>
      </c>
      <c r="S759" s="16" t="s">
        <v>51</v>
      </c>
      <c r="T759" s="16">
        <f>ROUND(((IF(Q759=1,INDEX(新属性投放!$J$14:$J$34,卡牌属性!R759),INDEX(新属性投放!$J$42:$J$62,卡牌属性!R759)))*INDEX($G$5:$G$42,L759)+IF(Q759=1,INDEX(新属性投放!R$20:R$23,卡牌属性!M759-1),INDEX(新属性投放!R$25:R$28,卡牌属性!M759-1)))/SQRT(INDEX($I$5:$I$42,L759)),2)</f>
        <v>5805.48</v>
      </c>
      <c r="U759" s="31" t="s">
        <v>190</v>
      </c>
      <c r="V759" s="16">
        <f>ROUND((IF(Q759=1,INDEX(新属性投放!$K$14:$K$34,卡牌属性!R759),INDEX(新属性投放!$K$42:$K$62,卡牌属性!R759))+IF(Q759=1,INDEX(新属性投放!S$20:S$23,卡牌属性!M759-1),INDEX(新属性投放!S$25:S$28,卡牌属性!M759-1)))*INDEX($G$5:$G$42,L759),2)</f>
        <v>2876.06</v>
      </c>
      <c r="W759" s="31" t="s">
        <v>191</v>
      </c>
      <c r="X759" s="16">
        <f>ROUND((IF(Q759=1,INDEX(新属性投放!$L$14:$L$34,卡牌属性!R759),INDEX(新属性投放!$L$42:$L$62,卡牌属性!R759))*INDEX($G$5:$G$42,L759)+IF(Q759=1,INDEX(新属性投放!T$20:T$23,卡牌属性!M759-1),INDEX(新属性投放!T$25:T$28,卡牌属性!M759-1)))*SQRT(INDEX($I$5:$I$42,L759)),2)</f>
        <v>31005.1</v>
      </c>
      <c r="Y759" s="31" t="s">
        <v>189</v>
      </c>
      <c r="Z759" s="16">
        <f>ROUND(IF(Q759=1,INDEX(新属性投放!$D$14:$D$34,卡牌属性!R759),INDEX(新属性投放!$D$42:$D$62,卡牌属性!R759))*INDEX($G$5:$G$42,L759)/SQRT(INDEX($I$5:$I$42,L759)),2)</f>
        <v>143.08000000000001</v>
      </c>
      <c r="AA759" s="31" t="s">
        <v>190</v>
      </c>
      <c r="AB759" s="16">
        <f>ROUND(IF(Q759=1,INDEX(新属性投放!$E$14:$E$34,卡牌属性!R759),INDEX(新属性投放!$E$42:$E$62,卡牌属性!R759))*INDEX($G$5:$G$42,L759),2)</f>
        <v>71.540000000000006</v>
      </c>
      <c r="AC759" s="31" t="s">
        <v>191</v>
      </c>
      <c r="AD759" s="16">
        <f>ROUND(IF(Q759=1,INDEX(新属性投放!$F$14:$F$34,卡牌属性!R759),INDEX(新属性投放!$F$42:$F$62,卡牌属性!R759))*INDEX($G$5:$G$42,L759)*SQRT(INDEX($I$5:$I$42,L759)),2)</f>
        <v>642.85</v>
      </c>
      <c r="AF759" s="16">
        <f t="shared" si="310"/>
        <v>1430</v>
      </c>
      <c r="AG759" s="16">
        <f t="shared" si="311"/>
        <v>715</v>
      </c>
      <c r="AH759" s="16">
        <f t="shared" si="312"/>
        <v>6428</v>
      </c>
      <c r="AJ759" s="16">
        <f t="shared" si="322"/>
        <v>9765</v>
      </c>
      <c r="AK759" s="16">
        <f t="shared" si="323"/>
        <v>4879</v>
      </c>
      <c r="AL759" s="16">
        <f t="shared" si="324"/>
        <v>43868</v>
      </c>
    </row>
    <row r="760" spans="11:38" ht="16.5" x14ac:dyDescent="0.2">
      <c r="K760" s="15">
        <v>757</v>
      </c>
      <c r="L760" s="15">
        <f t="shared" ref="L760:L763" si="325">MATCH(K760-1,$F$4:$F$41,1)</f>
        <v>37</v>
      </c>
      <c r="M760" s="15">
        <f t="shared" si="305"/>
        <v>2</v>
      </c>
      <c r="N760" s="16">
        <f t="shared" si="306"/>
        <v>1102021</v>
      </c>
      <c r="O760" s="16" t="str">
        <f t="shared" si="307"/>
        <v>烈风螳螂1突</v>
      </c>
      <c r="P760" s="31" t="s">
        <v>482</v>
      </c>
      <c r="Q760" s="16">
        <f t="shared" si="308"/>
        <v>2</v>
      </c>
      <c r="R760" s="16">
        <f t="shared" si="309"/>
        <v>1</v>
      </c>
      <c r="S760" s="16" t="s">
        <v>51</v>
      </c>
      <c r="T760" s="16">
        <f>ROUND(((IF(Q760=1,INDEX(新属性投放!$J$14:$J$34,卡牌属性!R760),INDEX(新属性投放!$J$42:$J$62,卡牌属性!R760)))*INDEX($G$5:$G$42,L760)+IF(Q760=1,INDEX(新属性投放!R$20:R$23,卡牌属性!M760-1),INDEX(新属性投放!R$25:R$28,卡牌属性!M760-1)))/SQRT(INDEX($I$5:$I$42,L760)),2)</f>
        <v>70</v>
      </c>
      <c r="U760" s="31" t="s">
        <v>190</v>
      </c>
      <c r="V760" s="16">
        <f>ROUND((IF(Q760=1,INDEX(新属性投放!$K$14:$K$34,卡牌属性!R760),INDEX(新属性投放!$K$42:$K$62,卡牌属性!R760))+IF(Q760=1,INDEX(新属性投放!S$20:S$23,卡牌属性!M760-1),INDEX(新属性投放!S$25:S$28,卡牌属性!M760-1)))*INDEX($G$5:$G$42,L760),2)</f>
        <v>20</v>
      </c>
      <c r="W760" s="31" t="s">
        <v>191</v>
      </c>
      <c r="X760" s="16">
        <f>ROUND((IF(Q760=1,INDEX(新属性投放!$L$14:$L$34,卡牌属性!R760),INDEX(新属性投放!$L$42:$L$62,卡牌属性!R760))*INDEX($G$5:$G$42,L760)+IF(Q760=1,INDEX(新属性投放!T$20:T$23,卡牌属性!M760-1),INDEX(新属性投放!T$25:T$28,卡牌属性!M760-1)))*SQRT(INDEX($I$5:$I$42,L760)),2)</f>
        <v>150</v>
      </c>
      <c r="Y760" s="31" t="s">
        <v>189</v>
      </c>
      <c r="Z760" s="16">
        <f>ROUND(IF(Q760=1,INDEX(新属性投放!$D$14:$D$34,卡牌属性!R760),INDEX(新属性投放!$D$42:$D$62,卡牌属性!R760))*INDEX($G$5:$G$42,L760)/SQRT(INDEX($I$5:$I$42,L760)),2)</f>
        <v>3</v>
      </c>
      <c r="AA760" s="31" t="s">
        <v>190</v>
      </c>
      <c r="AB760" s="16">
        <f>ROUND(IF(Q760=1,INDEX(新属性投放!$E$14:$E$34,卡牌属性!R760),INDEX(新属性投放!$E$42:$E$62,卡牌属性!R760))*INDEX($G$5:$G$42,L760),2)</f>
        <v>1.5</v>
      </c>
      <c r="AC760" s="31" t="s">
        <v>191</v>
      </c>
      <c r="AD760" s="16">
        <f>ROUND(IF(Q760=1,INDEX(新属性投放!$F$14:$F$34,卡牌属性!R760),INDEX(新属性投放!$F$42:$F$62,卡牌属性!R760))*INDEX($G$5:$G$42,L760)*SQRT(INDEX($I$5:$I$42,L760)),2)</f>
        <v>13</v>
      </c>
      <c r="AF760" s="16">
        <f t="shared" ref="AF760:AF763" si="326">INT(Z760*AF$2*10)</f>
        <v>30</v>
      </c>
      <c r="AG760" s="16">
        <f t="shared" ref="AG760:AG763" si="327">INT(AB760*AF$2*10)</f>
        <v>15</v>
      </c>
      <c r="AH760" s="16">
        <f t="shared" ref="AH760:AH763" si="328">INT(AD760*AF$2*10)</f>
        <v>130</v>
      </c>
      <c r="AJ760" s="16">
        <f t="shared" ref="AJ760" si="329">AF760</f>
        <v>30</v>
      </c>
      <c r="AK760" s="16">
        <f t="shared" ref="AK760" si="330">AG760</f>
        <v>15</v>
      </c>
      <c r="AL760" s="16">
        <f t="shared" ref="AL760" si="331">AH760</f>
        <v>130</v>
      </c>
    </row>
    <row r="761" spans="11:38" ht="16.5" x14ac:dyDescent="0.2">
      <c r="K761" s="15">
        <v>758</v>
      </c>
      <c r="L761" s="15">
        <f t="shared" si="325"/>
        <v>37</v>
      </c>
      <c r="M761" s="15">
        <f t="shared" si="305"/>
        <v>2</v>
      </c>
      <c r="N761" s="16">
        <f t="shared" si="306"/>
        <v>1102021</v>
      </c>
      <c r="O761" s="16" t="str">
        <f t="shared" si="307"/>
        <v>烈风螳螂2突</v>
      </c>
      <c r="P761" s="31" t="s">
        <v>482</v>
      </c>
      <c r="Q761" s="16">
        <f t="shared" si="308"/>
        <v>2</v>
      </c>
      <c r="R761" s="16">
        <f t="shared" si="309"/>
        <v>2</v>
      </c>
      <c r="S761" s="16" t="s">
        <v>51</v>
      </c>
      <c r="T761" s="16">
        <f>ROUND(((IF(Q761=1,INDEX(新属性投放!$J$14:$J$34,卡牌属性!R761),INDEX(新属性投放!$J$42:$J$62,卡牌属性!R761)))*INDEX($G$5:$G$42,L761)+IF(Q761=1,INDEX(新属性投放!R$20:R$23,卡牌属性!M761-1),INDEX(新属性投放!R$25:R$28,卡牌属性!M761-1)))/SQRT(INDEX($I$5:$I$42,L761)),2)</f>
        <v>107</v>
      </c>
      <c r="U761" s="31" t="s">
        <v>190</v>
      </c>
      <c r="V761" s="16">
        <f>ROUND((IF(Q761=1,INDEX(新属性投放!$K$14:$K$34,卡牌属性!R761),INDEX(新属性投放!$K$42:$K$62,卡牌属性!R761))+IF(Q761=1,INDEX(新属性投放!S$20:S$23,卡牌属性!M761-1),INDEX(新属性投放!S$25:S$28,卡牌属性!M761-1)))*INDEX($G$5:$G$42,L761),2)</f>
        <v>38.5</v>
      </c>
      <c r="W761" s="31" t="s">
        <v>191</v>
      </c>
      <c r="X761" s="16">
        <f>ROUND((IF(Q761=1,INDEX(新属性投放!$L$14:$L$34,卡牌属性!R761),INDEX(新属性投放!$L$42:$L$62,卡牌属性!R761))*INDEX($G$5:$G$42,L761)+IF(Q761=1,INDEX(新属性投放!T$20:T$23,卡牌属性!M761-1),INDEX(新属性投放!T$25:T$28,卡牌属性!M761-1)))*SQRT(INDEX($I$5:$I$42,L761)),2)</f>
        <v>357</v>
      </c>
      <c r="Y761" s="31" t="s">
        <v>189</v>
      </c>
      <c r="Z761" s="16">
        <f>ROUND(IF(Q761=1,INDEX(新属性投放!$D$14:$D$34,卡牌属性!R761),INDEX(新属性投放!$D$42:$D$62,卡牌属性!R761))*INDEX($G$5:$G$42,L761)/SQRT(INDEX($I$5:$I$42,L761)),2)</f>
        <v>3.2</v>
      </c>
      <c r="AA761" s="31" t="s">
        <v>190</v>
      </c>
      <c r="AB761" s="16">
        <f>ROUND(IF(Q761=1,INDEX(新属性投放!$E$14:$E$34,卡牌属性!R761),INDEX(新属性投放!$E$42:$E$62,卡牌属性!R761))*INDEX($G$5:$G$42,L761),2)</f>
        <v>1.6</v>
      </c>
      <c r="AC761" s="31" t="s">
        <v>191</v>
      </c>
      <c r="AD761" s="16">
        <f>ROUND(IF(Q761=1,INDEX(新属性投放!$F$14:$F$34,卡牌属性!R761),INDEX(新属性投放!$F$42:$F$62,卡牌属性!R761))*INDEX($G$5:$G$42,L761)*SQRT(INDEX($I$5:$I$42,L761)),2)</f>
        <v>14</v>
      </c>
      <c r="AF761" s="16">
        <f t="shared" si="326"/>
        <v>32</v>
      </c>
      <c r="AG761" s="16">
        <f t="shared" si="327"/>
        <v>16</v>
      </c>
      <c r="AH761" s="16">
        <f t="shared" si="328"/>
        <v>140</v>
      </c>
      <c r="AJ761" s="16">
        <f t="shared" ref="AJ761:AJ780" si="332">AJ760+AF761</f>
        <v>62</v>
      </c>
      <c r="AK761" s="16">
        <f t="shared" ref="AK761:AK780" si="333">AK760+AG761</f>
        <v>31</v>
      </c>
      <c r="AL761" s="16">
        <f t="shared" ref="AL761:AL780" si="334">AL760+AH761</f>
        <v>270</v>
      </c>
    </row>
    <row r="762" spans="11:38" ht="16.5" x14ac:dyDescent="0.2">
      <c r="K762" s="15">
        <v>759</v>
      </c>
      <c r="L762" s="15">
        <f t="shared" si="325"/>
        <v>37</v>
      </c>
      <c r="M762" s="15">
        <f t="shared" si="305"/>
        <v>2</v>
      </c>
      <c r="N762" s="16">
        <f t="shared" si="306"/>
        <v>1102021</v>
      </c>
      <c r="O762" s="16" t="str">
        <f t="shared" si="307"/>
        <v>烈风螳螂3突</v>
      </c>
      <c r="P762" s="31" t="s">
        <v>482</v>
      </c>
      <c r="Q762" s="16">
        <f t="shared" si="308"/>
        <v>2</v>
      </c>
      <c r="R762" s="16">
        <f t="shared" si="309"/>
        <v>3</v>
      </c>
      <c r="S762" s="16" t="s">
        <v>51</v>
      </c>
      <c r="T762" s="16">
        <f>ROUND(((IF(Q762=1,INDEX(新属性投放!$J$14:$J$34,卡牌属性!R762),INDEX(新属性投放!$J$42:$J$62,卡牌属性!R762)))*INDEX($G$5:$G$42,L762)+IF(Q762=1,INDEX(新属性投放!R$20:R$23,卡牌属性!M762-1),INDEX(新属性投放!R$25:R$28,卡牌属性!M762-1)))/SQRT(INDEX($I$5:$I$42,L762)),2)</f>
        <v>149</v>
      </c>
      <c r="U762" s="31" t="s">
        <v>190</v>
      </c>
      <c r="V762" s="16">
        <f>ROUND((IF(Q762=1,INDEX(新属性投放!$K$14:$K$34,卡牌属性!R762),INDEX(新属性投放!$K$42:$K$62,卡牌属性!R762))+IF(Q762=1,INDEX(新属性投放!S$20:S$23,卡牌属性!M762-1),INDEX(新属性投放!S$25:S$28,卡牌属性!M762-1)))*INDEX($G$5:$G$42,L762),2)</f>
        <v>59.5</v>
      </c>
      <c r="W762" s="31" t="s">
        <v>191</v>
      </c>
      <c r="X762" s="16">
        <f>ROUND((IF(Q762=1,INDEX(新属性投放!$L$14:$L$34,卡牌属性!R762),INDEX(新属性投放!$L$42:$L$62,卡牌属性!R762))*INDEX($G$5:$G$42,L762)+IF(Q762=1,INDEX(新属性投放!T$20:T$23,卡牌属性!M762-1),INDEX(新属性投放!T$25:T$28,卡牌属性!M762-1)))*SQRT(INDEX($I$5:$I$42,L762)),2)</f>
        <v>587</v>
      </c>
      <c r="Y762" s="31" t="s">
        <v>189</v>
      </c>
      <c r="Z762" s="16">
        <f>ROUND(IF(Q762=1,INDEX(新属性投放!$D$14:$D$34,卡牌属性!R762),INDEX(新属性投放!$D$42:$D$62,卡牌属性!R762))*INDEX($G$5:$G$42,L762)/SQRT(INDEX($I$5:$I$42,L762)),2)</f>
        <v>5.86</v>
      </c>
      <c r="AA762" s="31" t="s">
        <v>190</v>
      </c>
      <c r="AB762" s="16">
        <f>ROUND(IF(Q762=1,INDEX(新属性投放!$E$14:$E$34,卡牌属性!R762),INDEX(新属性投放!$E$42:$E$62,卡牌属性!R762))*INDEX($G$5:$G$42,L762),2)</f>
        <v>2.93</v>
      </c>
      <c r="AC762" s="31" t="s">
        <v>191</v>
      </c>
      <c r="AD762" s="16">
        <f>ROUND(IF(Q762=1,INDEX(新属性投放!$F$14:$F$34,卡牌属性!R762),INDEX(新属性投放!$F$42:$F$62,卡牌属性!R762))*INDEX($G$5:$G$42,L762)*SQRT(INDEX($I$5:$I$42,L762)),2)</f>
        <v>26</v>
      </c>
      <c r="AF762" s="16">
        <f t="shared" si="326"/>
        <v>58</v>
      </c>
      <c r="AG762" s="16">
        <f t="shared" si="327"/>
        <v>29</v>
      </c>
      <c r="AH762" s="16">
        <f t="shared" si="328"/>
        <v>260</v>
      </c>
      <c r="AJ762" s="16">
        <f t="shared" si="332"/>
        <v>120</v>
      </c>
      <c r="AK762" s="16">
        <f t="shared" si="333"/>
        <v>60</v>
      </c>
      <c r="AL762" s="16">
        <f t="shared" si="334"/>
        <v>530</v>
      </c>
    </row>
    <row r="763" spans="11:38" ht="16.5" x14ac:dyDescent="0.2">
      <c r="K763" s="15">
        <v>760</v>
      </c>
      <c r="L763" s="15">
        <f t="shared" si="325"/>
        <v>37</v>
      </c>
      <c r="M763" s="15">
        <f t="shared" si="305"/>
        <v>2</v>
      </c>
      <c r="N763" s="16">
        <f t="shared" si="306"/>
        <v>1102021</v>
      </c>
      <c r="O763" s="16" t="str">
        <f t="shared" si="307"/>
        <v>烈风螳螂4突</v>
      </c>
      <c r="P763" s="31" t="s">
        <v>482</v>
      </c>
      <c r="Q763" s="16">
        <f t="shared" si="308"/>
        <v>2</v>
      </c>
      <c r="R763" s="16">
        <f t="shared" si="309"/>
        <v>4</v>
      </c>
      <c r="S763" s="16" t="s">
        <v>51</v>
      </c>
      <c r="T763" s="16">
        <f>ROUND(((IF(Q763=1,INDEX(新属性投放!$J$14:$J$34,卡牌属性!R763),INDEX(新属性投放!$J$42:$J$62,卡牌属性!R763)))*INDEX($G$5:$G$42,L763)+IF(Q763=1,INDEX(新属性投放!R$20:R$23,卡牌属性!M763-1),INDEX(新属性投放!R$25:R$28,卡牌属性!M763-1)))/SQRT(INDEX($I$5:$I$42,L763)),2)</f>
        <v>217.6</v>
      </c>
      <c r="U763" s="31" t="s">
        <v>190</v>
      </c>
      <c r="V763" s="16">
        <f>ROUND((IF(Q763=1,INDEX(新属性投放!$K$14:$K$34,卡牌属性!R763),INDEX(新属性投放!$K$42:$K$62,卡牌属性!R763))+IF(Q763=1,INDEX(新属性投放!S$20:S$23,卡牌属性!M763-1),INDEX(新属性投放!S$25:S$28,卡牌属性!M763-1)))*INDEX($G$5:$G$42,L763),2)</f>
        <v>93.8</v>
      </c>
      <c r="W763" s="31" t="s">
        <v>191</v>
      </c>
      <c r="X763" s="16">
        <f>ROUND((IF(Q763=1,INDEX(新属性投放!$L$14:$L$34,卡牌属性!R763),INDEX(新属性投放!$L$42:$L$62,卡牌属性!R763))*INDEX($G$5:$G$42,L763)+IF(Q763=1,INDEX(新属性投放!T$20:T$23,卡牌属性!M763-1),INDEX(新属性投放!T$25:T$28,卡牌属性!M763-1)))*SQRT(INDEX($I$5:$I$42,L763)),2)</f>
        <v>937</v>
      </c>
      <c r="Y763" s="31" t="s">
        <v>189</v>
      </c>
      <c r="Z763" s="16">
        <f>ROUND(IF(Q763=1,INDEX(新属性投放!$D$14:$D$34,卡牌属性!R763),INDEX(新属性投放!$D$42:$D$62,卡牌属性!R763))*INDEX($G$5:$G$42,L763)/SQRT(INDEX($I$5:$I$42,L763)),2)</f>
        <v>6.74</v>
      </c>
      <c r="AA763" s="31" t="s">
        <v>190</v>
      </c>
      <c r="AB763" s="16">
        <f>ROUND(IF(Q763=1,INDEX(新属性投放!$E$14:$E$34,卡牌属性!R763),INDEX(新属性投放!$E$42:$E$62,卡牌属性!R763))*INDEX($G$5:$G$42,L763),2)</f>
        <v>3.37</v>
      </c>
      <c r="AC763" s="31" t="s">
        <v>191</v>
      </c>
      <c r="AD763" s="16">
        <f>ROUND(IF(Q763=1,INDEX(新属性投放!$F$14:$F$34,卡牌属性!R763),INDEX(新属性投放!$F$42:$F$62,卡牌属性!R763))*INDEX($G$5:$G$42,L763)*SQRT(INDEX($I$5:$I$42,L763)),2)</f>
        <v>30</v>
      </c>
      <c r="AF763" s="16">
        <f t="shared" si="326"/>
        <v>67</v>
      </c>
      <c r="AG763" s="16">
        <f t="shared" si="327"/>
        <v>33</v>
      </c>
      <c r="AH763" s="16">
        <f t="shared" si="328"/>
        <v>300</v>
      </c>
      <c r="AJ763" s="16">
        <f t="shared" si="332"/>
        <v>187</v>
      </c>
      <c r="AK763" s="16">
        <f t="shared" si="333"/>
        <v>93</v>
      </c>
      <c r="AL763" s="16">
        <f t="shared" si="334"/>
        <v>830</v>
      </c>
    </row>
    <row r="764" spans="11:38" ht="16.5" x14ac:dyDescent="0.2">
      <c r="K764" s="15">
        <v>761</v>
      </c>
      <c r="L764" s="15">
        <f t="shared" ref="L764:L781" si="335">MATCH(K764-1,$F$4:$F$41,1)</f>
        <v>37</v>
      </c>
      <c r="M764" s="15">
        <f t="shared" si="305"/>
        <v>2</v>
      </c>
      <c r="N764" s="16">
        <f t="shared" ref="N764:N781" si="336">INDEX($A$4:$A$42,L764+1)</f>
        <v>1102021</v>
      </c>
      <c r="O764" s="16" t="str">
        <f t="shared" ref="O764:O781" si="337">INDEX($B$4:$B$42,MATCH(N764,$A$4:$A$42,0))&amp;R764&amp;"突"</f>
        <v>烈风螳螂5突</v>
      </c>
      <c r="P764" s="31" t="s">
        <v>482</v>
      </c>
      <c r="Q764" s="16">
        <f t="shared" ref="Q764:Q781" si="338">INDEX($C$4:$C$42,L764+1)</f>
        <v>2</v>
      </c>
      <c r="R764" s="16">
        <f t="shared" ref="R764:R781" si="339">K764-INDEX($F$4:$F$42,L764)</f>
        <v>5</v>
      </c>
      <c r="S764" s="16" t="s">
        <v>51</v>
      </c>
      <c r="T764" s="16">
        <f>ROUND(((IF(Q764=1,INDEX(新属性投放!$J$14:$J$34,卡牌属性!R764),INDEX(新属性投放!$J$42:$J$62,卡牌属性!R764)))*INDEX($G$5:$G$42,L764)+IF(Q764=1,INDEX(新属性投放!R$20:R$23,卡牌属性!M764-1),INDEX(新属性投放!R$25:R$28,卡牌属性!M764-1)))/SQRT(INDEX($I$5:$I$42,L764)),2)</f>
        <v>302</v>
      </c>
      <c r="U764" s="31" t="s">
        <v>190</v>
      </c>
      <c r="V764" s="16">
        <f>ROUND((IF(Q764=1,INDEX(新属性投放!$K$14:$K$34,卡牌属性!R764),INDEX(新属性投放!$K$42:$K$62,卡牌属性!R764))+IF(Q764=1,INDEX(新属性投放!S$20:S$23,卡牌属性!M764-1),INDEX(新属性投放!S$25:S$28,卡牌属性!M764-1)))*INDEX($G$5:$G$42,L764),2)</f>
        <v>135.5</v>
      </c>
      <c r="W764" s="31" t="s">
        <v>191</v>
      </c>
      <c r="X764" s="16">
        <f>ROUND((IF(Q764=1,INDEX(新属性投放!$L$14:$L$34,卡牌属性!R764),INDEX(新属性投放!$L$42:$L$62,卡牌属性!R764))*INDEX($G$5:$G$42,L764)+IF(Q764=1,INDEX(新属性投放!T$20:T$23,卡牌属性!M764-1),INDEX(新属性投放!T$25:T$28,卡牌属性!M764-1)))*SQRT(INDEX($I$5:$I$42,L764)),2)</f>
        <v>1390</v>
      </c>
      <c r="Y764" s="31" t="s">
        <v>189</v>
      </c>
      <c r="Z764" s="16">
        <f>ROUND(IF(Q764=1,INDEX(新属性投放!$D$14:$D$34,卡牌属性!R764),INDEX(新属性投放!$D$42:$D$62,卡牌属性!R764))*INDEX($G$5:$G$42,L764)/SQRT(INDEX($I$5:$I$42,L764)),2)</f>
        <v>8.43</v>
      </c>
      <c r="AA764" s="31" t="s">
        <v>190</v>
      </c>
      <c r="AB764" s="16">
        <f>ROUND(IF(Q764=1,INDEX(新属性投放!$E$14:$E$34,卡牌属性!R764),INDEX(新属性投放!$E$42:$E$62,卡牌属性!R764))*INDEX($G$5:$G$42,L764),2)</f>
        <v>4.22</v>
      </c>
      <c r="AC764" s="31" t="s">
        <v>191</v>
      </c>
      <c r="AD764" s="16">
        <f>ROUND(IF(Q764=1,INDEX(新属性投放!$F$14:$F$34,卡牌属性!R764),INDEX(新属性投放!$F$42:$F$62,卡牌属性!R764))*INDEX($G$5:$G$42,L764)*SQRT(INDEX($I$5:$I$42,L764)),2)</f>
        <v>37</v>
      </c>
      <c r="AF764" s="16">
        <f t="shared" ref="AF764:AF801" si="340">INT(Z764*AF$2*10)</f>
        <v>84</v>
      </c>
      <c r="AG764" s="16">
        <f t="shared" ref="AG764:AG801" si="341">INT(AB764*AF$2*10)</f>
        <v>42</v>
      </c>
      <c r="AH764" s="16">
        <f t="shared" ref="AH764:AH801" si="342">INT(AD764*AF$2*10)</f>
        <v>370</v>
      </c>
      <c r="AJ764" s="16">
        <f t="shared" si="332"/>
        <v>271</v>
      </c>
      <c r="AK764" s="16">
        <f t="shared" si="333"/>
        <v>135</v>
      </c>
      <c r="AL764" s="16">
        <f t="shared" si="334"/>
        <v>1200</v>
      </c>
    </row>
    <row r="765" spans="11:38" ht="16.5" x14ac:dyDescent="0.2">
      <c r="K765" s="15">
        <v>762</v>
      </c>
      <c r="L765" s="15">
        <f t="shared" si="335"/>
        <v>37</v>
      </c>
      <c r="M765" s="15">
        <f t="shared" si="305"/>
        <v>2</v>
      </c>
      <c r="N765" s="16">
        <f t="shared" si="336"/>
        <v>1102021</v>
      </c>
      <c r="O765" s="16" t="str">
        <f t="shared" si="337"/>
        <v>烈风螳螂6突</v>
      </c>
      <c r="P765" s="31" t="s">
        <v>482</v>
      </c>
      <c r="Q765" s="16">
        <f t="shared" si="338"/>
        <v>2</v>
      </c>
      <c r="R765" s="16">
        <f t="shared" si="339"/>
        <v>6</v>
      </c>
      <c r="S765" s="16" t="s">
        <v>51</v>
      </c>
      <c r="T765" s="16">
        <f>ROUND(((IF(Q765=1,INDEX(新属性投放!$J$14:$J$34,卡牌属性!R765),INDEX(新属性投放!$J$42:$J$62,卡牌属性!R765)))*INDEX($G$5:$G$42,L765)+IF(Q765=1,INDEX(新属性投放!R$20:R$23,卡牌属性!M765-1),INDEX(新属性投放!R$25:R$28,卡牌属性!M765-1)))/SQRT(INDEX($I$5:$I$42,L765)),2)</f>
        <v>407.3</v>
      </c>
      <c r="U765" s="31" t="s">
        <v>190</v>
      </c>
      <c r="V765" s="16">
        <f>ROUND((IF(Q765=1,INDEX(新属性投放!$K$14:$K$34,卡牌属性!R765),INDEX(新属性投放!$K$42:$K$62,卡牌属性!R765))+IF(Q765=1,INDEX(新属性投放!S$20:S$23,卡牌属性!M765-1),INDEX(新属性投放!S$25:S$28,卡牌属性!M765-1)))*INDEX($G$5:$G$42,L765),2)</f>
        <v>188.65</v>
      </c>
      <c r="W765" s="31" t="s">
        <v>191</v>
      </c>
      <c r="X765" s="16">
        <f>ROUND((IF(Q765=1,INDEX(新属性投放!$L$14:$L$34,卡牌属性!R765),INDEX(新属性投放!$L$42:$L$62,卡牌属性!R765))*INDEX($G$5:$G$42,L765)+IF(Q765=1,INDEX(新属性投放!T$20:T$23,卡牌属性!M765-1),INDEX(新属性投放!T$25:T$28,卡牌属性!M765-1)))*SQRT(INDEX($I$5:$I$42,L765)),2)</f>
        <v>1949</v>
      </c>
      <c r="Y765" s="31" t="s">
        <v>189</v>
      </c>
      <c r="Z765" s="16">
        <f>ROUND(IF(Q765=1,INDEX(新属性投放!$D$14:$D$34,卡牌属性!R765),INDEX(新属性投放!$D$42:$D$62,卡牌属性!R765))*INDEX($G$5:$G$42,L765)/SQRT(INDEX($I$5:$I$42,L765)),2)</f>
        <v>10.93</v>
      </c>
      <c r="AA765" s="31" t="s">
        <v>190</v>
      </c>
      <c r="AB765" s="16">
        <f>ROUND(IF(Q765=1,INDEX(新属性投放!$E$14:$E$34,卡牌属性!R765),INDEX(新属性投放!$E$42:$E$62,卡牌属性!R765))*INDEX($G$5:$G$42,L765),2)</f>
        <v>5.47</v>
      </c>
      <c r="AC765" s="31" t="s">
        <v>191</v>
      </c>
      <c r="AD765" s="16">
        <f>ROUND(IF(Q765=1,INDEX(新属性投放!$F$14:$F$34,卡牌属性!R765),INDEX(新属性投放!$F$42:$F$62,卡牌属性!R765))*INDEX($G$5:$G$42,L765)*SQRT(INDEX($I$5:$I$42,L765)),2)</f>
        <v>49</v>
      </c>
      <c r="AF765" s="16">
        <f t="shared" si="340"/>
        <v>109</v>
      </c>
      <c r="AG765" s="16">
        <f t="shared" si="341"/>
        <v>54</v>
      </c>
      <c r="AH765" s="16">
        <f t="shared" si="342"/>
        <v>490</v>
      </c>
      <c r="AJ765" s="16">
        <f t="shared" si="332"/>
        <v>380</v>
      </c>
      <c r="AK765" s="16">
        <f t="shared" si="333"/>
        <v>189</v>
      </c>
      <c r="AL765" s="16">
        <f t="shared" si="334"/>
        <v>1690</v>
      </c>
    </row>
    <row r="766" spans="11:38" ht="16.5" x14ac:dyDescent="0.2">
      <c r="K766" s="15">
        <v>763</v>
      </c>
      <c r="L766" s="15">
        <f t="shared" si="335"/>
        <v>37</v>
      </c>
      <c r="M766" s="15">
        <f t="shared" si="305"/>
        <v>2</v>
      </c>
      <c r="N766" s="16">
        <f t="shared" si="336"/>
        <v>1102021</v>
      </c>
      <c r="O766" s="16" t="str">
        <f t="shared" si="337"/>
        <v>烈风螳螂7突</v>
      </c>
      <c r="P766" s="31" t="s">
        <v>482</v>
      </c>
      <c r="Q766" s="16">
        <f t="shared" si="338"/>
        <v>2</v>
      </c>
      <c r="R766" s="16">
        <f t="shared" si="339"/>
        <v>7</v>
      </c>
      <c r="S766" s="16" t="s">
        <v>51</v>
      </c>
      <c r="T766" s="16">
        <f>ROUND(((IF(Q766=1,INDEX(新属性投放!$J$14:$J$34,卡牌属性!R766),INDEX(新属性投放!$J$42:$J$62,卡牌属性!R766)))*INDEX($G$5:$G$42,L766)+IF(Q766=1,INDEX(新属性投放!R$20:R$23,卡牌属性!M766-1),INDEX(新属性投放!R$25:R$28,卡牌属性!M766-1)))/SQRT(INDEX($I$5:$I$42,L766)),2)</f>
        <v>543.6</v>
      </c>
      <c r="U766" s="31" t="s">
        <v>190</v>
      </c>
      <c r="V766" s="16">
        <f>ROUND((IF(Q766=1,INDEX(新属性投放!$K$14:$K$34,卡牌属性!R766),INDEX(新属性投放!$K$42:$K$62,卡牌属性!R766))+IF(Q766=1,INDEX(新属性投放!S$20:S$23,卡牌属性!M766-1),INDEX(新属性投放!S$25:S$28,卡牌属性!M766-1)))*INDEX($G$5:$G$42,L766),2)</f>
        <v>257.3</v>
      </c>
      <c r="W766" s="31" t="s">
        <v>191</v>
      </c>
      <c r="X766" s="16">
        <f>ROUND((IF(Q766=1,INDEX(新属性投放!$L$14:$L$34,卡牌属性!R766),INDEX(新属性投放!$L$42:$L$62,卡牌属性!R766))*INDEX($G$5:$G$42,L766)+IF(Q766=1,INDEX(新属性投放!T$20:T$23,卡牌属性!M766-1),INDEX(新属性投放!T$25:T$28,卡牌属性!M766-1)))*SQRT(INDEX($I$5:$I$42,L766)),2)</f>
        <v>2682</v>
      </c>
      <c r="Y766" s="31" t="s">
        <v>189</v>
      </c>
      <c r="Z766" s="16">
        <f>ROUND(IF(Q766=1,INDEX(新属性投放!$D$14:$D$34,卡牌属性!R766),INDEX(新属性投放!$D$42:$D$62,卡牌属性!R766))*INDEX($G$5:$G$42,L766)/SQRT(INDEX($I$5:$I$42,L766)),2)</f>
        <v>13.46</v>
      </c>
      <c r="AA766" s="31" t="s">
        <v>190</v>
      </c>
      <c r="AB766" s="16">
        <f>ROUND(IF(Q766=1,INDEX(新属性投放!$E$14:$E$34,卡牌属性!R766),INDEX(新属性投放!$E$42:$E$62,卡牌属性!R766))*INDEX($G$5:$G$42,L766),2)</f>
        <v>6.73</v>
      </c>
      <c r="AC766" s="31" t="s">
        <v>191</v>
      </c>
      <c r="AD766" s="16">
        <f>ROUND(IF(Q766=1,INDEX(新属性投放!$F$14:$F$34,卡牌属性!R766),INDEX(新属性投放!$F$42:$F$62,卡牌属性!R766))*INDEX($G$5:$G$42,L766)*SQRT(INDEX($I$5:$I$42,L766)),2)</f>
        <v>60</v>
      </c>
      <c r="AF766" s="16">
        <f t="shared" si="340"/>
        <v>134</v>
      </c>
      <c r="AG766" s="16">
        <f t="shared" si="341"/>
        <v>67</v>
      </c>
      <c r="AH766" s="16">
        <f t="shared" si="342"/>
        <v>600</v>
      </c>
      <c r="AJ766" s="16">
        <f t="shared" si="332"/>
        <v>514</v>
      </c>
      <c r="AK766" s="16">
        <f t="shared" si="333"/>
        <v>256</v>
      </c>
      <c r="AL766" s="16">
        <f t="shared" si="334"/>
        <v>2290</v>
      </c>
    </row>
    <row r="767" spans="11:38" ht="16.5" x14ac:dyDescent="0.2">
      <c r="K767" s="15">
        <v>764</v>
      </c>
      <c r="L767" s="15">
        <f t="shared" si="335"/>
        <v>37</v>
      </c>
      <c r="M767" s="15">
        <f t="shared" si="305"/>
        <v>2</v>
      </c>
      <c r="N767" s="16">
        <f t="shared" si="336"/>
        <v>1102021</v>
      </c>
      <c r="O767" s="16" t="str">
        <f t="shared" si="337"/>
        <v>烈风螳螂8突</v>
      </c>
      <c r="P767" s="31" t="s">
        <v>482</v>
      </c>
      <c r="Q767" s="16">
        <f t="shared" si="338"/>
        <v>2</v>
      </c>
      <c r="R767" s="16">
        <f t="shared" si="339"/>
        <v>8</v>
      </c>
      <c r="S767" s="16" t="s">
        <v>51</v>
      </c>
      <c r="T767" s="16">
        <f>ROUND(((IF(Q767=1,INDEX(新属性投放!$J$14:$J$34,卡牌属性!R767),INDEX(新属性投放!$J$42:$J$62,卡牌属性!R767)))*INDEX($G$5:$G$42,L767)+IF(Q767=1,INDEX(新属性投放!R$20:R$23,卡牌属性!M767-1),INDEX(新属性投放!R$25:R$28,卡牌属性!M767-1)))/SQRT(INDEX($I$5:$I$42,L767)),2)</f>
        <v>712.2</v>
      </c>
      <c r="U767" s="31" t="s">
        <v>190</v>
      </c>
      <c r="V767" s="16">
        <f>ROUND((IF(Q767=1,INDEX(新属性投放!$K$14:$K$34,卡牌属性!R767),INDEX(新属性投放!$K$42:$K$62,卡牌属性!R767))+IF(Q767=1,INDEX(新属性投放!S$20:S$23,卡牌属性!M767-1),INDEX(新属性投放!S$25:S$28,卡牌属性!M767-1)))*INDEX($G$5:$G$42,L767),2)</f>
        <v>341.6</v>
      </c>
      <c r="W767" s="31" t="s">
        <v>191</v>
      </c>
      <c r="X767" s="16">
        <f>ROUND((IF(Q767=1,INDEX(新属性投放!$L$14:$L$34,卡牌属性!R767),INDEX(新属性投放!$L$42:$L$62,卡牌属性!R767))*INDEX($G$5:$G$42,L767)+IF(Q767=1,INDEX(新属性投放!T$20:T$23,卡牌属性!M767-1),INDEX(新属性投放!T$25:T$28,卡牌属性!M767-1)))*SQRT(INDEX($I$5:$I$42,L767)),2)</f>
        <v>3588</v>
      </c>
      <c r="Y767" s="31" t="s">
        <v>189</v>
      </c>
      <c r="Z767" s="16">
        <f>ROUND(IF(Q767=1,INDEX(新属性投放!$D$14:$D$34,卡牌属性!R767),INDEX(新属性投放!$D$42:$D$62,卡牌属性!R767))*INDEX($G$5:$G$42,L767)/SQRT(INDEX($I$5:$I$42,L767)),2)</f>
        <v>16.829999999999998</v>
      </c>
      <c r="AA767" s="31" t="s">
        <v>190</v>
      </c>
      <c r="AB767" s="16">
        <f>ROUND(IF(Q767=1,INDEX(新属性投放!$E$14:$E$34,卡牌属性!R767),INDEX(新属性投放!$E$42:$E$62,卡牌属性!R767))*INDEX($G$5:$G$42,L767),2)</f>
        <v>8.42</v>
      </c>
      <c r="AC767" s="31" t="s">
        <v>191</v>
      </c>
      <c r="AD767" s="16">
        <f>ROUND(IF(Q767=1,INDEX(新属性投放!$F$14:$F$34,卡牌属性!R767),INDEX(新属性投放!$F$42:$F$62,卡牌属性!R767))*INDEX($G$5:$G$42,L767)*SQRT(INDEX($I$5:$I$42,L767)),2)</f>
        <v>75</v>
      </c>
      <c r="AF767" s="16">
        <f t="shared" si="340"/>
        <v>168</v>
      </c>
      <c r="AG767" s="16">
        <f t="shared" si="341"/>
        <v>84</v>
      </c>
      <c r="AH767" s="16">
        <f t="shared" si="342"/>
        <v>750</v>
      </c>
      <c r="AJ767" s="16">
        <f t="shared" si="332"/>
        <v>682</v>
      </c>
      <c r="AK767" s="16">
        <f t="shared" si="333"/>
        <v>340</v>
      </c>
      <c r="AL767" s="16">
        <f t="shared" si="334"/>
        <v>3040</v>
      </c>
    </row>
    <row r="768" spans="11:38" ht="16.5" x14ac:dyDescent="0.2">
      <c r="K768" s="15">
        <v>765</v>
      </c>
      <c r="L768" s="15">
        <f t="shared" si="335"/>
        <v>37</v>
      </c>
      <c r="M768" s="15">
        <f t="shared" si="305"/>
        <v>2</v>
      </c>
      <c r="N768" s="16">
        <f t="shared" si="336"/>
        <v>1102021</v>
      </c>
      <c r="O768" s="16" t="str">
        <f t="shared" si="337"/>
        <v>烈风螳螂9突</v>
      </c>
      <c r="P768" s="31" t="s">
        <v>482</v>
      </c>
      <c r="Q768" s="16">
        <f t="shared" si="338"/>
        <v>2</v>
      </c>
      <c r="R768" s="16">
        <f t="shared" si="339"/>
        <v>9</v>
      </c>
      <c r="S768" s="16" t="s">
        <v>51</v>
      </c>
      <c r="T768" s="16">
        <f>ROUND(((IF(Q768=1,INDEX(新属性投放!$J$14:$J$34,卡牌属性!R768),INDEX(新属性投放!$J$42:$J$62,卡牌属性!R768)))*INDEX($G$5:$G$42,L768)+IF(Q768=1,INDEX(新属性投放!R$20:R$23,卡牌属性!M768-1),INDEX(新属性投放!R$25:R$28,卡牌属性!M768-1)))/SQRT(INDEX($I$5:$I$42,L768)),2)</f>
        <v>922.5</v>
      </c>
      <c r="U768" s="31" t="s">
        <v>190</v>
      </c>
      <c r="V768" s="16">
        <f>ROUND((IF(Q768=1,INDEX(新属性投放!$K$14:$K$34,卡牌属性!R768),INDEX(新属性投放!$K$42:$K$62,卡牌属性!R768))+IF(Q768=1,INDEX(新属性投放!S$20:S$23,卡牌属性!M768-1),INDEX(新属性投放!S$25:S$28,卡牌属性!M768-1)))*INDEX($G$5:$G$42,L768),2)</f>
        <v>446.75</v>
      </c>
      <c r="W768" s="31" t="s">
        <v>191</v>
      </c>
      <c r="X768" s="16">
        <f>ROUND((IF(Q768=1,INDEX(新属性投放!$L$14:$L$34,卡牌属性!R768),INDEX(新属性投放!$L$42:$L$62,卡牌属性!R768))*INDEX($G$5:$G$42,L768)+IF(Q768=1,INDEX(新属性投放!T$20:T$23,卡牌属性!M768-1),INDEX(新属性投放!T$25:T$28,卡牌属性!M768-1)))*SQRT(INDEX($I$5:$I$42,L768)),2)</f>
        <v>4716</v>
      </c>
      <c r="Y768" s="31" t="s">
        <v>189</v>
      </c>
      <c r="Z768" s="16">
        <f>ROUND(IF(Q768=1,INDEX(新属性投放!$D$14:$D$34,卡牌属性!R768),INDEX(新属性投放!$D$42:$D$62,卡牌属性!R768))*INDEX($G$5:$G$42,L768)/SQRT(INDEX($I$5:$I$42,L768)),2)</f>
        <v>21.89</v>
      </c>
      <c r="AA768" s="31" t="s">
        <v>190</v>
      </c>
      <c r="AB768" s="16">
        <f>ROUND(IF(Q768=1,INDEX(新属性投放!$E$14:$E$34,卡牌属性!R768),INDEX(新属性投放!$E$42:$E$62,卡牌属性!R768))*INDEX($G$5:$G$42,L768),2)</f>
        <v>10.95</v>
      </c>
      <c r="AC768" s="31" t="s">
        <v>191</v>
      </c>
      <c r="AD768" s="16">
        <f>ROUND(IF(Q768=1,INDEX(新属性投放!$F$14:$F$34,卡牌属性!R768),INDEX(新属性投放!$F$42:$F$62,卡牌属性!R768))*INDEX($G$5:$G$42,L768)*SQRT(INDEX($I$5:$I$42,L768)),2)</f>
        <v>98</v>
      </c>
      <c r="AF768" s="16">
        <f t="shared" si="340"/>
        <v>218</v>
      </c>
      <c r="AG768" s="16">
        <f t="shared" si="341"/>
        <v>109</v>
      </c>
      <c r="AH768" s="16">
        <f t="shared" si="342"/>
        <v>980</v>
      </c>
      <c r="AJ768" s="16">
        <f t="shared" si="332"/>
        <v>900</v>
      </c>
      <c r="AK768" s="16">
        <f t="shared" si="333"/>
        <v>449</v>
      </c>
      <c r="AL768" s="16">
        <f t="shared" si="334"/>
        <v>4020</v>
      </c>
    </row>
    <row r="769" spans="11:38" ht="16.5" x14ac:dyDescent="0.2">
      <c r="K769" s="15">
        <v>766</v>
      </c>
      <c r="L769" s="15">
        <f t="shared" si="335"/>
        <v>37</v>
      </c>
      <c r="M769" s="15">
        <f t="shared" si="305"/>
        <v>2</v>
      </c>
      <c r="N769" s="16">
        <f t="shared" si="336"/>
        <v>1102021</v>
      </c>
      <c r="O769" s="16" t="str">
        <f t="shared" si="337"/>
        <v>烈风螳螂10突</v>
      </c>
      <c r="P769" s="31" t="s">
        <v>482</v>
      </c>
      <c r="Q769" s="16">
        <f t="shared" si="338"/>
        <v>2</v>
      </c>
      <c r="R769" s="16">
        <f t="shared" si="339"/>
        <v>10</v>
      </c>
      <c r="S769" s="16" t="s">
        <v>51</v>
      </c>
      <c r="T769" s="16">
        <f>ROUND(((IF(Q769=1,INDEX(新属性投放!$J$14:$J$34,卡牌属性!R769),INDEX(新属性投放!$J$42:$J$62,卡牌属性!R769)))*INDEX($G$5:$G$42,L769)+IF(Q769=1,INDEX(新属性投放!R$20:R$23,卡牌属性!M769-1),INDEX(新属性投放!R$25:R$28,卡牌属性!M769-1)))/SQRT(INDEX($I$5:$I$42,L769)),2)</f>
        <v>1058.95</v>
      </c>
      <c r="U769" s="31" t="s">
        <v>190</v>
      </c>
      <c r="V769" s="16">
        <f>ROUND((IF(Q769=1,INDEX(新属性投放!$K$14:$K$34,卡牌属性!R769),INDEX(新属性投放!$K$42:$K$62,卡牌属性!R769))+IF(Q769=1,INDEX(新属性投放!S$20:S$23,卡牌属性!M769-1),INDEX(新属性投放!S$25:S$28,卡牌属性!M769-1)))*INDEX($G$5:$G$42,L769),2)</f>
        <v>515.48</v>
      </c>
      <c r="W769" s="31" t="s">
        <v>191</v>
      </c>
      <c r="X769" s="16">
        <f>ROUND((IF(Q769=1,INDEX(新属性投放!$L$14:$L$34,卡牌属性!R769),INDEX(新属性投放!$L$42:$L$62,卡牌属性!R769))*INDEX($G$5:$G$42,L769)+IF(Q769=1,INDEX(新属性投放!T$20:T$23,卡牌属性!M769-1),INDEX(新属性投放!T$25:T$28,卡牌属性!M769-1)))*SQRT(INDEX($I$5:$I$42,L769)),2)</f>
        <v>5449</v>
      </c>
      <c r="Y769" s="31" t="s">
        <v>189</v>
      </c>
      <c r="Z769" s="16">
        <f>ROUND(IF(Q769=1,INDEX(新属性投放!$D$14:$D$34,卡牌属性!R769),INDEX(新属性投放!$D$42:$D$62,卡牌属性!R769))*INDEX($G$5:$G$42,L769)/SQRT(INDEX($I$5:$I$42,L769)),2)</f>
        <v>25.24</v>
      </c>
      <c r="AA769" s="31" t="s">
        <v>190</v>
      </c>
      <c r="AB769" s="16">
        <f>ROUND(IF(Q769=1,INDEX(新属性投放!$E$14:$E$34,卡牌属性!R769),INDEX(新属性投放!$E$42:$E$62,卡牌属性!R769))*INDEX($G$5:$G$42,L769),2)</f>
        <v>12.62</v>
      </c>
      <c r="AC769" s="31" t="s">
        <v>191</v>
      </c>
      <c r="AD769" s="16">
        <f>ROUND(IF(Q769=1,INDEX(新属性投放!$F$14:$F$34,卡牌属性!R769),INDEX(新属性投放!$F$42:$F$62,卡牌属性!R769))*INDEX($G$5:$G$42,L769)*SQRT(INDEX($I$5:$I$42,L769)),2)</f>
        <v>113</v>
      </c>
      <c r="AF769" s="16">
        <f t="shared" si="340"/>
        <v>252</v>
      </c>
      <c r="AG769" s="16">
        <f t="shared" si="341"/>
        <v>126</v>
      </c>
      <c r="AH769" s="16">
        <f t="shared" si="342"/>
        <v>1130</v>
      </c>
      <c r="AJ769" s="16">
        <f t="shared" si="332"/>
        <v>1152</v>
      </c>
      <c r="AK769" s="16">
        <f t="shared" si="333"/>
        <v>575</v>
      </c>
      <c r="AL769" s="16">
        <f t="shared" si="334"/>
        <v>5150</v>
      </c>
    </row>
    <row r="770" spans="11:38" ht="16.5" x14ac:dyDescent="0.2">
      <c r="K770" s="15">
        <v>767</v>
      </c>
      <c r="L770" s="15">
        <f t="shared" si="335"/>
        <v>37</v>
      </c>
      <c r="M770" s="15">
        <f t="shared" si="305"/>
        <v>2</v>
      </c>
      <c r="N770" s="16">
        <f t="shared" si="336"/>
        <v>1102021</v>
      </c>
      <c r="O770" s="16" t="str">
        <f t="shared" si="337"/>
        <v>烈风螳螂11突</v>
      </c>
      <c r="P770" s="31" t="s">
        <v>482</v>
      </c>
      <c r="Q770" s="16">
        <f t="shared" si="338"/>
        <v>2</v>
      </c>
      <c r="R770" s="16">
        <f t="shared" si="339"/>
        <v>11</v>
      </c>
      <c r="S770" s="16" t="s">
        <v>51</v>
      </c>
      <c r="T770" s="16">
        <f>ROUND(((IF(Q770=1,INDEX(新属性投放!$J$14:$J$34,卡牌属性!R770),INDEX(新属性投放!$J$42:$J$62,卡牌属性!R770)))*INDEX($G$5:$G$42,L770)+IF(Q770=1,INDEX(新属性投放!R$20:R$23,卡牌属性!M770-1),INDEX(新属性投放!R$25:R$28,卡牌属性!M770-1)))/SQRT(INDEX($I$5:$I$42,L770)),2)</f>
        <v>1217.1500000000001</v>
      </c>
      <c r="U770" s="31" t="s">
        <v>190</v>
      </c>
      <c r="V770" s="16">
        <f>ROUND((IF(Q770=1,INDEX(新属性投放!$K$14:$K$34,卡牌属性!R770),INDEX(新属性投放!$K$42:$K$62,卡牌属性!R770))+IF(Q770=1,INDEX(新属性投放!S$20:S$23,卡牌属性!M770-1),INDEX(新属性投放!S$25:S$28,卡牌属性!M770-1)))*INDEX($G$5:$G$42,L770),2)</f>
        <v>594.58000000000004</v>
      </c>
      <c r="W770" s="31" t="s">
        <v>191</v>
      </c>
      <c r="X770" s="16">
        <f>ROUND((IF(Q770=1,INDEX(新属性投放!$L$14:$L$34,卡牌属性!R770),INDEX(新属性投放!$L$42:$L$62,卡牌属性!R770))*INDEX($G$5:$G$42,L770)+IF(Q770=1,INDEX(新属性投放!T$20:T$23,卡牌属性!M770-1),INDEX(新属性投放!T$25:T$28,卡牌属性!M770-1)))*SQRT(INDEX($I$5:$I$42,L770)),2)</f>
        <v>6302</v>
      </c>
      <c r="Y770" s="31" t="s">
        <v>189</v>
      </c>
      <c r="Z770" s="16">
        <f>ROUND(IF(Q770=1,INDEX(新属性投放!$D$14:$D$34,卡牌属性!R770),INDEX(新属性投放!$D$42:$D$62,卡牌属性!R770))*INDEX($G$5:$G$42,L770)/SQRT(INDEX($I$5:$I$42,L770)),2)</f>
        <v>29.45</v>
      </c>
      <c r="AA770" s="31" t="s">
        <v>190</v>
      </c>
      <c r="AB770" s="16">
        <f>ROUND(IF(Q770=1,INDEX(新属性投放!$E$14:$E$34,卡牌属性!R770),INDEX(新属性投放!$E$42:$E$62,卡牌属性!R770))*INDEX($G$5:$G$42,L770),2)</f>
        <v>14.73</v>
      </c>
      <c r="AC770" s="31" t="s">
        <v>191</v>
      </c>
      <c r="AD770" s="16">
        <f>ROUND(IF(Q770=1,INDEX(新属性投放!$F$14:$F$34,卡牌属性!R770),INDEX(新属性投放!$F$42:$F$62,卡牌属性!R770))*INDEX($G$5:$G$42,L770)*SQRT(INDEX($I$5:$I$42,L770)),2)</f>
        <v>132</v>
      </c>
      <c r="AF770" s="16">
        <f t="shared" si="340"/>
        <v>294</v>
      </c>
      <c r="AG770" s="16">
        <f t="shared" si="341"/>
        <v>147</v>
      </c>
      <c r="AH770" s="16">
        <f t="shared" si="342"/>
        <v>1320</v>
      </c>
      <c r="AJ770" s="16">
        <f t="shared" si="332"/>
        <v>1446</v>
      </c>
      <c r="AK770" s="16">
        <f t="shared" si="333"/>
        <v>722</v>
      </c>
      <c r="AL770" s="16">
        <f t="shared" si="334"/>
        <v>6470</v>
      </c>
    </row>
    <row r="771" spans="11:38" ht="16.5" x14ac:dyDescent="0.2">
      <c r="K771" s="15">
        <v>768</v>
      </c>
      <c r="L771" s="15">
        <f t="shared" si="335"/>
        <v>37</v>
      </c>
      <c r="M771" s="15">
        <f t="shared" si="305"/>
        <v>2</v>
      </c>
      <c r="N771" s="16">
        <f t="shared" si="336"/>
        <v>1102021</v>
      </c>
      <c r="O771" s="16" t="str">
        <f t="shared" si="337"/>
        <v>烈风螳螂12突</v>
      </c>
      <c r="P771" s="31" t="s">
        <v>482</v>
      </c>
      <c r="Q771" s="16">
        <f t="shared" si="338"/>
        <v>2</v>
      </c>
      <c r="R771" s="16">
        <f t="shared" si="339"/>
        <v>12</v>
      </c>
      <c r="S771" s="16" t="s">
        <v>51</v>
      </c>
      <c r="T771" s="16">
        <f>ROUND(((IF(Q771=1,INDEX(新属性投放!$J$14:$J$34,卡牌属性!R771),INDEX(新属性投放!$J$42:$J$62,卡牌属性!R771)))*INDEX($G$5:$G$42,L771)+IF(Q771=1,INDEX(新属性投放!R$20:R$23,卡牌属性!M771-1),INDEX(新属性投放!R$25:R$28,卡牌属性!M771-1)))/SQRT(INDEX($I$5:$I$42,L771)),2)</f>
        <v>1401.4</v>
      </c>
      <c r="U771" s="31" t="s">
        <v>190</v>
      </c>
      <c r="V771" s="16">
        <f>ROUND((IF(Q771=1,INDEX(新属性投放!$K$14:$K$34,卡牌属性!R771),INDEX(新属性投放!$K$42:$K$62,卡牌属性!R771))+IF(Q771=1,INDEX(新属性投放!S$20:S$23,卡牌属性!M771-1),INDEX(新属性投放!S$25:S$28,卡牌属性!M771-1)))*INDEX($G$5:$G$42,L771),2)</f>
        <v>686.2</v>
      </c>
      <c r="W771" s="31" t="s">
        <v>191</v>
      </c>
      <c r="X771" s="16">
        <f>ROUND((IF(Q771=1,INDEX(新属性投放!$L$14:$L$34,卡牌属性!R771),INDEX(新属性投放!$L$42:$L$62,卡牌属性!R771))*INDEX($G$5:$G$42,L771)+IF(Q771=1,INDEX(新属性投放!T$20:T$23,卡牌属性!M771-1),INDEX(新属性投放!T$25:T$28,卡牌属性!M771-1)))*SQRT(INDEX($I$5:$I$42,L771)),2)</f>
        <v>7295</v>
      </c>
      <c r="Y771" s="31" t="s">
        <v>189</v>
      </c>
      <c r="Z771" s="16">
        <f>ROUND(IF(Q771=1,INDEX(新属性投放!$D$14:$D$34,卡牌属性!R771),INDEX(新属性投放!$D$42:$D$62,卡牌属性!R771))*INDEX($G$5:$G$42,L771)/SQRT(INDEX($I$5:$I$42,L771)),2)</f>
        <v>33.69</v>
      </c>
      <c r="AA771" s="31" t="s">
        <v>190</v>
      </c>
      <c r="AB771" s="16">
        <f>ROUND(IF(Q771=1,INDEX(新属性投放!$E$14:$E$34,卡牌属性!R771),INDEX(新属性投放!$E$42:$E$62,卡牌属性!R771))*INDEX($G$5:$G$42,L771),2)</f>
        <v>16.850000000000001</v>
      </c>
      <c r="AC771" s="31" t="s">
        <v>191</v>
      </c>
      <c r="AD771" s="16">
        <f>ROUND(IF(Q771=1,INDEX(新属性投放!$F$14:$F$34,卡牌属性!R771),INDEX(新属性投放!$F$42:$F$62,卡牌属性!R771))*INDEX($G$5:$G$42,L771)*SQRT(INDEX($I$5:$I$42,L771)),2)</f>
        <v>151</v>
      </c>
      <c r="AF771" s="16">
        <f t="shared" si="340"/>
        <v>336</v>
      </c>
      <c r="AG771" s="16">
        <f t="shared" si="341"/>
        <v>168</v>
      </c>
      <c r="AH771" s="16">
        <f t="shared" si="342"/>
        <v>1510</v>
      </c>
      <c r="AJ771" s="16">
        <f t="shared" si="332"/>
        <v>1782</v>
      </c>
      <c r="AK771" s="16">
        <f t="shared" si="333"/>
        <v>890</v>
      </c>
      <c r="AL771" s="16">
        <f t="shared" si="334"/>
        <v>7980</v>
      </c>
    </row>
    <row r="772" spans="11:38" ht="16.5" x14ac:dyDescent="0.2">
      <c r="K772" s="15">
        <v>769</v>
      </c>
      <c r="L772" s="15">
        <f t="shared" si="335"/>
        <v>37</v>
      </c>
      <c r="M772" s="15">
        <f t="shared" si="305"/>
        <v>2</v>
      </c>
      <c r="N772" s="16">
        <f t="shared" si="336"/>
        <v>1102021</v>
      </c>
      <c r="O772" s="16" t="str">
        <f t="shared" si="337"/>
        <v>烈风螳螂13突</v>
      </c>
      <c r="P772" s="31" t="s">
        <v>482</v>
      </c>
      <c r="Q772" s="16">
        <f t="shared" si="338"/>
        <v>2</v>
      </c>
      <c r="R772" s="16">
        <f t="shared" si="339"/>
        <v>13</v>
      </c>
      <c r="S772" s="16" t="s">
        <v>51</v>
      </c>
      <c r="T772" s="16">
        <f>ROUND(((IF(Q772=1,INDEX(新属性投放!$J$14:$J$34,卡牌属性!R772),INDEX(新属性投放!$J$42:$J$62,卡牌属性!R772)))*INDEX($G$5:$G$42,L772)+IF(Q772=1,INDEX(新属性投放!R$20:R$23,卡牌属性!M772-1),INDEX(新属性投放!R$25:R$28,卡牌属性!M772-1)))/SQRT(INDEX($I$5:$I$42,L772)),2)</f>
        <v>1611.85</v>
      </c>
      <c r="U772" s="31" t="s">
        <v>190</v>
      </c>
      <c r="V772" s="16">
        <f>ROUND((IF(Q772=1,INDEX(新属性投放!$K$14:$K$34,卡牌属性!R772),INDEX(新属性投放!$K$42:$K$62,卡牌属性!R772))+IF(Q772=1,INDEX(新属性投放!S$20:S$23,卡牌属性!M772-1),INDEX(新属性投放!S$25:S$28,卡牌属性!M772-1)))*INDEX($G$5:$G$42,L772),2)</f>
        <v>791.43</v>
      </c>
      <c r="W772" s="31" t="s">
        <v>191</v>
      </c>
      <c r="X772" s="16">
        <f>ROUND((IF(Q772=1,INDEX(新属性投放!$L$14:$L$34,卡牌属性!R772),INDEX(新属性投放!$L$42:$L$62,卡牌属性!R772))*INDEX($G$5:$G$42,L772)+IF(Q772=1,INDEX(新属性投放!T$20:T$23,卡牌属性!M772-1),INDEX(新属性投放!T$25:T$28,卡牌属性!M772-1)))*SQRT(INDEX($I$5:$I$42,L772)),2)</f>
        <v>8428</v>
      </c>
      <c r="Y772" s="31" t="s">
        <v>189</v>
      </c>
      <c r="Z772" s="16">
        <f>ROUND(IF(Q772=1,INDEX(新属性投放!$D$14:$D$34,卡牌属性!R772),INDEX(新属性投放!$D$42:$D$62,卡牌属性!R772))*INDEX($G$5:$G$42,L772)/SQRT(INDEX($I$5:$I$42,L772)),2)</f>
        <v>38.950000000000003</v>
      </c>
      <c r="AA772" s="31" t="s">
        <v>190</v>
      </c>
      <c r="AB772" s="16">
        <f>ROUND(IF(Q772=1,INDEX(新属性投放!$E$14:$E$34,卡牌属性!R772),INDEX(新属性投放!$E$42:$E$62,卡牌属性!R772))*INDEX($G$5:$G$42,L772),2)</f>
        <v>19.48</v>
      </c>
      <c r="AC772" s="31" t="s">
        <v>191</v>
      </c>
      <c r="AD772" s="16">
        <f>ROUND(IF(Q772=1,INDEX(新属性投放!$F$14:$F$34,卡牌属性!R772),INDEX(新属性投放!$F$42:$F$62,卡牌属性!R772))*INDEX($G$5:$G$42,L772)*SQRT(INDEX($I$5:$I$42,L772)),2)</f>
        <v>175</v>
      </c>
      <c r="AF772" s="16">
        <f t="shared" si="340"/>
        <v>389</v>
      </c>
      <c r="AG772" s="16">
        <f t="shared" si="341"/>
        <v>194</v>
      </c>
      <c r="AH772" s="16">
        <f t="shared" si="342"/>
        <v>1750</v>
      </c>
      <c r="AJ772" s="16">
        <f t="shared" si="332"/>
        <v>2171</v>
      </c>
      <c r="AK772" s="16">
        <f t="shared" si="333"/>
        <v>1084</v>
      </c>
      <c r="AL772" s="16">
        <f t="shared" si="334"/>
        <v>9730</v>
      </c>
    </row>
    <row r="773" spans="11:38" ht="16.5" x14ac:dyDescent="0.2">
      <c r="K773" s="15">
        <v>770</v>
      </c>
      <c r="L773" s="15">
        <f t="shared" si="335"/>
        <v>37</v>
      </c>
      <c r="M773" s="15">
        <f t="shared" ref="M773:M801" si="343">INDEX($D$5:$D$42,L773)</f>
        <v>2</v>
      </c>
      <c r="N773" s="16">
        <f t="shared" si="336"/>
        <v>1102021</v>
      </c>
      <c r="O773" s="16" t="str">
        <f t="shared" si="337"/>
        <v>烈风螳螂14突</v>
      </c>
      <c r="P773" s="31" t="s">
        <v>482</v>
      </c>
      <c r="Q773" s="16">
        <f t="shared" si="338"/>
        <v>2</v>
      </c>
      <c r="R773" s="16">
        <f t="shared" si="339"/>
        <v>14</v>
      </c>
      <c r="S773" s="16" t="s">
        <v>51</v>
      </c>
      <c r="T773" s="16">
        <f>ROUND(((IF(Q773=1,INDEX(新属性投放!$J$14:$J$34,卡牌属性!R773),INDEX(新属性投放!$J$42:$J$62,卡牌属性!R773)))*INDEX($G$5:$G$42,L773)+IF(Q773=1,INDEX(新属性投放!R$20:R$23,卡牌属性!M773-1),INDEX(新属性投放!R$25:R$28,卡牌属性!M773-1)))/SQRT(INDEX($I$5:$I$42,L773)),2)</f>
        <v>1855.6</v>
      </c>
      <c r="U773" s="31" t="s">
        <v>190</v>
      </c>
      <c r="V773" s="16">
        <f>ROUND((IF(Q773=1,INDEX(新属性投放!$K$14:$K$34,卡牌属性!R773),INDEX(新属性投放!$K$42:$K$62,卡牌属性!R773))+IF(Q773=1,INDEX(新属性投放!S$20:S$23,卡牌属性!M773-1),INDEX(新属性投放!S$25:S$28,卡牌属性!M773-1)))*INDEX($G$5:$G$42,L773),2)</f>
        <v>912.8</v>
      </c>
      <c r="W773" s="31" t="s">
        <v>191</v>
      </c>
      <c r="X773" s="16">
        <f>ROUND((IF(Q773=1,INDEX(新属性投放!$L$14:$L$34,卡牌属性!R773),INDEX(新属性投放!$L$42:$L$62,卡牌属性!R773))*INDEX($G$5:$G$42,L773)+IF(Q773=1,INDEX(新属性投放!T$20:T$23,卡牌属性!M773-1),INDEX(新属性投放!T$25:T$28,卡牌属性!M773-1)))*SQRT(INDEX($I$5:$I$42,L773)),2)</f>
        <v>9744</v>
      </c>
      <c r="Y773" s="31" t="s">
        <v>189</v>
      </c>
      <c r="Z773" s="16">
        <f>ROUND(IF(Q773=1,INDEX(新属性投放!$D$14:$D$34,卡牌属性!R773),INDEX(新属性投放!$D$42:$D$62,卡牌属性!R773))*INDEX($G$5:$G$42,L773)/SQRT(INDEX($I$5:$I$42,L773)),2)</f>
        <v>45.04</v>
      </c>
      <c r="AA773" s="31" t="s">
        <v>190</v>
      </c>
      <c r="AB773" s="16">
        <f>ROUND(IF(Q773=1,INDEX(新属性投放!$E$14:$E$34,卡牌属性!R773),INDEX(新属性投放!$E$42:$E$62,卡牌属性!R773))*INDEX($G$5:$G$42,L773),2)</f>
        <v>22.52</v>
      </c>
      <c r="AC773" s="31" t="s">
        <v>191</v>
      </c>
      <c r="AD773" s="16">
        <f>ROUND(IF(Q773=1,INDEX(新属性投放!$F$14:$F$34,卡牌属性!R773),INDEX(新属性投放!$F$42:$F$62,卡牌属性!R773))*INDEX($G$5:$G$42,L773)*SQRT(INDEX($I$5:$I$42,L773)),2)</f>
        <v>202</v>
      </c>
      <c r="AF773" s="16">
        <f t="shared" si="340"/>
        <v>450</v>
      </c>
      <c r="AG773" s="16">
        <f t="shared" si="341"/>
        <v>225</v>
      </c>
      <c r="AH773" s="16">
        <f t="shared" si="342"/>
        <v>2020</v>
      </c>
      <c r="AJ773" s="16">
        <f t="shared" si="332"/>
        <v>2621</v>
      </c>
      <c r="AK773" s="16">
        <f t="shared" si="333"/>
        <v>1309</v>
      </c>
      <c r="AL773" s="16">
        <f t="shared" si="334"/>
        <v>11750</v>
      </c>
    </row>
    <row r="774" spans="11:38" ht="16.5" x14ac:dyDescent="0.2">
      <c r="K774" s="15">
        <v>771</v>
      </c>
      <c r="L774" s="15">
        <f t="shared" si="335"/>
        <v>37</v>
      </c>
      <c r="M774" s="15">
        <f t="shared" si="343"/>
        <v>2</v>
      </c>
      <c r="N774" s="16">
        <f t="shared" si="336"/>
        <v>1102021</v>
      </c>
      <c r="O774" s="16" t="str">
        <f t="shared" si="337"/>
        <v>烈风螳螂15突</v>
      </c>
      <c r="P774" s="31" t="s">
        <v>482</v>
      </c>
      <c r="Q774" s="16">
        <f t="shared" si="338"/>
        <v>2</v>
      </c>
      <c r="R774" s="16">
        <f t="shared" si="339"/>
        <v>15</v>
      </c>
      <c r="S774" s="16" t="s">
        <v>51</v>
      </c>
      <c r="T774" s="16">
        <f>ROUND(((IF(Q774=1,INDEX(新属性投放!$J$14:$J$34,卡牌属性!R774),INDEX(新属性投放!$J$42:$J$62,卡牌属性!R774)))*INDEX($G$5:$G$42,L774)+IF(Q774=1,INDEX(新属性投放!R$20:R$23,卡牌属性!M774-1),INDEX(新属性投放!R$25:R$28,卡牌属性!M774-1)))/SQRT(INDEX($I$5:$I$42,L774)),2)</f>
        <v>2136.8000000000002</v>
      </c>
      <c r="U774" s="31" t="s">
        <v>190</v>
      </c>
      <c r="V774" s="16">
        <f>ROUND((IF(Q774=1,INDEX(新属性投放!$K$14:$K$34,卡牌属性!R774),INDEX(新属性投放!$K$42:$K$62,卡牌属性!R774))+IF(Q774=1,INDEX(新属性投放!S$20:S$23,卡牌属性!M774-1),INDEX(新属性投放!S$25:S$28,卡牌属性!M774-1)))*INDEX($G$5:$G$42,L774),2)</f>
        <v>1053.4000000000001</v>
      </c>
      <c r="W774" s="31" t="s">
        <v>191</v>
      </c>
      <c r="X774" s="16">
        <f>ROUND((IF(Q774=1,INDEX(新属性投放!$L$14:$L$34,卡牌属性!R774),INDEX(新属性投放!$L$42:$L$62,卡牌属性!R774))*INDEX($G$5:$G$42,L774)+IF(Q774=1,INDEX(新属性投放!T$20:T$23,卡牌属性!M774-1),INDEX(新属性投放!T$25:T$28,卡牌属性!M774-1)))*SQRT(INDEX($I$5:$I$42,L774)),2)</f>
        <v>11258</v>
      </c>
      <c r="Y774" s="31" t="s">
        <v>189</v>
      </c>
      <c r="Z774" s="16">
        <f>ROUND(IF(Q774=1,INDEX(新属性投放!$D$14:$D$34,卡牌属性!R774),INDEX(新属性投放!$D$42:$D$62,卡牌属性!R774))*INDEX($G$5:$G$42,L774)/SQRT(INDEX($I$5:$I$42,L774)),2)</f>
        <v>52.07</v>
      </c>
      <c r="AA774" s="31" t="s">
        <v>190</v>
      </c>
      <c r="AB774" s="16">
        <f>ROUND(IF(Q774=1,INDEX(新属性投放!$E$14:$E$34,卡牌属性!R774),INDEX(新属性投放!$E$42:$E$62,卡牌属性!R774))*INDEX($G$5:$G$42,L774),2)</f>
        <v>26.04</v>
      </c>
      <c r="AC774" s="31" t="s">
        <v>191</v>
      </c>
      <c r="AD774" s="16">
        <f>ROUND(IF(Q774=1,INDEX(新属性投放!$F$14:$F$34,卡牌属性!R774),INDEX(新属性投放!$F$42:$F$62,卡牌属性!R774))*INDEX($G$5:$G$42,L774)*SQRT(INDEX($I$5:$I$42,L774)),2)</f>
        <v>234</v>
      </c>
      <c r="AF774" s="16">
        <f t="shared" si="340"/>
        <v>520</v>
      </c>
      <c r="AG774" s="16">
        <f t="shared" si="341"/>
        <v>260</v>
      </c>
      <c r="AH774" s="16">
        <f t="shared" si="342"/>
        <v>2340</v>
      </c>
      <c r="AJ774" s="16">
        <f t="shared" si="332"/>
        <v>3141</v>
      </c>
      <c r="AK774" s="16">
        <f t="shared" si="333"/>
        <v>1569</v>
      </c>
      <c r="AL774" s="16">
        <f t="shared" si="334"/>
        <v>14090</v>
      </c>
    </row>
    <row r="775" spans="11:38" ht="16.5" x14ac:dyDescent="0.2">
      <c r="K775" s="15">
        <v>772</v>
      </c>
      <c r="L775" s="15">
        <f t="shared" si="335"/>
        <v>37</v>
      </c>
      <c r="M775" s="15">
        <f t="shared" si="343"/>
        <v>2</v>
      </c>
      <c r="N775" s="16">
        <f t="shared" si="336"/>
        <v>1102021</v>
      </c>
      <c r="O775" s="16" t="str">
        <f t="shared" si="337"/>
        <v>烈风螳螂16突</v>
      </c>
      <c r="P775" s="31" t="s">
        <v>482</v>
      </c>
      <c r="Q775" s="16">
        <f t="shared" si="338"/>
        <v>2</v>
      </c>
      <c r="R775" s="16">
        <f t="shared" si="339"/>
        <v>16</v>
      </c>
      <c r="S775" s="16" t="s">
        <v>51</v>
      </c>
      <c r="T775" s="16">
        <f>ROUND(((IF(Q775=1,INDEX(新属性投放!$J$14:$J$34,卡牌属性!R775),INDEX(新属性投放!$J$42:$J$62,卡牌属性!R775)))*INDEX($G$5:$G$42,L775)+IF(Q775=1,INDEX(新属性投放!R$20:R$23,卡牌属性!M775-1),INDEX(新属性投放!R$25:R$28,卡牌属性!M775-1)))/SQRT(INDEX($I$5:$I$42,L775)),2)</f>
        <v>2462.15</v>
      </c>
      <c r="U775" s="31" t="s">
        <v>190</v>
      </c>
      <c r="V775" s="16">
        <f>ROUND((IF(Q775=1,INDEX(新属性投放!$K$14:$K$34,卡牌属性!R775),INDEX(新属性投放!$K$42:$K$62,卡牌属性!R775))+IF(Q775=1,INDEX(新属性投放!S$20:S$23,卡牌属性!M775-1),INDEX(新属性投放!S$25:S$28,卡牌属性!M775-1)))*INDEX($G$5:$G$42,L775),2)</f>
        <v>1216.58</v>
      </c>
      <c r="W775" s="31" t="s">
        <v>191</v>
      </c>
      <c r="X775" s="16">
        <f>ROUND((IF(Q775=1,INDEX(新属性投放!$L$14:$L$34,卡牌属性!R775),INDEX(新属性投放!$L$42:$L$62,卡牌属性!R775))*INDEX($G$5:$G$42,L775)+IF(Q775=1,INDEX(新属性投放!T$20:T$23,卡牌属性!M775-1),INDEX(新属性投放!T$25:T$28,卡牌属性!M775-1)))*SQRT(INDEX($I$5:$I$42,L775)),2)</f>
        <v>13013</v>
      </c>
      <c r="Y775" s="31" t="s">
        <v>189</v>
      </c>
      <c r="Z775" s="16">
        <f>ROUND(IF(Q775=1,INDEX(新属性投放!$D$14:$D$34,卡牌属性!R775),INDEX(新属性投放!$D$42:$D$62,卡牌属性!R775))*INDEX($G$5:$G$42,L775)/SQRT(INDEX($I$5:$I$42,L775)),2)</f>
        <v>60.2</v>
      </c>
      <c r="AA775" s="31" t="s">
        <v>190</v>
      </c>
      <c r="AB775" s="16">
        <f>ROUND(IF(Q775=1,INDEX(新属性投放!$E$14:$E$34,卡牌属性!R775),INDEX(新属性投放!$E$42:$E$62,卡牌属性!R775))*INDEX($G$5:$G$42,L775),2)</f>
        <v>30.1</v>
      </c>
      <c r="AC775" s="31" t="s">
        <v>191</v>
      </c>
      <c r="AD775" s="16">
        <f>ROUND(IF(Q775=1,INDEX(新属性投放!$F$14:$F$34,卡牌属性!R775),INDEX(新属性投放!$F$42:$F$62,卡牌属性!R775))*INDEX($G$5:$G$42,L775)*SQRT(INDEX($I$5:$I$42,L775)),2)</f>
        <v>270</v>
      </c>
      <c r="AF775" s="16">
        <f t="shared" si="340"/>
        <v>602</v>
      </c>
      <c r="AG775" s="16">
        <f t="shared" si="341"/>
        <v>301</v>
      </c>
      <c r="AH775" s="16">
        <f t="shared" si="342"/>
        <v>2700</v>
      </c>
      <c r="AJ775" s="16">
        <f t="shared" si="332"/>
        <v>3743</v>
      </c>
      <c r="AK775" s="16">
        <f t="shared" si="333"/>
        <v>1870</v>
      </c>
      <c r="AL775" s="16">
        <f t="shared" si="334"/>
        <v>16790</v>
      </c>
    </row>
    <row r="776" spans="11:38" ht="16.5" x14ac:dyDescent="0.2">
      <c r="K776" s="15">
        <v>773</v>
      </c>
      <c r="L776" s="15">
        <f t="shared" si="335"/>
        <v>37</v>
      </c>
      <c r="M776" s="15">
        <f t="shared" si="343"/>
        <v>2</v>
      </c>
      <c r="N776" s="16">
        <f t="shared" si="336"/>
        <v>1102021</v>
      </c>
      <c r="O776" s="16" t="str">
        <f t="shared" si="337"/>
        <v>烈风螳螂17突</v>
      </c>
      <c r="P776" s="31" t="s">
        <v>482</v>
      </c>
      <c r="Q776" s="16">
        <f t="shared" si="338"/>
        <v>2</v>
      </c>
      <c r="R776" s="16">
        <f t="shared" si="339"/>
        <v>17</v>
      </c>
      <c r="S776" s="16" t="s">
        <v>51</v>
      </c>
      <c r="T776" s="16">
        <f>ROUND(((IF(Q776=1,INDEX(新属性投放!$J$14:$J$34,卡牌属性!R776),INDEX(新属性投放!$J$42:$J$62,卡牌属性!R776)))*INDEX($G$5:$G$42,L776)+IF(Q776=1,INDEX(新属性投放!R$20:R$23,卡牌属性!M776-1),INDEX(新属性投放!R$25:R$28,卡牌属性!M776-1)))/SQRT(INDEX($I$5:$I$42,L776)),2)</f>
        <v>2838.15</v>
      </c>
      <c r="U776" s="31" t="s">
        <v>190</v>
      </c>
      <c r="V776" s="16">
        <f>ROUND((IF(Q776=1,INDEX(新属性投放!$K$14:$K$34,卡牌属性!R776),INDEX(新属性投放!$K$42:$K$62,卡牌属性!R776))+IF(Q776=1,INDEX(新属性投放!S$20:S$23,卡牌属性!M776-1),INDEX(新属性投放!S$25:S$28,卡牌属性!M776-1)))*INDEX($G$5:$G$42,L776),2)</f>
        <v>1405.08</v>
      </c>
      <c r="W776" s="31" t="s">
        <v>191</v>
      </c>
      <c r="X776" s="16">
        <f>ROUND((IF(Q776=1,INDEX(新属性投放!$L$14:$L$34,卡牌属性!R776),INDEX(新属性投放!$L$42:$L$62,卡牌属性!R776))*INDEX($G$5:$G$42,L776)+IF(Q776=1,INDEX(新属性投放!T$20:T$23,卡牌属性!M776-1),INDEX(新属性投放!T$25:T$28,卡牌属性!M776-1)))*SQRT(INDEX($I$5:$I$42,L776)),2)</f>
        <v>15038</v>
      </c>
      <c r="Y776" s="31" t="s">
        <v>189</v>
      </c>
      <c r="Z776" s="16">
        <f>ROUND(IF(Q776=1,INDEX(新属性投放!$D$14:$D$34,卡牌属性!R776),INDEX(新属性投放!$D$42:$D$62,卡牌属性!R776))*INDEX($G$5:$G$42,L776)/SQRT(INDEX($I$5:$I$42,L776)),2)</f>
        <v>69.599999999999994</v>
      </c>
      <c r="AA776" s="31" t="s">
        <v>190</v>
      </c>
      <c r="AB776" s="16">
        <f>ROUND(IF(Q776=1,INDEX(新属性投放!$E$14:$E$34,卡牌属性!R776),INDEX(新属性投放!$E$42:$E$62,卡牌属性!R776))*INDEX($G$5:$G$42,L776),2)</f>
        <v>34.799999999999997</v>
      </c>
      <c r="AC776" s="31" t="s">
        <v>191</v>
      </c>
      <c r="AD776" s="16">
        <f>ROUND(IF(Q776=1,INDEX(新属性投放!$F$14:$F$34,卡牌属性!R776),INDEX(新属性投放!$F$42:$F$62,卡牌属性!R776))*INDEX($G$5:$G$42,L776)*SQRT(INDEX($I$5:$I$42,L776)),2)</f>
        <v>313</v>
      </c>
      <c r="AF776" s="16">
        <f t="shared" si="340"/>
        <v>696</v>
      </c>
      <c r="AG776" s="16">
        <f t="shared" si="341"/>
        <v>348</v>
      </c>
      <c r="AH776" s="16">
        <f t="shared" si="342"/>
        <v>3130</v>
      </c>
      <c r="AJ776" s="16">
        <f t="shared" si="332"/>
        <v>4439</v>
      </c>
      <c r="AK776" s="16">
        <f t="shared" si="333"/>
        <v>2218</v>
      </c>
      <c r="AL776" s="16">
        <f t="shared" si="334"/>
        <v>19920</v>
      </c>
    </row>
    <row r="777" spans="11:38" ht="16.5" x14ac:dyDescent="0.2">
      <c r="K777" s="15">
        <v>774</v>
      </c>
      <c r="L777" s="15">
        <f t="shared" si="335"/>
        <v>37</v>
      </c>
      <c r="M777" s="15">
        <f t="shared" si="343"/>
        <v>2</v>
      </c>
      <c r="N777" s="16">
        <f t="shared" si="336"/>
        <v>1102021</v>
      </c>
      <c r="O777" s="16" t="str">
        <f t="shared" si="337"/>
        <v>烈风螳螂18突</v>
      </c>
      <c r="P777" s="31" t="s">
        <v>482</v>
      </c>
      <c r="Q777" s="16">
        <f t="shared" si="338"/>
        <v>2</v>
      </c>
      <c r="R777" s="16">
        <f t="shared" si="339"/>
        <v>18</v>
      </c>
      <c r="S777" s="16" t="s">
        <v>51</v>
      </c>
      <c r="T777" s="16">
        <f>ROUND(((IF(Q777=1,INDEX(新属性投放!$J$14:$J$34,卡牌属性!R777),INDEX(新属性投放!$J$42:$J$62,卡牌属性!R777)))*INDEX($G$5:$G$42,L777)+IF(Q777=1,INDEX(新属性投放!R$20:R$23,卡牌属性!M777-1),INDEX(新属性投放!R$25:R$28,卡牌属性!M777-1)))/SQRT(INDEX($I$5:$I$42,L777)),2)</f>
        <v>3273.15</v>
      </c>
      <c r="U777" s="31" t="s">
        <v>190</v>
      </c>
      <c r="V777" s="16">
        <f>ROUND((IF(Q777=1,INDEX(新属性投放!$K$14:$K$34,卡牌属性!R777),INDEX(新属性投放!$K$42:$K$62,卡牌属性!R777))+IF(Q777=1,INDEX(新属性投放!S$20:S$23,卡牌属性!M777-1),INDEX(新属性投放!S$25:S$28,卡牌属性!M777-1)))*INDEX($G$5:$G$42,L777),2)</f>
        <v>1623.08</v>
      </c>
      <c r="W777" s="31" t="s">
        <v>191</v>
      </c>
      <c r="X777" s="16">
        <f>ROUND((IF(Q777=1,INDEX(新属性投放!$L$14:$L$34,卡牌属性!R777),INDEX(新属性投放!$L$42:$L$62,卡牌属性!R777))*INDEX($G$5:$G$42,L777)+IF(Q777=1,INDEX(新属性投放!T$20:T$23,卡牌属性!M777-1),INDEX(新属性投放!T$25:T$28,卡牌属性!M777-1)))*SQRT(INDEX($I$5:$I$42,L777)),2)</f>
        <v>17386</v>
      </c>
      <c r="Y777" s="31" t="s">
        <v>189</v>
      </c>
      <c r="Z777" s="16">
        <f>ROUND(IF(Q777=1,INDEX(新属性投放!$D$14:$D$34,卡牌属性!R777),INDEX(新属性投放!$D$42:$D$62,卡牌属性!R777))*INDEX($G$5:$G$42,L777)/SQRT(INDEX($I$5:$I$42,L777)),2)</f>
        <v>80.48</v>
      </c>
      <c r="AA777" s="31" t="s">
        <v>190</v>
      </c>
      <c r="AB777" s="16">
        <f>ROUND(IF(Q777=1,INDEX(新属性投放!$E$14:$E$34,卡牌属性!R777),INDEX(新属性投放!$E$42:$E$62,卡牌属性!R777))*INDEX($G$5:$G$42,L777),2)</f>
        <v>40.24</v>
      </c>
      <c r="AC777" s="31" t="s">
        <v>191</v>
      </c>
      <c r="AD777" s="16">
        <f>ROUND(IF(Q777=1,INDEX(新属性投放!$F$14:$F$34,卡牌属性!R777),INDEX(新属性投放!$F$42:$F$62,卡牌属性!R777))*INDEX($G$5:$G$42,L777)*SQRT(INDEX($I$5:$I$42,L777)),2)</f>
        <v>362</v>
      </c>
      <c r="AF777" s="16">
        <f t="shared" si="340"/>
        <v>804</v>
      </c>
      <c r="AG777" s="16">
        <f t="shared" si="341"/>
        <v>402</v>
      </c>
      <c r="AH777" s="16">
        <f t="shared" si="342"/>
        <v>3620</v>
      </c>
      <c r="AJ777" s="16">
        <f t="shared" si="332"/>
        <v>5243</v>
      </c>
      <c r="AK777" s="16">
        <f t="shared" si="333"/>
        <v>2620</v>
      </c>
      <c r="AL777" s="16">
        <f t="shared" si="334"/>
        <v>23540</v>
      </c>
    </row>
    <row r="778" spans="11:38" ht="16.5" x14ac:dyDescent="0.2">
      <c r="K778" s="15">
        <v>775</v>
      </c>
      <c r="L778" s="15">
        <f t="shared" si="335"/>
        <v>37</v>
      </c>
      <c r="M778" s="15">
        <f t="shared" si="343"/>
        <v>2</v>
      </c>
      <c r="N778" s="16">
        <f t="shared" si="336"/>
        <v>1102021</v>
      </c>
      <c r="O778" s="16" t="str">
        <f t="shared" si="337"/>
        <v>烈风螳螂19突</v>
      </c>
      <c r="P778" s="31" t="s">
        <v>482</v>
      </c>
      <c r="Q778" s="16">
        <f t="shared" si="338"/>
        <v>2</v>
      </c>
      <c r="R778" s="16">
        <f t="shared" si="339"/>
        <v>19</v>
      </c>
      <c r="S778" s="16" t="s">
        <v>51</v>
      </c>
      <c r="T778" s="16">
        <f>ROUND(((IF(Q778=1,INDEX(新属性投放!$J$14:$J$34,卡牌属性!R778),INDEX(新属性投放!$J$42:$J$62,卡牌属性!R778)))*INDEX($G$5:$G$42,L778)+IF(Q778=1,INDEX(新属性投放!R$20:R$23,卡牌属性!M778-1),INDEX(新属性投放!R$25:R$28,卡牌属性!M778-1)))/SQRT(INDEX($I$5:$I$42,L778)),2)</f>
        <v>3776.55</v>
      </c>
      <c r="U778" s="31" t="s">
        <v>190</v>
      </c>
      <c r="V778" s="16">
        <f>ROUND((IF(Q778=1,INDEX(新属性投放!$K$14:$K$34,卡牌属性!R778),INDEX(新属性投放!$K$42:$K$62,卡牌属性!R778))+IF(Q778=1,INDEX(新属性投放!S$20:S$23,卡牌属性!M778-1),INDEX(新属性投放!S$25:S$28,卡牌属性!M778-1)))*INDEX($G$5:$G$42,L778),2)</f>
        <v>1874.28</v>
      </c>
      <c r="W778" s="31" t="s">
        <v>191</v>
      </c>
      <c r="X778" s="16">
        <f>ROUND((IF(Q778=1,INDEX(新属性投放!$L$14:$L$34,卡牌属性!R778),INDEX(新属性投放!$L$42:$L$62,卡牌属性!R778))*INDEX($G$5:$G$42,L778)+IF(Q778=1,INDEX(新属性投放!T$20:T$23,卡牌属性!M778-1),INDEX(新属性投放!T$25:T$28,卡牌属性!M778-1)))*SQRT(INDEX($I$5:$I$42,L778)),2)</f>
        <v>20105</v>
      </c>
      <c r="Y778" s="31" t="s">
        <v>189</v>
      </c>
      <c r="Z778" s="16">
        <f>ROUND(IF(Q778=1,INDEX(新属性投放!$D$14:$D$34,卡牌属性!R778),INDEX(新属性投放!$D$42:$D$62,卡牌属性!R778))*INDEX($G$5:$G$42,L778)/SQRT(INDEX($I$5:$I$42,L778)),2)</f>
        <v>93.06</v>
      </c>
      <c r="AA778" s="31" t="s">
        <v>190</v>
      </c>
      <c r="AB778" s="16">
        <f>ROUND(IF(Q778=1,INDEX(新属性投放!$E$14:$E$34,卡牌属性!R778),INDEX(新属性投放!$E$42:$E$62,卡牌属性!R778))*INDEX($G$5:$G$42,L778),2)</f>
        <v>46.53</v>
      </c>
      <c r="AC778" s="31" t="s">
        <v>191</v>
      </c>
      <c r="AD778" s="16">
        <f>ROUND(IF(Q778=1,INDEX(新属性投放!$F$14:$F$34,卡牌属性!R778),INDEX(新属性投放!$F$42:$F$62,卡牌属性!R778))*INDEX($G$5:$G$42,L778)*SQRT(INDEX($I$5:$I$42,L778)),2)</f>
        <v>418</v>
      </c>
      <c r="AF778" s="16">
        <f t="shared" si="340"/>
        <v>930</v>
      </c>
      <c r="AG778" s="16">
        <f t="shared" si="341"/>
        <v>465</v>
      </c>
      <c r="AH778" s="16">
        <f t="shared" si="342"/>
        <v>4180</v>
      </c>
      <c r="AJ778" s="16">
        <f t="shared" si="332"/>
        <v>6173</v>
      </c>
      <c r="AK778" s="16">
        <f t="shared" si="333"/>
        <v>3085</v>
      </c>
      <c r="AL778" s="16">
        <f t="shared" si="334"/>
        <v>27720</v>
      </c>
    </row>
    <row r="779" spans="11:38" ht="16.5" x14ac:dyDescent="0.2">
      <c r="K779" s="15">
        <v>776</v>
      </c>
      <c r="L779" s="15">
        <f t="shared" si="335"/>
        <v>37</v>
      </c>
      <c r="M779" s="15">
        <f t="shared" si="343"/>
        <v>2</v>
      </c>
      <c r="N779" s="16">
        <f t="shared" si="336"/>
        <v>1102021</v>
      </c>
      <c r="O779" s="16" t="str">
        <f t="shared" si="337"/>
        <v>烈风螳螂20突</v>
      </c>
      <c r="P779" s="31" t="s">
        <v>482</v>
      </c>
      <c r="Q779" s="16">
        <f t="shared" si="338"/>
        <v>2</v>
      </c>
      <c r="R779" s="16">
        <f t="shared" si="339"/>
        <v>20</v>
      </c>
      <c r="S779" s="16" t="s">
        <v>51</v>
      </c>
      <c r="T779" s="16">
        <f>ROUND(((IF(Q779=1,INDEX(新属性投放!$J$14:$J$34,卡牌属性!R779),INDEX(新属性投放!$J$42:$J$62,卡牌属性!R779)))*INDEX($G$5:$G$42,L779)+IF(Q779=1,INDEX(新属性投放!R$20:R$23,卡牌属性!M779-1),INDEX(新属性投放!R$25:R$28,卡牌属性!M779-1)))/SQRT(INDEX($I$5:$I$42,L779)),2)</f>
        <v>4357.8500000000004</v>
      </c>
      <c r="U779" s="31" t="s">
        <v>190</v>
      </c>
      <c r="V779" s="16">
        <f>ROUND((IF(Q779=1,INDEX(新属性投放!$K$14:$K$34,卡牌属性!R779),INDEX(新属性投放!$K$42:$K$62,卡牌属性!R779))+IF(Q779=1,INDEX(新属性投放!S$20:S$23,卡牌属性!M779-1),INDEX(新属性投放!S$25:S$28,卡牌属性!M779-1)))*INDEX($G$5:$G$42,L779),2)</f>
        <v>2164.9299999999998</v>
      </c>
      <c r="W779" s="31" t="s">
        <v>191</v>
      </c>
      <c r="X779" s="16">
        <f>ROUND((IF(Q779=1,INDEX(新属性投放!$L$14:$L$34,卡牌属性!R779),INDEX(新属性投放!$L$42:$L$62,卡牌属性!R779))*INDEX($G$5:$G$42,L779)+IF(Q779=1,INDEX(新属性投放!T$20:T$23,卡牌属性!M779-1),INDEX(新属性投放!T$25:T$28,卡牌属性!M779-1)))*SQRT(INDEX($I$5:$I$42,L779)),2)</f>
        <v>23239</v>
      </c>
      <c r="Y779" s="31" t="s">
        <v>189</v>
      </c>
      <c r="Z779" s="16">
        <f>ROUND(IF(Q779=1,INDEX(新属性投放!$D$14:$D$34,卡牌属性!R779),INDEX(新属性投放!$D$42:$D$62,卡牌属性!R779))*INDEX($G$5:$G$42,L779)/SQRT(INDEX($I$5:$I$42,L779)),2)</f>
        <v>107.6</v>
      </c>
      <c r="AA779" s="31" t="s">
        <v>190</v>
      </c>
      <c r="AB779" s="16">
        <f>ROUND(IF(Q779=1,INDEX(新属性投放!$E$14:$E$34,卡牌属性!R779),INDEX(新属性投放!$E$42:$E$62,卡牌属性!R779))*INDEX($G$5:$G$42,L779),2)</f>
        <v>53.8</v>
      </c>
      <c r="AC779" s="31" t="s">
        <v>191</v>
      </c>
      <c r="AD779" s="16">
        <f>ROUND(IF(Q779=1,INDEX(新属性投放!$F$14:$F$34,卡牌属性!R779),INDEX(新属性投放!$F$42:$F$62,卡牌属性!R779))*INDEX($G$5:$G$42,L779)*SQRT(INDEX($I$5:$I$42,L779)),2)</f>
        <v>484</v>
      </c>
      <c r="AF779" s="16">
        <f t="shared" si="340"/>
        <v>1076</v>
      </c>
      <c r="AG779" s="16">
        <f t="shared" si="341"/>
        <v>538</v>
      </c>
      <c r="AH779" s="16">
        <f t="shared" si="342"/>
        <v>4840</v>
      </c>
      <c r="AJ779" s="16">
        <f t="shared" si="332"/>
        <v>7249</v>
      </c>
      <c r="AK779" s="16">
        <f t="shared" si="333"/>
        <v>3623</v>
      </c>
      <c r="AL779" s="16">
        <f t="shared" si="334"/>
        <v>32560</v>
      </c>
    </row>
    <row r="780" spans="11:38" ht="16.5" x14ac:dyDescent="0.2">
      <c r="K780" s="15">
        <v>777</v>
      </c>
      <c r="L780" s="15">
        <f t="shared" si="335"/>
        <v>37</v>
      </c>
      <c r="M780" s="15">
        <f t="shared" si="343"/>
        <v>2</v>
      </c>
      <c r="N780" s="16">
        <f t="shared" si="336"/>
        <v>1102021</v>
      </c>
      <c r="O780" s="16" t="str">
        <f t="shared" si="337"/>
        <v>烈风螳螂21突</v>
      </c>
      <c r="P780" s="31" t="s">
        <v>482</v>
      </c>
      <c r="Q780" s="16">
        <f t="shared" si="338"/>
        <v>2</v>
      </c>
      <c r="R780" s="16">
        <f t="shared" si="339"/>
        <v>21</v>
      </c>
      <c r="S780" s="16" t="s">
        <v>51</v>
      </c>
      <c r="T780" s="16">
        <f>ROUND(((IF(Q780=1,INDEX(新属性投放!$J$14:$J$34,卡牌属性!R780),INDEX(新属性投放!$J$42:$J$62,卡牌属性!R780)))*INDEX($G$5:$G$42,L780)+IF(Q780=1,INDEX(新属性投放!R$20:R$23,卡牌属性!M780-1),INDEX(新属性投放!R$25:R$28,卡牌属性!M780-1)))/SQRT(INDEX($I$5:$I$42,L780)),2)</f>
        <v>5030.8500000000004</v>
      </c>
      <c r="U780" s="31" t="s">
        <v>190</v>
      </c>
      <c r="V780" s="16">
        <f>ROUND((IF(Q780=1,INDEX(新属性投放!$K$14:$K$34,卡牌属性!R780),INDEX(新属性投放!$K$42:$K$62,卡牌属性!R780))+IF(Q780=1,INDEX(新属性投放!S$20:S$23,卡牌属性!M780-1),INDEX(新属性投放!S$25:S$28,卡牌属性!M780-1)))*INDEX($G$5:$G$42,L780),2)</f>
        <v>2500.9299999999998</v>
      </c>
      <c r="W780" s="31" t="s">
        <v>191</v>
      </c>
      <c r="X780" s="16">
        <f>ROUND((IF(Q780=1,INDEX(新属性投放!$L$14:$L$34,卡牌属性!R780),INDEX(新属性投放!$L$42:$L$62,卡牌属性!R780))*INDEX($G$5:$G$42,L780)+IF(Q780=1,INDEX(新属性投放!T$20:T$23,卡牌属性!M780-1),INDEX(新属性投放!T$25:T$28,卡牌属性!M780-1)))*SQRT(INDEX($I$5:$I$42,L780)),2)</f>
        <v>26874</v>
      </c>
      <c r="Y780" s="31" t="s">
        <v>189</v>
      </c>
      <c r="Z780" s="16">
        <f>ROUND(IF(Q780=1,INDEX(新属性投放!$D$14:$D$34,卡牌属性!R780),INDEX(新属性投放!$D$42:$D$62,卡牌属性!R780))*INDEX($G$5:$G$42,L780)/SQRT(INDEX($I$5:$I$42,L780)),2)</f>
        <v>124.42</v>
      </c>
      <c r="AA780" s="31" t="s">
        <v>190</v>
      </c>
      <c r="AB780" s="16">
        <f>ROUND(IF(Q780=1,INDEX(新属性投放!$E$14:$E$34,卡牌属性!R780),INDEX(新属性投放!$E$42:$E$62,卡牌属性!R780))*INDEX($G$5:$G$42,L780),2)</f>
        <v>62.21</v>
      </c>
      <c r="AC780" s="31" t="s">
        <v>191</v>
      </c>
      <c r="AD780" s="16">
        <f>ROUND(IF(Q780=1,INDEX(新属性投放!$F$14:$F$34,卡牌属性!R780),INDEX(新属性投放!$F$42:$F$62,卡牌属性!R780))*INDEX($G$5:$G$42,L780)*SQRT(INDEX($I$5:$I$42,L780)),2)</f>
        <v>559</v>
      </c>
      <c r="AF780" s="16">
        <f t="shared" si="340"/>
        <v>1244</v>
      </c>
      <c r="AG780" s="16">
        <f t="shared" si="341"/>
        <v>622</v>
      </c>
      <c r="AH780" s="16">
        <f t="shared" si="342"/>
        <v>5590</v>
      </c>
      <c r="AJ780" s="16">
        <f t="shared" si="332"/>
        <v>8493</v>
      </c>
      <c r="AK780" s="16">
        <f t="shared" si="333"/>
        <v>4245</v>
      </c>
      <c r="AL780" s="16">
        <f t="shared" si="334"/>
        <v>38150</v>
      </c>
    </row>
    <row r="781" spans="11:38" ht="16.5" x14ac:dyDescent="0.2">
      <c r="K781" s="15">
        <v>778</v>
      </c>
      <c r="L781" s="15">
        <f t="shared" si="335"/>
        <v>38</v>
      </c>
      <c r="M781" s="15">
        <f t="shared" si="343"/>
        <v>2</v>
      </c>
      <c r="N781" s="16">
        <f t="shared" si="336"/>
        <v>1102050</v>
      </c>
      <c r="O781" s="16" t="str">
        <f t="shared" si="337"/>
        <v>柠檬精1突</v>
      </c>
      <c r="P781" s="31" t="s">
        <v>482</v>
      </c>
      <c r="Q781" s="16">
        <f t="shared" si="338"/>
        <v>2</v>
      </c>
      <c r="R781" s="16">
        <f t="shared" si="339"/>
        <v>1</v>
      </c>
      <c r="S781" s="16" t="s">
        <v>51</v>
      </c>
      <c r="T781" s="16">
        <f>ROUND(((IF(Q781=1,INDEX(新属性投放!$J$14:$J$34,卡牌属性!R781),INDEX(新属性投放!$J$42:$J$62,卡牌属性!R781)))*INDEX($G$5:$G$42,L781)+IF(Q781=1,INDEX(新属性投放!R$20:R$23,卡牌属性!M781-1),INDEX(新属性投放!R$25:R$28,卡牌属性!M781-1)))/SQRT(INDEX($I$5:$I$42,L781)),2)</f>
        <v>70</v>
      </c>
      <c r="U781" s="31" t="s">
        <v>190</v>
      </c>
      <c r="V781" s="16">
        <f>ROUND((IF(Q781=1,INDEX(新属性投放!$K$14:$K$34,卡牌属性!R781),INDEX(新属性投放!$K$42:$K$62,卡牌属性!R781))+IF(Q781=1,INDEX(新属性投放!S$20:S$23,卡牌属性!M781-1),INDEX(新属性投放!S$25:S$28,卡牌属性!M781-1)))*INDEX($G$5:$G$42,L781),2)</f>
        <v>20</v>
      </c>
      <c r="W781" s="31" t="s">
        <v>191</v>
      </c>
      <c r="X781" s="16">
        <f>ROUND((IF(Q781=1,INDEX(新属性投放!$L$14:$L$34,卡牌属性!R781),INDEX(新属性投放!$L$42:$L$62,卡牌属性!R781))*INDEX($G$5:$G$42,L781)+IF(Q781=1,INDEX(新属性投放!T$20:T$23,卡牌属性!M781-1),INDEX(新属性投放!T$25:T$28,卡牌属性!M781-1)))*SQRT(INDEX($I$5:$I$42,L781)),2)</f>
        <v>150</v>
      </c>
      <c r="Y781" s="31" t="s">
        <v>189</v>
      </c>
      <c r="Z781" s="16">
        <f>ROUND(IF(Q781=1,INDEX(新属性投放!$D$14:$D$34,卡牌属性!R781),INDEX(新属性投放!$D$42:$D$62,卡牌属性!R781))*INDEX($G$5:$G$42,L781)/SQRT(INDEX($I$5:$I$42,L781)),2)</f>
        <v>3</v>
      </c>
      <c r="AA781" s="31" t="s">
        <v>190</v>
      </c>
      <c r="AB781" s="16">
        <f>ROUND(IF(Q781=1,INDEX(新属性投放!$E$14:$E$34,卡牌属性!R781),INDEX(新属性投放!$E$42:$E$62,卡牌属性!R781))*INDEX($G$5:$G$42,L781),2)</f>
        <v>1.5</v>
      </c>
      <c r="AC781" s="31" t="s">
        <v>191</v>
      </c>
      <c r="AD781" s="16">
        <f>ROUND(IF(Q781=1,INDEX(新属性投放!$F$14:$F$34,卡牌属性!R781),INDEX(新属性投放!$F$42:$F$62,卡牌属性!R781))*INDEX($G$5:$G$42,L781)*SQRT(INDEX($I$5:$I$42,L781)),2)</f>
        <v>13</v>
      </c>
      <c r="AF781" s="16">
        <f t="shared" si="340"/>
        <v>30</v>
      </c>
      <c r="AG781" s="16">
        <f t="shared" si="341"/>
        <v>15</v>
      </c>
      <c r="AH781" s="16">
        <f t="shared" si="342"/>
        <v>130</v>
      </c>
      <c r="AJ781" s="16">
        <f t="shared" ref="AJ781" si="344">AF781</f>
        <v>30</v>
      </c>
      <c r="AK781" s="16">
        <f t="shared" ref="AK781" si="345">AG781</f>
        <v>15</v>
      </c>
      <c r="AL781" s="16">
        <f t="shared" ref="AL781" si="346">AH781</f>
        <v>130</v>
      </c>
    </row>
    <row r="782" spans="11:38" ht="16.5" x14ac:dyDescent="0.2">
      <c r="K782" s="15">
        <v>779</v>
      </c>
      <c r="L782" s="15">
        <f t="shared" ref="L782:L801" si="347">MATCH(K782-1,$F$4:$F$41,1)</f>
        <v>38</v>
      </c>
      <c r="M782" s="15">
        <f t="shared" si="343"/>
        <v>2</v>
      </c>
      <c r="N782" s="16">
        <f t="shared" ref="N782:N801" si="348">INDEX($A$4:$A$42,L782+1)</f>
        <v>1102050</v>
      </c>
      <c r="O782" s="16" t="str">
        <f t="shared" ref="O782:O801" si="349">INDEX($B$4:$B$42,MATCH(N782,$A$4:$A$42,0))&amp;R782&amp;"突"</f>
        <v>柠檬精2突</v>
      </c>
      <c r="P782" s="31" t="s">
        <v>482</v>
      </c>
      <c r="Q782" s="16">
        <f t="shared" ref="Q782:Q801" si="350">INDEX($C$4:$C$42,L782+1)</f>
        <v>2</v>
      </c>
      <c r="R782" s="16">
        <f t="shared" ref="R782:R801" si="351">K782-INDEX($F$4:$F$42,L782)</f>
        <v>2</v>
      </c>
      <c r="S782" s="16" t="s">
        <v>51</v>
      </c>
      <c r="T782" s="16">
        <f>ROUND(((IF(Q782=1,INDEX(新属性投放!$J$14:$J$34,卡牌属性!R782),INDEX(新属性投放!$J$42:$J$62,卡牌属性!R782)))*INDEX($G$5:$G$42,L782)+IF(Q782=1,INDEX(新属性投放!R$20:R$23,卡牌属性!M782-1),INDEX(新属性投放!R$25:R$28,卡牌属性!M782-1)))/SQRT(INDEX($I$5:$I$42,L782)),2)</f>
        <v>107</v>
      </c>
      <c r="U782" s="31" t="s">
        <v>190</v>
      </c>
      <c r="V782" s="16">
        <f>ROUND((IF(Q782=1,INDEX(新属性投放!$K$14:$K$34,卡牌属性!R782),INDEX(新属性投放!$K$42:$K$62,卡牌属性!R782))+IF(Q782=1,INDEX(新属性投放!S$20:S$23,卡牌属性!M782-1),INDEX(新属性投放!S$25:S$28,卡牌属性!M782-1)))*INDEX($G$5:$G$42,L782),2)</f>
        <v>38.5</v>
      </c>
      <c r="W782" s="31" t="s">
        <v>191</v>
      </c>
      <c r="X782" s="16">
        <f>ROUND((IF(Q782=1,INDEX(新属性投放!$L$14:$L$34,卡牌属性!R782),INDEX(新属性投放!$L$42:$L$62,卡牌属性!R782))*INDEX($G$5:$G$42,L782)+IF(Q782=1,INDEX(新属性投放!T$20:T$23,卡牌属性!M782-1),INDEX(新属性投放!T$25:T$28,卡牌属性!M782-1)))*SQRT(INDEX($I$5:$I$42,L782)),2)</f>
        <v>357</v>
      </c>
      <c r="Y782" s="31" t="s">
        <v>189</v>
      </c>
      <c r="Z782" s="16">
        <f>ROUND(IF(Q782=1,INDEX(新属性投放!$D$14:$D$34,卡牌属性!R782),INDEX(新属性投放!$D$42:$D$62,卡牌属性!R782))*INDEX($G$5:$G$42,L782)/SQRT(INDEX($I$5:$I$42,L782)),2)</f>
        <v>3.2</v>
      </c>
      <c r="AA782" s="31" t="s">
        <v>190</v>
      </c>
      <c r="AB782" s="16">
        <f>ROUND(IF(Q782=1,INDEX(新属性投放!$E$14:$E$34,卡牌属性!R782),INDEX(新属性投放!$E$42:$E$62,卡牌属性!R782))*INDEX($G$5:$G$42,L782),2)</f>
        <v>1.6</v>
      </c>
      <c r="AC782" s="31" t="s">
        <v>191</v>
      </c>
      <c r="AD782" s="16">
        <f>ROUND(IF(Q782=1,INDEX(新属性投放!$F$14:$F$34,卡牌属性!R782),INDEX(新属性投放!$F$42:$F$62,卡牌属性!R782))*INDEX($G$5:$G$42,L782)*SQRT(INDEX($I$5:$I$42,L782)),2)</f>
        <v>14</v>
      </c>
      <c r="AF782" s="16">
        <f t="shared" si="340"/>
        <v>32</v>
      </c>
      <c r="AG782" s="16">
        <f t="shared" si="341"/>
        <v>16</v>
      </c>
      <c r="AH782" s="16">
        <f t="shared" si="342"/>
        <v>140</v>
      </c>
      <c r="AJ782" s="16">
        <f t="shared" ref="AJ782:AJ801" si="352">AJ781+AF782</f>
        <v>62</v>
      </c>
      <c r="AK782" s="16">
        <f t="shared" ref="AK782:AK801" si="353">AK781+AG782</f>
        <v>31</v>
      </c>
      <c r="AL782" s="16">
        <f t="shared" ref="AL782:AL801" si="354">AL781+AH782</f>
        <v>270</v>
      </c>
    </row>
    <row r="783" spans="11:38" ht="16.5" x14ac:dyDescent="0.2">
      <c r="K783" s="15">
        <v>780</v>
      </c>
      <c r="L783" s="15">
        <f t="shared" si="347"/>
        <v>38</v>
      </c>
      <c r="M783" s="15">
        <f t="shared" si="343"/>
        <v>2</v>
      </c>
      <c r="N783" s="16">
        <f t="shared" si="348"/>
        <v>1102050</v>
      </c>
      <c r="O783" s="16" t="str">
        <f t="shared" si="349"/>
        <v>柠檬精3突</v>
      </c>
      <c r="P783" s="31" t="s">
        <v>482</v>
      </c>
      <c r="Q783" s="16">
        <f t="shared" si="350"/>
        <v>2</v>
      </c>
      <c r="R783" s="16">
        <f t="shared" si="351"/>
        <v>3</v>
      </c>
      <c r="S783" s="16" t="s">
        <v>51</v>
      </c>
      <c r="T783" s="16">
        <f>ROUND(((IF(Q783=1,INDEX(新属性投放!$J$14:$J$34,卡牌属性!R783),INDEX(新属性投放!$J$42:$J$62,卡牌属性!R783)))*INDEX($G$5:$G$42,L783)+IF(Q783=1,INDEX(新属性投放!R$20:R$23,卡牌属性!M783-1),INDEX(新属性投放!R$25:R$28,卡牌属性!M783-1)))/SQRT(INDEX($I$5:$I$42,L783)),2)</f>
        <v>149</v>
      </c>
      <c r="U783" s="31" t="s">
        <v>190</v>
      </c>
      <c r="V783" s="16">
        <f>ROUND((IF(Q783=1,INDEX(新属性投放!$K$14:$K$34,卡牌属性!R783),INDEX(新属性投放!$K$42:$K$62,卡牌属性!R783))+IF(Q783=1,INDEX(新属性投放!S$20:S$23,卡牌属性!M783-1),INDEX(新属性投放!S$25:S$28,卡牌属性!M783-1)))*INDEX($G$5:$G$42,L783),2)</f>
        <v>59.5</v>
      </c>
      <c r="W783" s="31" t="s">
        <v>191</v>
      </c>
      <c r="X783" s="16">
        <f>ROUND((IF(Q783=1,INDEX(新属性投放!$L$14:$L$34,卡牌属性!R783),INDEX(新属性投放!$L$42:$L$62,卡牌属性!R783))*INDEX($G$5:$G$42,L783)+IF(Q783=1,INDEX(新属性投放!T$20:T$23,卡牌属性!M783-1),INDEX(新属性投放!T$25:T$28,卡牌属性!M783-1)))*SQRT(INDEX($I$5:$I$42,L783)),2)</f>
        <v>587</v>
      </c>
      <c r="Y783" s="31" t="s">
        <v>189</v>
      </c>
      <c r="Z783" s="16">
        <f>ROUND(IF(Q783=1,INDEX(新属性投放!$D$14:$D$34,卡牌属性!R783),INDEX(新属性投放!$D$42:$D$62,卡牌属性!R783))*INDEX($G$5:$G$42,L783)/SQRT(INDEX($I$5:$I$42,L783)),2)</f>
        <v>5.86</v>
      </c>
      <c r="AA783" s="31" t="s">
        <v>190</v>
      </c>
      <c r="AB783" s="16">
        <f>ROUND(IF(Q783=1,INDEX(新属性投放!$E$14:$E$34,卡牌属性!R783),INDEX(新属性投放!$E$42:$E$62,卡牌属性!R783))*INDEX($G$5:$G$42,L783),2)</f>
        <v>2.93</v>
      </c>
      <c r="AC783" s="31" t="s">
        <v>191</v>
      </c>
      <c r="AD783" s="16">
        <f>ROUND(IF(Q783=1,INDEX(新属性投放!$F$14:$F$34,卡牌属性!R783),INDEX(新属性投放!$F$42:$F$62,卡牌属性!R783))*INDEX($G$5:$G$42,L783)*SQRT(INDEX($I$5:$I$42,L783)),2)</f>
        <v>26</v>
      </c>
      <c r="AF783" s="16">
        <f t="shared" si="340"/>
        <v>58</v>
      </c>
      <c r="AG783" s="16">
        <f t="shared" si="341"/>
        <v>29</v>
      </c>
      <c r="AH783" s="16">
        <f t="shared" si="342"/>
        <v>260</v>
      </c>
      <c r="AJ783" s="16">
        <f t="shared" si="352"/>
        <v>120</v>
      </c>
      <c r="AK783" s="16">
        <f t="shared" si="353"/>
        <v>60</v>
      </c>
      <c r="AL783" s="16">
        <f t="shared" si="354"/>
        <v>530</v>
      </c>
    </row>
    <row r="784" spans="11:38" ht="16.5" x14ac:dyDescent="0.2">
      <c r="K784" s="15">
        <v>781</v>
      </c>
      <c r="L784" s="15">
        <f t="shared" si="347"/>
        <v>38</v>
      </c>
      <c r="M784" s="15">
        <f t="shared" si="343"/>
        <v>2</v>
      </c>
      <c r="N784" s="16">
        <f t="shared" si="348"/>
        <v>1102050</v>
      </c>
      <c r="O784" s="16" t="str">
        <f t="shared" si="349"/>
        <v>柠檬精4突</v>
      </c>
      <c r="P784" s="31" t="s">
        <v>482</v>
      </c>
      <c r="Q784" s="16">
        <f t="shared" si="350"/>
        <v>2</v>
      </c>
      <c r="R784" s="16">
        <f t="shared" si="351"/>
        <v>4</v>
      </c>
      <c r="S784" s="16" t="s">
        <v>51</v>
      </c>
      <c r="T784" s="16">
        <f>ROUND(((IF(Q784=1,INDEX(新属性投放!$J$14:$J$34,卡牌属性!R784),INDEX(新属性投放!$J$42:$J$62,卡牌属性!R784)))*INDEX($G$5:$G$42,L784)+IF(Q784=1,INDEX(新属性投放!R$20:R$23,卡牌属性!M784-1),INDEX(新属性投放!R$25:R$28,卡牌属性!M784-1)))/SQRT(INDEX($I$5:$I$42,L784)),2)</f>
        <v>217.6</v>
      </c>
      <c r="U784" s="31" t="s">
        <v>190</v>
      </c>
      <c r="V784" s="16">
        <f>ROUND((IF(Q784=1,INDEX(新属性投放!$K$14:$K$34,卡牌属性!R784),INDEX(新属性投放!$K$42:$K$62,卡牌属性!R784))+IF(Q784=1,INDEX(新属性投放!S$20:S$23,卡牌属性!M784-1),INDEX(新属性投放!S$25:S$28,卡牌属性!M784-1)))*INDEX($G$5:$G$42,L784),2)</f>
        <v>93.8</v>
      </c>
      <c r="W784" s="31" t="s">
        <v>191</v>
      </c>
      <c r="X784" s="16">
        <f>ROUND((IF(Q784=1,INDEX(新属性投放!$L$14:$L$34,卡牌属性!R784),INDEX(新属性投放!$L$42:$L$62,卡牌属性!R784))*INDEX($G$5:$G$42,L784)+IF(Q784=1,INDEX(新属性投放!T$20:T$23,卡牌属性!M784-1),INDEX(新属性投放!T$25:T$28,卡牌属性!M784-1)))*SQRT(INDEX($I$5:$I$42,L784)),2)</f>
        <v>937</v>
      </c>
      <c r="Y784" s="31" t="s">
        <v>189</v>
      </c>
      <c r="Z784" s="16">
        <f>ROUND(IF(Q784=1,INDEX(新属性投放!$D$14:$D$34,卡牌属性!R784),INDEX(新属性投放!$D$42:$D$62,卡牌属性!R784))*INDEX($G$5:$G$42,L784)/SQRT(INDEX($I$5:$I$42,L784)),2)</f>
        <v>6.74</v>
      </c>
      <c r="AA784" s="31" t="s">
        <v>190</v>
      </c>
      <c r="AB784" s="16">
        <f>ROUND(IF(Q784=1,INDEX(新属性投放!$E$14:$E$34,卡牌属性!R784),INDEX(新属性投放!$E$42:$E$62,卡牌属性!R784))*INDEX($G$5:$G$42,L784),2)</f>
        <v>3.37</v>
      </c>
      <c r="AC784" s="31" t="s">
        <v>191</v>
      </c>
      <c r="AD784" s="16">
        <f>ROUND(IF(Q784=1,INDEX(新属性投放!$F$14:$F$34,卡牌属性!R784),INDEX(新属性投放!$F$42:$F$62,卡牌属性!R784))*INDEX($G$5:$G$42,L784)*SQRT(INDEX($I$5:$I$42,L784)),2)</f>
        <v>30</v>
      </c>
      <c r="AF784" s="16">
        <f t="shared" si="340"/>
        <v>67</v>
      </c>
      <c r="AG784" s="16">
        <f t="shared" si="341"/>
        <v>33</v>
      </c>
      <c r="AH784" s="16">
        <f t="shared" si="342"/>
        <v>300</v>
      </c>
      <c r="AJ784" s="16">
        <f t="shared" si="352"/>
        <v>187</v>
      </c>
      <c r="AK784" s="16">
        <f t="shared" si="353"/>
        <v>93</v>
      </c>
      <c r="AL784" s="16">
        <f t="shared" si="354"/>
        <v>830</v>
      </c>
    </row>
    <row r="785" spans="11:38" ht="16.5" x14ac:dyDescent="0.2">
      <c r="K785" s="15">
        <v>782</v>
      </c>
      <c r="L785" s="15">
        <f t="shared" si="347"/>
        <v>38</v>
      </c>
      <c r="M785" s="15">
        <f t="shared" si="343"/>
        <v>2</v>
      </c>
      <c r="N785" s="16">
        <f t="shared" si="348"/>
        <v>1102050</v>
      </c>
      <c r="O785" s="16" t="str">
        <f t="shared" si="349"/>
        <v>柠檬精5突</v>
      </c>
      <c r="P785" s="31" t="s">
        <v>482</v>
      </c>
      <c r="Q785" s="16">
        <f t="shared" si="350"/>
        <v>2</v>
      </c>
      <c r="R785" s="16">
        <f t="shared" si="351"/>
        <v>5</v>
      </c>
      <c r="S785" s="16" t="s">
        <v>51</v>
      </c>
      <c r="T785" s="16">
        <f>ROUND(((IF(Q785=1,INDEX(新属性投放!$J$14:$J$34,卡牌属性!R785),INDEX(新属性投放!$J$42:$J$62,卡牌属性!R785)))*INDEX($G$5:$G$42,L785)+IF(Q785=1,INDEX(新属性投放!R$20:R$23,卡牌属性!M785-1),INDEX(新属性投放!R$25:R$28,卡牌属性!M785-1)))/SQRT(INDEX($I$5:$I$42,L785)),2)</f>
        <v>302</v>
      </c>
      <c r="U785" s="31" t="s">
        <v>190</v>
      </c>
      <c r="V785" s="16">
        <f>ROUND((IF(Q785=1,INDEX(新属性投放!$K$14:$K$34,卡牌属性!R785),INDEX(新属性投放!$K$42:$K$62,卡牌属性!R785))+IF(Q785=1,INDEX(新属性投放!S$20:S$23,卡牌属性!M785-1),INDEX(新属性投放!S$25:S$28,卡牌属性!M785-1)))*INDEX($G$5:$G$42,L785),2)</f>
        <v>135.5</v>
      </c>
      <c r="W785" s="31" t="s">
        <v>191</v>
      </c>
      <c r="X785" s="16">
        <f>ROUND((IF(Q785=1,INDEX(新属性投放!$L$14:$L$34,卡牌属性!R785),INDEX(新属性投放!$L$42:$L$62,卡牌属性!R785))*INDEX($G$5:$G$42,L785)+IF(Q785=1,INDEX(新属性投放!T$20:T$23,卡牌属性!M785-1),INDEX(新属性投放!T$25:T$28,卡牌属性!M785-1)))*SQRT(INDEX($I$5:$I$42,L785)),2)</f>
        <v>1390</v>
      </c>
      <c r="Y785" s="31" t="s">
        <v>189</v>
      </c>
      <c r="Z785" s="16">
        <f>ROUND(IF(Q785=1,INDEX(新属性投放!$D$14:$D$34,卡牌属性!R785),INDEX(新属性投放!$D$42:$D$62,卡牌属性!R785))*INDEX($G$5:$G$42,L785)/SQRT(INDEX($I$5:$I$42,L785)),2)</f>
        <v>8.43</v>
      </c>
      <c r="AA785" s="31" t="s">
        <v>190</v>
      </c>
      <c r="AB785" s="16">
        <f>ROUND(IF(Q785=1,INDEX(新属性投放!$E$14:$E$34,卡牌属性!R785),INDEX(新属性投放!$E$42:$E$62,卡牌属性!R785))*INDEX($G$5:$G$42,L785),2)</f>
        <v>4.22</v>
      </c>
      <c r="AC785" s="31" t="s">
        <v>191</v>
      </c>
      <c r="AD785" s="16">
        <f>ROUND(IF(Q785=1,INDEX(新属性投放!$F$14:$F$34,卡牌属性!R785),INDEX(新属性投放!$F$42:$F$62,卡牌属性!R785))*INDEX($G$5:$G$42,L785)*SQRT(INDEX($I$5:$I$42,L785)),2)</f>
        <v>37</v>
      </c>
      <c r="AF785" s="16">
        <f t="shared" si="340"/>
        <v>84</v>
      </c>
      <c r="AG785" s="16">
        <f t="shared" si="341"/>
        <v>42</v>
      </c>
      <c r="AH785" s="16">
        <f t="shared" si="342"/>
        <v>370</v>
      </c>
      <c r="AJ785" s="16">
        <f t="shared" si="352"/>
        <v>271</v>
      </c>
      <c r="AK785" s="16">
        <f t="shared" si="353"/>
        <v>135</v>
      </c>
      <c r="AL785" s="16">
        <f t="shared" si="354"/>
        <v>1200</v>
      </c>
    </row>
    <row r="786" spans="11:38" ht="16.5" x14ac:dyDescent="0.2">
      <c r="K786" s="15">
        <v>783</v>
      </c>
      <c r="L786" s="15">
        <f t="shared" si="347"/>
        <v>38</v>
      </c>
      <c r="M786" s="15">
        <f t="shared" si="343"/>
        <v>2</v>
      </c>
      <c r="N786" s="16">
        <f t="shared" si="348"/>
        <v>1102050</v>
      </c>
      <c r="O786" s="16" t="str">
        <f t="shared" si="349"/>
        <v>柠檬精6突</v>
      </c>
      <c r="P786" s="31" t="s">
        <v>482</v>
      </c>
      <c r="Q786" s="16">
        <f t="shared" si="350"/>
        <v>2</v>
      </c>
      <c r="R786" s="16">
        <f t="shared" si="351"/>
        <v>6</v>
      </c>
      <c r="S786" s="16" t="s">
        <v>51</v>
      </c>
      <c r="T786" s="16">
        <f>ROUND(((IF(Q786=1,INDEX(新属性投放!$J$14:$J$34,卡牌属性!R786),INDEX(新属性投放!$J$42:$J$62,卡牌属性!R786)))*INDEX($G$5:$G$42,L786)+IF(Q786=1,INDEX(新属性投放!R$20:R$23,卡牌属性!M786-1),INDEX(新属性投放!R$25:R$28,卡牌属性!M786-1)))/SQRT(INDEX($I$5:$I$42,L786)),2)</f>
        <v>407.3</v>
      </c>
      <c r="U786" s="31" t="s">
        <v>190</v>
      </c>
      <c r="V786" s="16">
        <f>ROUND((IF(Q786=1,INDEX(新属性投放!$K$14:$K$34,卡牌属性!R786),INDEX(新属性投放!$K$42:$K$62,卡牌属性!R786))+IF(Q786=1,INDEX(新属性投放!S$20:S$23,卡牌属性!M786-1),INDEX(新属性投放!S$25:S$28,卡牌属性!M786-1)))*INDEX($G$5:$G$42,L786),2)</f>
        <v>188.65</v>
      </c>
      <c r="W786" s="31" t="s">
        <v>191</v>
      </c>
      <c r="X786" s="16">
        <f>ROUND((IF(Q786=1,INDEX(新属性投放!$L$14:$L$34,卡牌属性!R786),INDEX(新属性投放!$L$42:$L$62,卡牌属性!R786))*INDEX($G$5:$G$42,L786)+IF(Q786=1,INDEX(新属性投放!T$20:T$23,卡牌属性!M786-1),INDEX(新属性投放!T$25:T$28,卡牌属性!M786-1)))*SQRT(INDEX($I$5:$I$42,L786)),2)</f>
        <v>1949</v>
      </c>
      <c r="Y786" s="31" t="s">
        <v>189</v>
      </c>
      <c r="Z786" s="16">
        <f>ROUND(IF(Q786=1,INDEX(新属性投放!$D$14:$D$34,卡牌属性!R786),INDEX(新属性投放!$D$42:$D$62,卡牌属性!R786))*INDEX($G$5:$G$42,L786)/SQRT(INDEX($I$5:$I$42,L786)),2)</f>
        <v>10.93</v>
      </c>
      <c r="AA786" s="31" t="s">
        <v>190</v>
      </c>
      <c r="AB786" s="16">
        <f>ROUND(IF(Q786=1,INDEX(新属性投放!$E$14:$E$34,卡牌属性!R786),INDEX(新属性投放!$E$42:$E$62,卡牌属性!R786))*INDEX($G$5:$G$42,L786),2)</f>
        <v>5.47</v>
      </c>
      <c r="AC786" s="31" t="s">
        <v>191</v>
      </c>
      <c r="AD786" s="16">
        <f>ROUND(IF(Q786=1,INDEX(新属性投放!$F$14:$F$34,卡牌属性!R786),INDEX(新属性投放!$F$42:$F$62,卡牌属性!R786))*INDEX($G$5:$G$42,L786)*SQRT(INDEX($I$5:$I$42,L786)),2)</f>
        <v>49</v>
      </c>
      <c r="AF786" s="16">
        <f t="shared" si="340"/>
        <v>109</v>
      </c>
      <c r="AG786" s="16">
        <f t="shared" si="341"/>
        <v>54</v>
      </c>
      <c r="AH786" s="16">
        <f t="shared" si="342"/>
        <v>490</v>
      </c>
      <c r="AJ786" s="16">
        <f t="shared" si="352"/>
        <v>380</v>
      </c>
      <c r="AK786" s="16">
        <f t="shared" si="353"/>
        <v>189</v>
      </c>
      <c r="AL786" s="16">
        <f t="shared" si="354"/>
        <v>1690</v>
      </c>
    </row>
    <row r="787" spans="11:38" ht="16.5" x14ac:dyDescent="0.2">
      <c r="K787" s="15">
        <v>784</v>
      </c>
      <c r="L787" s="15">
        <f t="shared" si="347"/>
        <v>38</v>
      </c>
      <c r="M787" s="15">
        <f t="shared" si="343"/>
        <v>2</v>
      </c>
      <c r="N787" s="16">
        <f t="shared" si="348"/>
        <v>1102050</v>
      </c>
      <c r="O787" s="16" t="str">
        <f t="shared" si="349"/>
        <v>柠檬精7突</v>
      </c>
      <c r="P787" s="31" t="s">
        <v>482</v>
      </c>
      <c r="Q787" s="16">
        <f t="shared" si="350"/>
        <v>2</v>
      </c>
      <c r="R787" s="16">
        <f t="shared" si="351"/>
        <v>7</v>
      </c>
      <c r="S787" s="16" t="s">
        <v>51</v>
      </c>
      <c r="T787" s="16">
        <f>ROUND(((IF(Q787=1,INDEX(新属性投放!$J$14:$J$34,卡牌属性!R787),INDEX(新属性投放!$J$42:$J$62,卡牌属性!R787)))*INDEX($G$5:$G$42,L787)+IF(Q787=1,INDEX(新属性投放!R$20:R$23,卡牌属性!M787-1),INDEX(新属性投放!R$25:R$28,卡牌属性!M787-1)))/SQRT(INDEX($I$5:$I$42,L787)),2)</f>
        <v>543.6</v>
      </c>
      <c r="U787" s="31" t="s">
        <v>190</v>
      </c>
      <c r="V787" s="16">
        <f>ROUND((IF(Q787=1,INDEX(新属性投放!$K$14:$K$34,卡牌属性!R787),INDEX(新属性投放!$K$42:$K$62,卡牌属性!R787))+IF(Q787=1,INDEX(新属性投放!S$20:S$23,卡牌属性!M787-1),INDEX(新属性投放!S$25:S$28,卡牌属性!M787-1)))*INDEX($G$5:$G$42,L787),2)</f>
        <v>257.3</v>
      </c>
      <c r="W787" s="31" t="s">
        <v>191</v>
      </c>
      <c r="X787" s="16">
        <f>ROUND((IF(Q787=1,INDEX(新属性投放!$L$14:$L$34,卡牌属性!R787),INDEX(新属性投放!$L$42:$L$62,卡牌属性!R787))*INDEX($G$5:$G$42,L787)+IF(Q787=1,INDEX(新属性投放!T$20:T$23,卡牌属性!M787-1),INDEX(新属性投放!T$25:T$28,卡牌属性!M787-1)))*SQRT(INDEX($I$5:$I$42,L787)),2)</f>
        <v>2682</v>
      </c>
      <c r="Y787" s="31" t="s">
        <v>189</v>
      </c>
      <c r="Z787" s="16">
        <f>ROUND(IF(Q787=1,INDEX(新属性投放!$D$14:$D$34,卡牌属性!R787),INDEX(新属性投放!$D$42:$D$62,卡牌属性!R787))*INDEX($G$5:$G$42,L787)/SQRT(INDEX($I$5:$I$42,L787)),2)</f>
        <v>13.46</v>
      </c>
      <c r="AA787" s="31" t="s">
        <v>190</v>
      </c>
      <c r="AB787" s="16">
        <f>ROUND(IF(Q787=1,INDEX(新属性投放!$E$14:$E$34,卡牌属性!R787),INDEX(新属性投放!$E$42:$E$62,卡牌属性!R787))*INDEX($G$5:$G$42,L787),2)</f>
        <v>6.73</v>
      </c>
      <c r="AC787" s="31" t="s">
        <v>191</v>
      </c>
      <c r="AD787" s="16">
        <f>ROUND(IF(Q787=1,INDEX(新属性投放!$F$14:$F$34,卡牌属性!R787),INDEX(新属性投放!$F$42:$F$62,卡牌属性!R787))*INDEX($G$5:$G$42,L787)*SQRT(INDEX($I$5:$I$42,L787)),2)</f>
        <v>60</v>
      </c>
      <c r="AF787" s="16">
        <f t="shared" si="340"/>
        <v>134</v>
      </c>
      <c r="AG787" s="16">
        <f t="shared" si="341"/>
        <v>67</v>
      </c>
      <c r="AH787" s="16">
        <f t="shared" si="342"/>
        <v>600</v>
      </c>
      <c r="AJ787" s="16">
        <f t="shared" si="352"/>
        <v>514</v>
      </c>
      <c r="AK787" s="16">
        <f t="shared" si="353"/>
        <v>256</v>
      </c>
      <c r="AL787" s="16">
        <f t="shared" si="354"/>
        <v>2290</v>
      </c>
    </row>
    <row r="788" spans="11:38" ht="16.5" x14ac:dyDescent="0.2">
      <c r="K788" s="15">
        <v>785</v>
      </c>
      <c r="L788" s="15">
        <f t="shared" si="347"/>
        <v>38</v>
      </c>
      <c r="M788" s="15">
        <f t="shared" si="343"/>
        <v>2</v>
      </c>
      <c r="N788" s="16">
        <f t="shared" si="348"/>
        <v>1102050</v>
      </c>
      <c r="O788" s="16" t="str">
        <f t="shared" si="349"/>
        <v>柠檬精8突</v>
      </c>
      <c r="P788" s="31" t="s">
        <v>482</v>
      </c>
      <c r="Q788" s="16">
        <f t="shared" si="350"/>
        <v>2</v>
      </c>
      <c r="R788" s="16">
        <f t="shared" si="351"/>
        <v>8</v>
      </c>
      <c r="S788" s="16" t="s">
        <v>51</v>
      </c>
      <c r="T788" s="16">
        <f>ROUND(((IF(Q788=1,INDEX(新属性投放!$J$14:$J$34,卡牌属性!R788),INDEX(新属性投放!$J$42:$J$62,卡牌属性!R788)))*INDEX($G$5:$G$42,L788)+IF(Q788=1,INDEX(新属性投放!R$20:R$23,卡牌属性!M788-1),INDEX(新属性投放!R$25:R$28,卡牌属性!M788-1)))/SQRT(INDEX($I$5:$I$42,L788)),2)</f>
        <v>712.2</v>
      </c>
      <c r="U788" s="31" t="s">
        <v>190</v>
      </c>
      <c r="V788" s="16">
        <f>ROUND((IF(Q788=1,INDEX(新属性投放!$K$14:$K$34,卡牌属性!R788),INDEX(新属性投放!$K$42:$K$62,卡牌属性!R788))+IF(Q788=1,INDEX(新属性投放!S$20:S$23,卡牌属性!M788-1),INDEX(新属性投放!S$25:S$28,卡牌属性!M788-1)))*INDEX($G$5:$G$42,L788),2)</f>
        <v>341.6</v>
      </c>
      <c r="W788" s="31" t="s">
        <v>191</v>
      </c>
      <c r="X788" s="16">
        <f>ROUND((IF(Q788=1,INDEX(新属性投放!$L$14:$L$34,卡牌属性!R788),INDEX(新属性投放!$L$42:$L$62,卡牌属性!R788))*INDEX($G$5:$G$42,L788)+IF(Q788=1,INDEX(新属性投放!T$20:T$23,卡牌属性!M788-1),INDEX(新属性投放!T$25:T$28,卡牌属性!M788-1)))*SQRT(INDEX($I$5:$I$42,L788)),2)</f>
        <v>3588</v>
      </c>
      <c r="Y788" s="31" t="s">
        <v>189</v>
      </c>
      <c r="Z788" s="16">
        <f>ROUND(IF(Q788=1,INDEX(新属性投放!$D$14:$D$34,卡牌属性!R788),INDEX(新属性投放!$D$42:$D$62,卡牌属性!R788))*INDEX($G$5:$G$42,L788)/SQRT(INDEX($I$5:$I$42,L788)),2)</f>
        <v>16.829999999999998</v>
      </c>
      <c r="AA788" s="31" t="s">
        <v>190</v>
      </c>
      <c r="AB788" s="16">
        <f>ROUND(IF(Q788=1,INDEX(新属性投放!$E$14:$E$34,卡牌属性!R788),INDEX(新属性投放!$E$42:$E$62,卡牌属性!R788))*INDEX($G$5:$G$42,L788),2)</f>
        <v>8.42</v>
      </c>
      <c r="AC788" s="31" t="s">
        <v>191</v>
      </c>
      <c r="AD788" s="16">
        <f>ROUND(IF(Q788=1,INDEX(新属性投放!$F$14:$F$34,卡牌属性!R788),INDEX(新属性投放!$F$42:$F$62,卡牌属性!R788))*INDEX($G$5:$G$42,L788)*SQRT(INDEX($I$5:$I$42,L788)),2)</f>
        <v>75</v>
      </c>
      <c r="AF788" s="16">
        <f t="shared" si="340"/>
        <v>168</v>
      </c>
      <c r="AG788" s="16">
        <f t="shared" si="341"/>
        <v>84</v>
      </c>
      <c r="AH788" s="16">
        <f t="shared" si="342"/>
        <v>750</v>
      </c>
      <c r="AJ788" s="16">
        <f t="shared" si="352"/>
        <v>682</v>
      </c>
      <c r="AK788" s="16">
        <f t="shared" si="353"/>
        <v>340</v>
      </c>
      <c r="AL788" s="16">
        <f t="shared" si="354"/>
        <v>3040</v>
      </c>
    </row>
    <row r="789" spans="11:38" ht="16.5" x14ac:dyDescent="0.2">
      <c r="K789" s="15">
        <v>786</v>
      </c>
      <c r="L789" s="15">
        <f t="shared" si="347"/>
        <v>38</v>
      </c>
      <c r="M789" s="15">
        <f t="shared" si="343"/>
        <v>2</v>
      </c>
      <c r="N789" s="16">
        <f t="shared" si="348"/>
        <v>1102050</v>
      </c>
      <c r="O789" s="16" t="str">
        <f t="shared" si="349"/>
        <v>柠檬精9突</v>
      </c>
      <c r="P789" s="31" t="s">
        <v>482</v>
      </c>
      <c r="Q789" s="16">
        <f t="shared" si="350"/>
        <v>2</v>
      </c>
      <c r="R789" s="16">
        <f t="shared" si="351"/>
        <v>9</v>
      </c>
      <c r="S789" s="16" t="s">
        <v>51</v>
      </c>
      <c r="T789" s="16">
        <f>ROUND(((IF(Q789=1,INDEX(新属性投放!$J$14:$J$34,卡牌属性!R789),INDEX(新属性投放!$J$42:$J$62,卡牌属性!R789)))*INDEX($G$5:$G$42,L789)+IF(Q789=1,INDEX(新属性投放!R$20:R$23,卡牌属性!M789-1),INDEX(新属性投放!R$25:R$28,卡牌属性!M789-1)))/SQRT(INDEX($I$5:$I$42,L789)),2)</f>
        <v>922.5</v>
      </c>
      <c r="U789" s="31" t="s">
        <v>190</v>
      </c>
      <c r="V789" s="16">
        <f>ROUND((IF(Q789=1,INDEX(新属性投放!$K$14:$K$34,卡牌属性!R789),INDEX(新属性投放!$K$42:$K$62,卡牌属性!R789))+IF(Q789=1,INDEX(新属性投放!S$20:S$23,卡牌属性!M789-1),INDEX(新属性投放!S$25:S$28,卡牌属性!M789-1)))*INDEX($G$5:$G$42,L789),2)</f>
        <v>446.75</v>
      </c>
      <c r="W789" s="31" t="s">
        <v>191</v>
      </c>
      <c r="X789" s="16">
        <f>ROUND((IF(Q789=1,INDEX(新属性投放!$L$14:$L$34,卡牌属性!R789),INDEX(新属性投放!$L$42:$L$62,卡牌属性!R789))*INDEX($G$5:$G$42,L789)+IF(Q789=1,INDEX(新属性投放!T$20:T$23,卡牌属性!M789-1),INDEX(新属性投放!T$25:T$28,卡牌属性!M789-1)))*SQRT(INDEX($I$5:$I$42,L789)),2)</f>
        <v>4716</v>
      </c>
      <c r="Y789" s="31" t="s">
        <v>189</v>
      </c>
      <c r="Z789" s="16">
        <f>ROUND(IF(Q789=1,INDEX(新属性投放!$D$14:$D$34,卡牌属性!R789),INDEX(新属性投放!$D$42:$D$62,卡牌属性!R789))*INDEX($G$5:$G$42,L789)/SQRT(INDEX($I$5:$I$42,L789)),2)</f>
        <v>21.89</v>
      </c>
      <c r="AA789" s="31" t="s">
        <v>190</v>
      </c>
      <c r="AB789" s="16">
        <f>ROUND(IF(Q789=1,INDEX(新属性投放!$E$14:$E$34,卡牌属性!R789),INDEX(新属性投放!$E$42:$E$62,卡牌属性!R789))*INDEX($G$5:$G$42,L789),2)</f>
        <v>10.95</v>
      </c>
      <c r="AC789" s="31" t="s">
        <v>191</v>
      </c>
      <c r="AD789" s="16">
        <f>ROUND(IF(Q789=1,INDEX(新属性投放!$F$14:$F$34,卡牌属性!R789),INDEX(新属性投放!$F$42:$F$62,卡牌属性!R789))*INDEX($G$5:$G$42,L789)*SQRT(INDEX($I$5:$I$42,L789)),2)</f>
        <v>98</v>
      </c>
      <c r="AF789" s="16">
        <f t="shared" si="340"/>
        <v>218</v>
      </c>
      <c r="AG789" s="16">
        <f t="shared" si="341"/>
        <v>109</v>
      </c>
      <c r="AH789" s="16">
        <f t="shared" si="342"/>
        <v>980</v>
      </c>
      <c r="AJ789" s="16">
        <f t="shared" si="352"/>
        <v>900</v>
      </c>
      <c r="AK789" s="16">
        <f t="shared" si="353"/>
        <v>449</v>
      </c>
      <c r="AL789" s="16">
        <f t="shared" si="354"/>
        <v>4020</v>
      </c>
    </row>
    <row r="790" spans="11:38" ht="16.5" x14ac:dyDescent="0.2">
      <c r="K790" s="15">
        <v>787</v>
      </c>
      <c r="L790" s="15">
        <f t="shared" si="347"/>
        <v>38</v>
      </c>
      <c r="M790" s="15">
        <f t="shared" si="343"/>
        <v>2</v>
      </c>
      <c r="N790" s="16">
        <f t="shared" si="348"/>
        <v>1102050</v>
      </c>
      <c r="O790" s="16" t="str">
        <f t="shared" si="349"/>
        <v>柠檬精10突</v>
      </c>
      <c r="P790" s="31" t="s">
        <v>482</v>
      </c>
      <c r="Q790" s="16">
        <f t="shared" si="350"/>
        <v>2</v>
      </c>
      <c r="R790" s="16">
        <f t="shared" si="351"/>
        <v>10</v>
      </c>
      <c r="S790" s="16" t="s">
        <v>51</v>
      </c>
      <c r="T790" s="16">
        <f>ROUND(((IF(Q790=1,INDEX(新属性投放!$J$14:$J$34,卡牌属性!R790),INDEX(新属性投放!$J$42:$J$62,卡牌属性!R790)))*INDEX($G$5:$G$42,L790)+IF(Q790=1,INDEX(新属性投放!R$20:R$23,卡牌属性!M790-1),INDEX(新属性投放!R$25:R$28,卡牌属性!M790-1)))/SQRT(INDEX($I$5:$I$42,L790)),2)</f>
        <v>1058.95</v>
      </c>
      <c r="U790" s="31" t="s">
        <v>190</v>
      </c>
      <c r="V790" s="16">
        <f>ROUND((IF(Q790=1,INDEX(新属性投放!$K$14:$K$34,卡牌属性!R790),INDEX(新属性投放!$K$42:$K$62,卡牌属性!R790))+IF(Q790=1,INDEX(新属性投放!S$20:S$23,卡牌属性!M790-1),INDEX(新属性投放!S$25:S$28,卡牌属性!M790-1)))*INDEX($G$5:$G$42,L790),2)</f>
        <v>515.48</v>
      </c>
      <c r="W790" s="31" t="s">
        <v>191</v>
      </c>
      <c r="X790" s="16">
        <f>ROUND((IF(Q790=1,INDEX(新属性投放!$L$14:$L$34,卡牌属性!R790),INDEX(新属性投放!$L$42:$L$62,卡牌属性!R790))*INDEX($G$5:$G$42,L790)+IF(Q790=1,INDEX(新属性投放!T$20:T$23,卡牌属性!M790-1),INDEX(新属性投放!T$25:T$28,卡牌属性!M790-1)))*SQRT(INDEX($I$5:$I$42,L790)),2)</f>
        <v>5449</v>
      </c>
      <c r="Y790" s="31" t="s">
        <v>189</v>
      </c>
      <c r="Z790" s="16">
        <f>ROUND(IF(Q790=1,INDEX(新属性投放!$D$14:$D$34,卡牌属性!R790),INDEX(新属性投放!$D$42:$D$62,卡牌属性!R790))*INDEX($G$5:$G$42,L790)/SQRT(INDEX($I$5:$I$42,L790)),2)</f>
        <v>25.24</v>
      </c>
      <c r="AA790" s="31" t="s">
        <v>190</v>
      </c>
      <c r="AB790" s="16">
        <f>ROUND(IF(Q790=1,INDEX(新属性投放!$E$14:$E$34,卡牌属性!R790),INDEX(新属性投放!$E$42:$E$62,卡牌属性!R790))*INDEX($G$5:$G$42,L790),2)</f>
        <v>12.62</v>
      </c>
      <c r="AC790" s="31" t="s">
        <v>191</v>
      </c>
      <c r="AD790" s="16">
        <f>ROUND(IF(Q790=1,INDEX(新属性投放!$F$14:$F$34,卡牌属性!R790),INDEX(新属性投放!$F$42:$F$62,卡牌属性!R790))*INDEX($G$5:$G$42,L790)*SQRT(INDEX($I$5:$I$42,L790)),2)</f>
        <v>113</v>
      </c>
      <c r="AF790" s="16">
        <f t="shared" si="340"/>
        <v>252</v>
      </c>
      <c r="AG790" s="16">
        <f t="shared" si="341"/>
        <v>126</v>
      </c>
      <c r="AH790" s="16">
        <f t="shared" si="342"/>
        <v>1130</v>
      </c>
      <c r="AJ790" s="16">
        <f t="shared" si="352"/>
        <v>1152</v>
      </c>
      <c r="AK790" s="16">
        <f t="shared" si="353"/>
        <v>575</v>
      </c>
      <c r="AL790" s="16">
        <f t="shared" si="354"/>
        <v>5150</v>
      </c>
    </row>
    <row r="791" spans="11:38" ht="16.5" x14ac:dyDescent="0.2">
      <c r="K791" s="15">
        <v>788</v>
      </c>
      <c r="L791" s="15">
        <f t="shared" si="347"/>
        <v>38</v>
      </c>
      <c r="M791" s="15">
        <f t="shared" si="343"/>
        <v>2</v>
      </c>
      <c r="N791" s="16">
        <f t="shared" si="348"/>
        <v>1102050</v>
      </c>
      <c r="O791" s="16" t="str">
        <f t="shared" si="349"/>
        <v>柠檬精11突</v>
      </c>
      <c r="P791" s="31" t="s">
        <v>482</v>
      </c>
      <c r="Q791" s="16">
        <f t="shared" si="350"/>
        <v>2</v>
      </c>
      <c r="R791" s="16">
        <f t="shared" si="351"/>
        <v>11</v>
      </c>
      <c r="S791" s="16" t="s">
        <v>51</v>
      </c>
      <c r="T791" s="16">
        <f>ROUND(((IF(Q791=1,INDEX(新属性投放!$J$14:$J$34,卡牌属性!R791),INDEX(新属性投放!$J$42:$J$62,卡牌属性!R791)))*INDEX($G$5:$G$42,L791)+IF(Q791=1,INDEX(新属性投放!R$20:R$23,卡牌属性!M791-1),INDEX(新属性投放!R$25:R$28,卡牌属性!M791-1)))/SQRT(INDEX($I$5:$I$42,L791)),2)</f>
        <v>1217.1500000000001</v>
      </c>
      <c r="U791" s="31" t="s">
        <v>190</v>
      </c>
      <c r="V791" s="16">
        <f>ROUND((IF(Q791=1,INDEX(新属性投放!$K$14:$K$34,卡牌属性!R791),INDEX(新属性投放!$K$42:$K$62,卡牌属性!R791))+IF(Q791=1,INDEX(新属性投放!S$20:S$23,卡牌属性!M791-1),INDEX(新属性投放!S$25:S$28,卡牌属性!M791-1)))*INDEX($G$5:$G$42,L791),2)</f>
        <v>594.58000000000004</v>
      </c>
      <c r="W791" s="31" t="s">
        <v>191</v>
      </c>
      <c r="X791" s="16">
        <f>ROUND((IF(Q791=1,INDEX(新属性投放!$L$14:$L$34,卡牌属性!R791),INDEX(新属性投放!$L$42:$L$62,卡牌属性!R791))*INDEX($G$5:$G$42,L791)+IF(Q791=1,INDEX(新属性投放!T$20:T$23,卡牌属性!M791-1),INDEX(新属性投放!T$25:T$28,卡牌属性!M791-1)))*SQRT(INDEX($I$5:$I$42,L791)),2)</f>
        <v>6302</v>
      </c>
      <c r="Y791" s="31" t="s">
        <v>189</v>
      </c>
      <c r="Z791" s="16">
        <f>ROUND(IF(Q791=1,INDEX(新属性投放!$D$14:$D$34,卡牌属性!R791),INDEX(新属性投放!$D$42:$D$62,卡牌属性!R791))*INDEX($G$5:$G$42,L791)/SQRT(INDEX($I$5:$I$42,L791)),2)</f>
        <v>29.45</v>
      </c>
      <c r="AA791" s="31" t="s">
        <v>190</v>
      </c>
      <c r="AB791" s="16">
        <f>ROUND(IF(Q791=1,INDEX(新属性投放!$E$14:$E$34,卡牌属性!R791),INDEX(新属性投放!$E$42:$E$62,卡牌属性!R791))*INDEX($G$5:$G$42,L791),2)</f>
        <v>14.73</v>
      </c>
      <c r="AC791" s="31" t="s">
        <v>191</v>
      </c>
      <c r="AD791" s="16">
        <f>ROUND(IF(Q791=1,INDEX(新属性投放!$F$14:$F$34,卡牌属性!R791),INDEX(新属性投放!$F$42:$F$62,卡牌属性!R791))*INDEX($G$5:$G$42,L791)*SQRT(INDEX($I$5:$I$42,L791)),2)</f>
        <v>132</v>
      </c>
      <c r="AF791" s="16">
        <f t="shared" si="340"/>
        <v>294</v>
      </c>
      <c r="AG791" s="16">
        <f t="shared" si="341"/>
        <v>147</v>
      </c>
      <c r="AH791" s="16">
        <f t="shared" si="342"/>
        <v>1320</v>
      </c>
      <c r="AJ791" s="16">
        <f t="shared" si="352"/>
        <v>1446</v>
      </c>
      <c r="AK791" s="16">
        <f t="shared" si="353"/>
        <v>722</v>
      </c>
      <c r="AL791" s="16">
        <f t="shared" si="354"/>
        <v>6470</v>
      </c>
    </row>
    <row r="792" spans="11:38" ht="16.5" x14ac:dyDescent="0.2">
      <c r="K792" s="15">
        <v>789</v>
      </c>
      <c r="L792" s="15">
        <f t="shared" si="347"/>
        <v>38</v>
      </c>
      <c r="M792" s="15">
        <f t="shared" si="343"/>
        <v>2</v>
      </c>
      <c r="N792" s="16">
        <f t="shared" si="348"/>
        <v>1102050</v>
      </c>
      <c r="O792" s="16" t="str">
        <f t="shared" si="349"/>
        <v>柠檬精12突</v>
      </c>
      <c r="P792" s="31" t="s">
        <v>482</v>
      </c>
      <c r="Q792" s="16">
        <f t="shared" si="350"/>
        <v>2</v>
      </c>
      <c r="R792" s="16">
        <f t="shared" si="351"/>
        <v>12</v>
      </c>
      <c r="S792" s="16" t="s">
        <v>51</v>
      </c>
      <c r="T792" s="16">
        <f>ROUND(((IF(Q792=1,INDEX(新属性投放!$J$14:$J$34,卡牌属性!R792),INDEX(新属性投放!$J$42:$J$62,卡牌属性!R792)))*INDEX($G$5:$G$42,L792)+IF(Q792=1,INDEX(新属性投放!R$20:R$23,卡牌属性!M792-1),INDEX(新属性投放!R$25:R$28,卡牌属性!M792-1)))/SQRT(INDEX($I$5:$I$42,L792)),2)</f>
        <v>1401.4</v>
      </c>
      <c r="U792" s="31" t="s">
        <v>190</v>
      </c>
      <c r="V792" s="16">
        <f>ROUND((IF(Q792=1,INDEX(新属性投放!$K$14:$K$34,卡牌属性!R792),INDEX(新属性投放!$K$42:$K$62,卡牌属性!R792))+IF(Q792=1,INDEX(新属性投放!S$20:S$23,卡牌属性!M792-1),INDEX(新属性投放!S$25:S$28,卡牌属性!M792-1)))*INDEX($G$5:$G$42,L792),2)</f>
        <v>686.2</v>
      </c>
      <c r="W792" s="31" t="s">
        <v>191</v>
      </c>
      <c r="X792" s="16">
        <f>ROUND((IF(Q792=1,INDEX(新属性投放!$L$14:$L$34,卡牌属性!R792),INDEX(新属性投放!$L$42:$L$62,卡牌属性!R792))*INDEX($G$5:$G$42,L792)+IF(Q792=1,INDEX(新属性投放!T$20:T$23,卡牌属性!M792-1),INDEX(新属性投放!T$25:T$28,卡牌属性!M792-1)))*SQRT(INDEX($I$5:$I$42,L792)),2)</f>
        <v>7295</v>
      </c>
      <c r="Y792" s="31" t="s">
        <v>189</v>
      </c>
      <c r="Z792" s="16">
        <f>ROUND(IF(Q792=1,INDEX(新属性投放!$D$14:$D$34,卡牌属性!R792),INDEX(新属性投放!$D$42:$D$62,卡牌属性!R792))*INDEX($G$5:$G$42,L792)/SQRT(INDEX($I$5:$I$42,L792)),2)</f>
        <v>33.69</v>
      </c>
      <c r="AA792" s="31" t="s">
        <v>190</v>
      </c>
      <c r="AB792" s="16">
        <f>ROUND(IF(Q792=1,INDEX(新属性投放!$E$14:$E$34,卡牌属性!R792),INDEX(新属性投放!$E$42:$E$62,卡牌属性!R792))*INDEX($G$5:$G$42,L792),2)</f>
        <v>16.850000000000001</v>
      </c>
      <c r="AC792" s="31" t="s">
        <v>191</v>
      </c>
      <c r="AD792" s="16">
        <f>ROUND(IF(Q792=1,INDEX(新属性投放!$F$14:$F$34,卡牌属性!R792),INDEX(新属性投放!$F$42:$F$62,卡牌属性!R792))*INDEX($G$5:$G$42,L792)*SQRT(INDEX($I$5:$I$42,L792)),2)</f>
        <v>151</v>
      </c>
      <c r="AF792" s="16">
        <f t="shared" si="340"/>
        <v>336</v>
      </c>
      <c r="AG792" s="16">
        <f t="shared" si="341"/>
        <v>168</v>
      </c>
      <c r="AH792" s="16">
        <f t="shared" si="342"/>
        <v>1510</v>
      </c>
      <c r="AJ792" s="16">
        <f t="shared" si="352"/>
        <v>1782</v>
      </c>
      <c r="AK792" s="16">
        <f t="shared" si="353"/>
        <v>890</v>
      </c>
      <c r="AL792" s="16">
        <f t="shared" si="354"/>
        <v>7980</v>
      </c>
    </row>
    <row r="793" spans="11:38" ht="16.5" x14ac:dyDescent="0.2">
      <c r="K793" s="15">
        <v>790</v>
      </c>
      <c r="L793" s="15">
        <f t="shared" si="347"/>
        <v>38</v>
      </c>
      <c r="M793" s="15">
        <f t="shared" si="343"/>
        <v>2</v>
      </c>
      <c r="N793" s="16">
        <f t="shared" si="348"/>
        <v>1102050</v>
      </c>
      <c r="O793" s="16" t="str">
        <f t="shared" si="349"/>
        <v>柠檬精13突</v>
      </c>
      <c r="P793" s="31" t="s">
        <v>482</v>
      </c>
      <c r="Q793" s="16">
        <f t="shared" si="350"/>
        <v>2</v>
      </c>
      <c r="R793" s="16">
        <f t="shared" si="351"/>
        <v>13</v>
      </c>
      <c r="S793" s="16" t="s">
        <v>51</v>
      </c>
      <c r="T793" s="16">
        <f>ROUND(((IF(Q793=1,INDEX(新属性投放!$J$14:$J$34,卡牌属性!R793),INDEX(新属性投放!$J$42:$J$62,卡牌属性!R793)))*INDEX($G$5:$G$42,L793)+IF(Q793=1,INDEX(新属性投放!R$20:R$23,卡牌属性!M793-1),INDEX(新属性投放!R$25:R$28,卡牌属性!M793-1)))/SQRT(INDEX($I$5:$I$42,L793)),2)</f>
        <v>1611.85</v>
      </c>
      <c r="U793" s="31" t="s">
        <v>190</v>
      </c>
      <c r="V793" s="16">
        <f>ROUND((IF(Q793=1,INDEX(新属性投放!$K$14:$K$34,卡牌属性!R793),INDEX(新属性投放!$K$42:$K$62,卡牌属性!R793))+IF(Q793=1,INDEX(新属性投放!S$20:S$23,卡牌属性!M793-1),INDEX(新属性投放!S$25:S$28,卡牌属性!M793-1)))*INDEX($G$5:$G$42,L793),2)</f>
        <v>791.43</v>
      </c>
      <c r="W793" s="31" t="s">
        <v>191</v>
      </c>
      <c r="X793" s="16">
        <f>ROUND((IF(Q793=1,INDEX(新属性投放!$L$14:$L$34,卡牌属性!R793),INDEX(新属性投放!$L$42:$L$62,卡牌属性!R793))*INDEX($G$5:$G$42,L793)+IF(Q793=1,INDEX(新属性投放!T$20:T$23,卡牌属性!M793-1),INDEX(新属性投放!T$25:T$28,卡牌属性!M793-1)))*SQRT(INDEX($I$5:$I$42,L793)),2)</f>
        <v>8428</v>
      </c>
      <c r="Y793" s="31" t="s">
        <v>189</v>
      </c>
      <c r="Z793" s="16">
        <f>ROUND(IF(Q793=1,INDEX(新属性投放!$D$14:$D$34,卡牌属性!R793),INDEX(新属性投放!$D$42:$D$62,卡牌属性!R793))*INDEX($G$5:$G$42,L793)/SQRT(INDEX($I$5:$I$42,L793)),2)</f>
        <v>38.950000000000003</v>
      </c>
      <c r="AA793" s="31" t="s">
        <v>190</v>
      </c>
      <c r="AB793" s="16">
        <f>ROUND(IF(Q793=1,INDEX(新属性投放!$E$14:$E$34,卡牌属性!R793),INDEX(新属性投放!$E$42:$E$62,卡牌属性!R793))*INDEX($G$5:$G$42,L793),2)</f>
        <v>19.48</v>
      </c>
      <c r="AC793" s="31" t="s">
        <v>191</v>
      </c>
      <c r="AD793" s="16">
        <f>ROUND(IF(Q793=1,INDEX(新属性投放!$F$14:$F$34,卡牌属性!R793),INDEX(新属性投放!$F$42:$F$62,卡牌属性!R793))*INDEX($G$5:$G$42,L793)*SQRT(INDEX($I$5:$I$42,L793)),2)</f>
        <v>175</v>
      </c>
      <c r="AF793" s="16">
        <f t="shared" si="340"/>
        <v>389</v>
      </c>
      <c r="AG793" s="16">
        <f t="shared" si="341"/>
        <v>194</v>
      </c>
      <c r="AH793" s="16">
        <f t="shared" si="342"/>
        <v>1750</v>
      </c>
      <c r="AJ793" s="16">
        <f t="shared" si="352"/>
        <v>2171</v>
      </c>
      <c r="AK793" s="16">
        <f t="shared" si="353"/>
        <v>1084</v>
      </c>
      <c r="AL793" s="16">
        <f t="shared" si="354"/>
        <v>9730</v>
      </c>
    </row>
    <row r="794" spans="11:38" ht="16.5" x14ac:dyDescent="0.2">
      <c r="K794" s="15">
        <v>791</v>
      </c>
      <c r="L794" s="15">
        <f t="shared" si="347"/>
        <v>38</v>
      </c>
      <c r="M794" s="15">
        <f t="shared" si="343"/>
        <v>2</v>
      </c>
      <c r="N794" s="16">
        <f t="shared" si="348"/>
        <v>1102050</v>
      </c>
      <c r="O794" s="16" t="str">
        <f t="shared" si="349"/>
        <v>柠檬精14突</v>
      </c>
      <c r="P794" s="31" t="s">
        <v>482</v>
      </c>
      <c r="Q794" s="16">
        <f t="shared" si="350"/>
        <v>2</v>
      </c>
      <c r="R794" s="16">
        <f t="shared" si="351"/>
        <v>14</v>
      </c>
      <c r="S794" s="16" t="s">
        <v>51</v>
      </c>
      <c r="T794" s="16">
        <f>ROUND(((IF(Q794=1,INDEX(新属性投放!$J$14:$J$34,卡牌属性!R794),INDEX(新属性投放!$J$42:$J$62,卡牌属性!R794)))*INDEX($G$5:$G$42,L794)+IF(Q794=1,INDEX(新属性投放!R$20:R$23,卡牌属性!M794-1),INDEX(新属性投放!R$25:R$28,卡牌属性!M794-1)))/SQRT(INDEX($I$5:$I$42,L794)),2)</f>
        <v>1855.6</v>
      </c>
      <c r="U794" s="31" t="s">
        <v>190</v>
      </c>
      <c r="V794" s="16">
        <f>ROUND((IF(Q794=1,INDEX(新属性投放!$K$14:$K$34,卡牌属性!R794),INDEX(新属性投放!$K$42:$K$62,卡牌属性!R794))+IF(Q794=1,INDEX(新属性投放!S$20:S$23,卡牌属性!M794-1),INDEX(新属性投放!S$25:S$28,卡牌属性!M794-1)))*INDEX($G$5:$G$42,L794),2)</f>
        <v>912.8</v>
      </c>
      <c r="W794" s="31" t="s">
        <v>191</v>
      </c>
      <c r="X794" s="16">
        <f>ROUND((IF(Q794=1,INDEX(新属性投放!$L$14:$L$34,卡牌属性!R794),INDEX(新属性投放!$L$42:$L$62,卡牌属性!R794))*INDEX($G$5:$G$42,L794)+IF(Q794=1,INDEX(新属性投放!T$20:T$23,卡牌属性!M794-1),INDEX(新属性投放!T$25:T$28,卡牌属性!M794-1)))*SQRT(INDEX($I$5:$I$42,L794)),2)</f>
        <v>9744</v>
      </c>
      <c r="Y794" s="31" t="s">
        <v>189</v>
      </c>
      <c r="Z794" s="16">
        <f>ROUND(IF(Q794=1,INDEX(新属性投放!$D$14:$D$34,卡牌属性!R794),INDEX(新属性投放!$D$42:$D$62,卡牌属性!R794))*INDEX($G$5:$G$42,L794)/SQRT(INDEX($I$5:$I$42,L794)),2)</f>
        <v>45.04</v>
      </c>
      <c r="AA794" s="31" t="s">
        <v>190</v>
      </c>
      <c r="AB794" s="16">
        <f>ROUND(IF(Q794=1,INDEX(新属性投放!$E$14:$E$34,卡牌属性!R794),INDEX(新属性投放!$E$42:$E$62,卡牌属性!R794))*INDEX($G$5:$G$42,L794),2)</f>
        <v>22.52</v>
      </c>
      <c r="AC794" s="31" t="s">
        <v>191</v>
      </c>
      <c r="AD794" s="16">
        <f>ROUND(IF(Q794=1,INDEX(新属性投放!$F$14:$F$34,卡牌属性!R794),INDEX(新属性投放!$F$42:$F$62,卡牌属性!R794))*INDEX($G$5:$G$42,L794)*SQRT(INDEX($I$5:$I$42,L794)),2)</f>
        <v>202</v>
      </c>
      <c r="AF794" s="16">
        <f t="shared" si="340"/>
        <v>450</v>
      </c>
      <c r="AG794" s="16">
        <f t="shared" si="341"/>
        <v>225</v>
      </c>
      <c r="AH794" s="16">
        <f t="shared" si="342"/>
        <v>2020</v>
      </c>
      <c r="AJ794" s="16">
        <f t="shared" si="352"/>
        <v>2621</v>
      </c>
      <c r="AK794" s="16">
        <f t="shared" si="353"/>
        <v>1309</v>
      </c>
      <c r="AL794" s="16">
        <f t="shared" si="354"/>
        <v>11750</v>
      </c>
    </row>
    <row r="795" spans="11:38" ht="16.5" x14ac:dyDescent="0.2">
      <c r="K795" s="15">
        <v>792</v>
      </c>
      <c r="L795" s="15">
        <f t="shared" si="347"/>
        <v>38</v>
      </c>
      <c r="M795" s="15">
        <f t="shared" si="343"/>
        <v>2</v>
      </c>
      <c r="N795" s="16">
        <f t="shared" si="348"/>
        <v>1102050</v>
      </c>
      <c r="O795" s="16" t="str">
        <f t="shared" si="349"/>
        <v>柠檬精15突</v>
      </c>
      <c r="P795" s="31" t="s">
        <v>482</v>
      </c>
      <c r="Q795" s="16">
        <f t="shared" si="350"/>
        <v>2</v>
      </c>
      <c r="R795" s="16">
        <f t="shared" si="351"/>
        <v>15</v>
      </c>
      <c r="S795" s="16" t="s">
        <v>51</v>
      </c>
      <c r="T795" s="16">
        <f>ROUND(((IF(Q795=1,INDEX(新属性投放!$J$14:$J$34,卡牌属性!R795),INDEX(新属性投放!$J$42:$J$62,卡牌属性!R795)))*INDEX($G$5:$G$42,L795)+IF(Q795=1,INDEX(新属性投放!R$20:R$23,卡牌属性!M795-1),INDEX(新属性投放!R$25:R$28,卡牌属性!M795-1)))/SQRT(INDEX($I$5:$I$42,L795)),2)</f>
        <v>2136.8000000000002</v>
      </c>
      <c r="U795" s="31" t="s">
        <v>190</v>
      </c>
      <c r="V795" s="16">
        <f>ROUND((IF(Q795=1,INDEX(新属性投放!$K$14:$K$34,卡牌属性!R795),INDEX(新属性投放!$K$42:$K$62,卡牌属性!R795))+IF(Q795=1,INDEX(新属性投放!S$20:S$23,卡牌属性!M795-1),INDEX(新属性投放!S$25:S$28,卡牌属性!M795-1)))*INDEX($G$5:$G$42,L795),2)</f>
        <v>1053.4000000000001</v>
      </c>
      <c r="W795" s="31" t="s">
        <v>191</v>
      </c>
      <c r="X795" s="16">
        <f>ROUND((IF(Q795=1,INDEX(新属性投放!$L$14:$L$34,卡牌属性!R795),INDEX(新属性投放!$L$42:$L$62,卡牌属性!R795))*INDEX($G$5:$G$42,L795)+IF(Q795=1,INDEX(新属性投放!T$20:T$23,卡牌属性!M795-1),INDEX(新属性投放!T$25:T$28,卡牌属性!M795-1)))*SQRT(INDEX($I$5:$I$42,L795)),2)</f>
        <v>11258</v>
      </c>
      <c r="Y795" s="31" t="s">
        <v>189</v>
      </c>
      <c r="Z795" s="16">
        <f>ROUND(IF(Q795=1,INDEX(新属性投放!$D$14:$D$34,卡牌属性!R795),INDEX(新属性投放!$D$42:$D$62,卡牌属性!R795))*INDEX($G$5:$G$42,L795)/SQRT(INDEX($I$5:$I$42,L795)),2)</f>
        <v>52.07</v>
      </c>
      <c r="AA795" s="31" t="s">
        <v>190</v>
      </c>
      <c r="AB795" s="16">
        <f>ROUND(IF(Q795=1,INDEX(新属性投放!$E$14:$E$34,卡牌属性!R795),INDEX(新属性投放!$E$42:$E$62,卡牌属性!R795))*INDEX($G$5:$G$42,L795),2)</f>
        <v>26.04</v>
      </c>
      <c r="AC795" s="31" t="s">
        <v>191</v>
      </c>
      <c r="AD795" s="16">
        <f>ROUND(IF(Q795=1,INDEX(新属性投放!$F$14:$F$34,卡牌属性!R795),INDEX(新属性投放!$F$42:$F$62,卡牌属性!R795))*INDEX($G$5:$G$42,L795)*SQRT(INDEX($I$5:$I$42,L795)),2)</f>
        <v>234</v>
      </c>
      <c r="AF795" s="16">
        <f t="shared" si="340"/>
        <v>520</v>
      </c>
      <c r="AG795" s="16">
        <f t="shared" si="341"/>
        <v>260</v>
      </c>
      <c r="AH795" s="16">
        <f t="shared" si="342"/>
        <v>2340</v>
      </c>
      <c r="AJ795" s="16">
        <f t="shared" si="352"/>
        <v>3141</v>
      </c>
      <c r="AK795" s="16">
        <f t="shared" si="353"/>
        <v>1569</v>
      </c>
      <c r="AL795" s="16">
        <f t="shared" si="354"/>
        <v>14090</v>
      </c>
    </row>
    <row r="796" spans="11:38" ht="16.5" x14ac:dyDescent="0.2">
      <c r="K796" s="15">
        <v>793</v>
      </c>
      <c r="L796" s="15">
        <f t="shared" si="347"/>
        <v>38</v>
      </c>
      <c r="M796" s="15">
        <f t="shared" si="343"/>
        <v>2</v>
      </c>
      <c r="N796" s="16">
        <f t="shared" si="348"/>
        <v>1102050</v>
      </c>
      <c r="O796" s="16" t="str">
        <f t="shared" si="349"/>
        <v>柠檬精16突</v>
      </c>
      <c r="P796" s="31" t="s">
        <v>482</v>
      </c>
      <c r="Q796" s="16">
        <f t="shared" si="350"/>
        <v>2</v>
      </c>
      <c r="R796" s="16">
        <f t="shared" si="351"/>
        <v>16</v>
      </c>
      <c r="S796" s="16" t="s">
        <v>51</v>
      </c>
      <c r="T796" s="16">
        <f>ROUND(((IF(Q796=1,INDEX(新属性投放!$J$14:$J$34,卡牌属性!R796),INDEX(新属性投放!$J$42:$J$62,卡牌属性!R796)))*INDEX($G$5:$G$42,L796)+IF(Q796=1,INDEX(新属性投放!R$20:R$23,卡牌属性!M796-1),INDEX(新属性投放!R$25:R$28,卡牌属性!M796-1)))/SQRT(INDEX($I$5:$I$42,L796)),2)</f>
        <v>2462.15</v>
      </c>
      <c r="U796" s="31" t="s">
        <v>190</v>
      </c>
      <c r="V796" s="16">
        <f>ROUND((IF(Q796=1,INDEX(新属性投放!$K$14:$K$34,卡牌属性!R796),INDEX(新属性投放!$K$42:$K$62,卡牌属性!R796))+IF(Q796=1,INDEX(新属性投放!S$20:S$23,卡牌属性!M796-1),INDEX(新属性投放!S$25:S$28,卡牌属性!M796-1)))*INDEX($G$5:$G$42,L796),2)</f>
        <v>1216.58</v>
      </c>
      <c r="W796" s="31" t="s">
        <v>191</v>
      </c>
      <c r="X796" s="16">
        <f>ROUND((IF(Q796=1,INDEX(新属性投放!$L$14:$L$34,卡牌属性!R796),INDEX(新属性投放!$L$42:$L$62,卡牌属性!R796))*INDEX($G$5:$G$42,L796)+IF(Q796=1,INDEX(新属性投放!T$20:T$23,卡牌属性!M796-1),INDEX(新属性投放!T$25:T$28,卡牌属性!M796-1)))*SQRT(INDEX($I$5:$I$42,L796)),2)</f>
        <v>13013</v>
      </c>
      <c r="Y796" s="31" t="s">
        <v>189</v>
      </c>
      <c r="Z796" s="16">
        <f>ROUND(IF(Q796=1,INDEX(新属性投放!$D$14:$D$34,卡牌属性!R796),INDEX(新属性投放!$D$42:$D$62,卡牌属性!R796))*INDEX($G$5:$G$42,L796)/SQRT(INDEX($I$5:$I$42,L796)),2)</f>
        <v>60.2</v>
      </c>
      <c r="AA796" s="31" t="s">
        <v>190</v>
      </c>
      <c r="AB796" s="16">
        <f>ROUND(IF(Q796=1,INDEX(新属性投放!$E$14:$E$34,卡牌属性!R796),INDEX(新属性投放!$E$42:$E$62,卡牌属性!R796))*INDEX($G$5:$G$42,L796),2)</f>
        <v>30.1</v>
      </c>
      <c r="AC796" s="31" t="s">
        <v>191</v>
      </c>
      <c r="AD796" s="16">
        <f>ROUND(IF(Q796=1,INDEX(新属性投放!$F$14:$F$34,卡牌属性!R796),INDEX(新属性投放!$F$42:$F$62,卡牌属性!R796))*INDEX($G$5:$G$42,L796)*SQRT(INDEX($I$5:$I$42,L796)),2)</f>
        <v>270</v>
      </c>
      <c r="AF796" s="16">
        <f t="shared" si="340"/>
        <v>602</v>
      </c>
      <c r="AG796" s="16">
        <f t="shared" si="341"/>
        <v>301</v>
      </c>
      <c r="AH796" s="16">
        <f t="shared" si="342"/>
        <v>2700</v>
      </c>
      <c r="AJ796" s="16">
        <f t="shared" si="352"/>
        <v>3743</v>
      </c>
      <c r="AK796" s="16">
        <f t="shared" si="353"/>
        <v>1870</v>
      </c>
      <c r="AL796" s="16">
        <f t="shared" si="354"/>
        <v>16790</v>
      </c>
    </row>
    <row r="797" spans="11:38" ht="16.5" x14ac:dyDescent="0.2">
      <c r="K797" s="15">
        <v>794</v>
      </c>
      <c r="L797" s="15">
        <f t="shared" si="347"/>
        <v>38</v>
      </c>
      <c r="M797" s="15">
        <f t="shared" si="343"/>
        <v>2</v>
      </c>
      <c r="N797" s="16">
        <f t="shared" si="348"/>
        <v>1102050</v>
      </c>
      <c r="O797" s="16" t="str">
        <f t="shared" si="349"/>
        <v>柠檬精17突</v>
      </c>
      <c r="P797" s="31" t="s">
        <v>482</v>
      </c>
      <c r="Q797" s="16">
        <f t="shared" si="350"/>
        <v>2</v>
      </c>
      <c r="R797" s="16">
        <f t="shared" si="351"/>
        <v>17</v>
      </c>
      <c r="S797" s="16" t="s">
        <v>51</v>
      </c>
      <c r="T797" s="16">
        <f>ROUND(((IF(Q797=1,INDEX(新属性投放!$J$14:$J$34,卡牌属性!R797),INDEX(新属性投放!$J$42:$J$62,卡牌属性!R797)))*INDEX($G$5:$G$42,L797)+IF(Q797=1,INDEX(新属性投放!R$20:R$23,卡牌属性!M797-1),INDEX(新属性投放!R$25:R$28,卡牌属性!M797-1)))/SQRT(INDEX($I$5:$I$42,L797)),2)</f>
        <v>2838.15</v>
      </c>
      <c r="U797" s="31" t="s">
        <v>190</v>
      </c>
      <c r="V797" s="16">
        <f>ROUND((IF(Q797=1,INDEX(新属性投放!$K$14:$K$34,卡牌属性!R797),INDEX(新属性投放!$K$42:$K$62,卡牌属性!R797))+IF(Q797=1,INDEX(新属性投放!S$20:S$23,卡牌属性!M797-1),INDEX(新属性投放!S$25:S$28,卡牌属性!M797-1)))*INDEX($G$5:$G$42,L797),2)</f>
        <v>1405.08</v>
      </c>
      <c r="W797" s="31" t="s">
        <v>191</v>
      </c>
      <c r="X797" s="16">
        <f>ROUND((IF(Q797=1,INDEX(新属性投放!$L$14:$L$34,卡牌属性!R797),INDEX(新属性投放!$L$42:$L$62,卡牌属性!R797))*INDEX($G$5:$G$42,L797)+IF(Q797=1,INDEX(新属性投放!T$20:T$23,卡牌属性!M797-1),INDEX(新属性投放!T$25:T$28,卡牌属性!M797-1)))*SQRT(INDEX($I$5:$I$42,L797)),2)</f>
        <v>15038</v>
      </c>
      <c r="Y797" s="31" t="s">
        <v>189</v>
      </c>
      <c r="Z797" s="16">
        <f>ROUND(IF(Q797=1,INDEX(新属性投放!$D$14:$D$34,卡牌属性!R797),INDEX(新属性投放!$D$42:$D$62,卡牌属性!R797))*INDEX($G$5:$G$42,L797)/SQRT(INDEX($I$5:$I$42,L797)),2)</f>
        <v>69.599999999999994</v>
      </c>
      <c r="AA797" s="31" t="s">
        <v>190</v>
      </c>
      <c r="AB797" s="16">
        <f>ROUND(IF(Q797=1,INDEX(新属性投放!$E$14:$E$34,卡牌属性!R797),INDEX(新属性投放!$E$42:$E$62,卡牌属性!R797))*INDEX($G$5:$G$42,L797),2)</f>
        <v>34.799999999999997</v>
      </c>
      <c r="AC797" s="31" t="s">
        <v>191</v>
      </c>
      <c r="AD797" s="16">
        <f>ROUND(IF(Q797=1,INDEX(新属性投放!$F$14:$F$34,卡牌属性!R797),INDEX(新属性投放!$F$42:$F$62,卡牌属性!R797))*INDEX($G$5:$G$42,L797)*SQRT(INDEX($I$5:$I$42,L797)),2)</f>
        <v>313</v>
      </c>
      <c r="AF797" s="16">
        <f t="shared" si="340"/>
        <v>696</v>
      </c>
      <c r="AG797" s="16">
        <f t="shared" si="341"/>
        <v>348</v>
      </c>
      <c r="AH797" s="16">
        <f t="shared" si="342"/>
        <v>3130</v>
      </c>
      <c r="AJ797" s="16">
        <f t="shared" si="352"/>
        <v>4439</v>
      </c>
      <c r="AK797" s="16">
        <f t="shared" si="353"/>
        <v>2218</v>
      </c>
      <c r="AL797" s="16">
        <f t="shared" si="354"/>
        <v>19920</v>
      </c>
    </row>
    <row r="798" spans="11:38" ht="16.5" x14ac:dyDescent="0.2">
      <c r="K798" s="15">
        <v>795</v>
      </c>
      <c r="L798" s="15">
        <f t="shared" si="347"/>
        <v>38</v>
      </c>
      <c r="M798" s="15">
        <f t="shared" si="343"/>
        <v>2</v>
      </c>
      <c r="N798" s="16">
        <f t="shared" si="348"/>
        <v>1102050</v>
      </c>
      <c r="O798" s="16" t="str">
        <f t="shared" si="349"/>
        <v>柠檬精18突</v>
      </c>
      <c r="P798" s="31" t="s">
        <v>482</v>
      </c>
      <c r="Q798" s="16">
        <f t="shared" si="350"/>
        <v>2</v>
      </c>
      <c r="R798" s="16">
        <f t="shared" si="351"/>
        <v>18</v>
      </c>
      <c r="S798" s="16" t="s">
        <v>51</v>
      </c>
      <c r="T798" s="16">
        <f>ROUND(((IF(Q798=1,INDEX(新属性投放!$J$14:$J$34,卡牌属性!R798),INDEX(新属性投放!$J$42:$J$62,卡牌属性!R798)))*INDEX($G$5:$G$42,L798)+IF(Q798=1,INDEX(新属性投放!R$20:R$23,卡牌属性!M798-1),INDEX(新属性投放!R$25:R$28,卡牌属性!M798-1)))/SQRT(INDEX($I$5:$I$42,L798)),2)</f>
        <v>3273.15</v>
      </c>
      <c r="U798" s="31" t="s">
        <v>190</v>
      </c>
      <c r="V798" s="16">
        <f>ROUND((IF(Q798=1,INDEX(新属性投放!$K$14:$K$34,卡牌属性!R798),INDEX(新属性投放!$K$42:$K$62,卡牌属性!R798))+IF(Q798=1,INDEX(新属性投放!S$20:S$23,卡牌属性!M798-1),INDEX(新属性投放!S$25:S$28,卡牌属性!M798-1)))*INDEX($G$5:$G$42,L798),2)</f>
        <v>1623.08</v>
      </c>
      <c r="W798" s="31" t="s">
        <v>191</v>
      </c>
      <c r="X798" s="16">
        <f>ROUND((IF(Q798=1,INDEX(新属性投放!$L$14:$L$34,卡牌属性!R798),INDEX(新属性投放!$L$42:$L$62,卡牌属性!R798))*INDEX($G$5:$G$42,L798)+IF(Q798=1,INDEX(新属性投放!T$20:T$23,卡牌属性!M798-1),INDEX(新属性投放!T$25:T$28,卡牌属性!M798-1)))*SQRT(INDEX($I$5:$I$42,L798)),2)</f>
        <v>17386</v>
      </c>
      <c r="Y798" s="31" t="s">
        <v>189</v>
      </c>
      <c r="Z798" s="16">
        <f>ROUND(IF(Q798=1,INDEX(新属性投放!$D$14:$D$34,卡牌属性!R798),INDEX(新属性投放!$D$42:$D$62,卡牌属性!R798))*INDEX($G$5:$G$42,L798)/SQRT(INDEX($I$5:$I$42,L798)),2)</f>
        <v>80.48</v>
      </c>
      <c r="AA798" s="31" t="s">
        <v>190</v>
      </c>
      <c r="AB798" s="16">
        <f>ROUND(IF(Q798=1,INDEX(新属性投放!$E$14:$E$34,卡牌属性!R798),INDEX(新属性投放!$E$42:$E$62,卡牌属性!R798))*INDEX($G$5:$G$42,L798),2)</f>
        <v>40.24</v>
      </c>
      <c r="AC798" s="31" t="s">
        <v>191</v>
      </c>
      <c r="AD798" s="16">
        <f>ROUND(IF(Q798=1,INDEX(新属性投放!$F$14:$F$34,卡牌属性!R798),INDEX(新属性投放!$F$42:$F$62,卡牌属性!R798))*INDEX($G$5:$G$42,L798)*SQRT(INDEX($I$5:$I$42,L798)),2)</f>
        <v>362</v>
      </c>
      <c r="AF798" s="16">
        <f t="shared" si="340"/>
        <v>804</v>
      </c>
      <c r="AG798" s="16">
        <f t="shared" si="341"/>
        <v>402</v>
      </c>
      <c r="AH798" s="16">
        <f t="shared" si="342"/>
        <v>3620</v>
      </c>
      <c r="AJ798" s="16">
        <f t="shared" si="352"/>
        <v>5243</v>
      </c>
      <c r="AK798" s="16">
        <f t="shared" si="353"/>
        <v>2620</v>
      </c>
      <c r="AL798" s="16">
        <f t="shared" si="354"/>
        <v>23540</v>
      </c>
    </row>
    <row r="799" spans="11:38" ht="16.5" x14ac:dyDescent="0.2">
      <c r="K799" s="15">
        <v>796</v>
      </c>
      <c r="L799" s="15">
        <f t="shared" si="347"/>
        <v>38</v>
      </c>
      <c r="M799" s="15">
        <f t="shared" si="343"/>
        <v>2</v>
      </c>
      <c r="N799" s="16">
        <f t="shared" si="348"/>
        <v>1102050</v>
      </c>
      <c r="O799" s="16" t="str">
        <f t="shared" si="349"/>
        <v>柠檬精19突</v>
      </c>
      <c r="P799" s="31" t="s">
        <v>482</v>
      </c>
      <c r="Q799" s="16">
        <f t="shared" si="350"/>
        <v>2</v>
      </c>
      <c r="R799" s="16">
        <f t="shared" si="351"/>
        <v>19</v>
      </c>
      <c r="S799" s="16" t="s">
        <v>51</v>
      </c>
      <c r="T799" s="16">
        <f>ROUND(((IF(Q799=1,INDEX(新属性投放!$J$14:$J$34,卡牌属性!R799),INDEX(新属性投放!$J$42:$J$62,卡牌属性!R799)))*INDEX($G$5:$G$42,L799)+IF(Q799=1,INDEX(新属性投放!R$20:R$23,卡牌属性!M799-1),INDEX(新属性投放!R$25:R$28,卡牌属性!M799-1)))/SQRT(INDEX($I$5:$I$42,L799)),2)</f>
        <v>3776.55</v>
      </c>
      <c r="U799" s="31" t="s">
        <v>190</v>
      </c>
      <c r="V799" s="16">
        <f>ROUND((IF(Q799=1,INDEX(新属性投放!$K$14:$K$34,卡牌属性!R799),INDEX(新属性投放!$K$42:$K$62,卡牌属性!R799))+IF(Q799=1,INDEX(新属性投放!S$20:S$23,卡牌属性!M799-1),INDEX(新属性投放!S$25:S$28,卡牌属性!M799-1)))*INDEX($G$5:$G$42,L799),2)</f>
        <v>1874.28</v>
      </c>
      <c r="W799" s="31" t="s">
        <v>191</v>
      </c>
      <c r="X799" s="16">
        <f>ROUND((IF(Q799=1,INDEX(新属性投放!$L$14:$L$34,卡牌属性!R799),INDEX(新属性投放!$L$42:$L$62,卡牌属性!R799))*INDEX($G$5:$G$42,L799)+IF(Q799=1,INDEX(新属性投放!T$20:T$23,卡牌属性!M799-1),INDEX(新属性投放!T$25:T$28,卡牌属性!M799-1)))*SQRT(INDEX($I$5:$I$42,L799)),2)</f>
        <v>20105</v>
      </c>
      <c r="Y799" s="31" t="s">
        <v>189</v>
      </c>
      <c r="Z799" s="16">
        <f>ROUND(IF(Q799=1,INDEX(新属性投放!$D$14:$D$34,卡牌属性!R799),INDEX(新属性投放!$D$42:$D$62,卡牌属性!R799))*INDEX($G$5:$G$42,L799)/SQRT(INDEX($I$5:$I$42,L799)),2)</f>
        <v>93.06</v>
      </c>
      <c r="AA799" s="31" t="s">
        <v>190</v>
      </c>
      <c r="AB799" s="16">
        <f>ROUND(IF(Q799=1,INDEX(新属性投放!$E$14:$E$34,卡牌属性!R799),INDEX(新属性投放!$E$42:$E$62,卡牌属性!R799))*INDEX($G$5:$G$42,L799),2)</f>
        <v>46.53</v>
      </c>
      <c r="AC799" s="31" t="s">
        <v>191</v>
      </c>
      <c r="AD799" s="16">
        <f>ROUND(IF(Q799=1,INDEX(新属性投放!$F$14:$F$34,卡牌属性!R799),INDEX(新属性投放!$F$42:$F$62,卡牌属性!R799))*INDEX($G$5:$G$42,L799)*SQRT(INDEX($I$5:$I$42,L799)),2)</f>
        <v>418</v>
      </c>
      <c r="AF799" s="16">
        <f t="shared" si="340"/>
        <v>930</v>
      </c>
      <c r="AG799" s="16">
        <f t="shared" si="341"/>
        <v>465</v>
      </c>
      <c r="AH799" s="16">
        <f t="shared" si="342"/>
        <v>4180</v>
      </c>
      <c r="AJ799" s="16">
        <f t="shared" si="352"/>
        <v>6173</v>
      </c>
      <c r="AK799" s="16">
        <f t="shared" si="353"/>
        <v>3085</v>
      </c>
      <c r="AL799" s="16">
        <f t="shared" si="354"/>
        <v>27720</v>
      </c>
    </row>
    <row r="800" spans="11:38" ht="16.5" x14ac:dyDescent="0.2">
      <c r="K800" s="15">
        <v>797</v>
      </c>
      <c r="L800" s="15">
        <f t="shared" si="347"/>
        <v>38</v>
      </c>
      <c r="M800" s="15">
        <f t="shared" si="343"/>
        <v>2</v>
      </c>
      <c r="N800" s="16">
        <f t="shared" si="348"/>
        <v>1102050</v>
      </c>
      <c r="O800" s="16" t="str">
        <f t="shared" si="349"/>
        <v>柠檬精20突</v>
      </c>
      <c r="P800" s="31" t="s">
        <v>482</v>
      </c>
      <c r="Q800" s="16">
        <f t="shared" si="350"/>
        <v>2</v>
      </c>
      <c r="R800" s="16">
        <f t="shared" si="351"/>
        <v>20</v>
      </c>
      <c r="S800" s="16" t="s">
        <v>51</v>
      </c>
      <c r="T800" s="16">
        <f>ROUND(((IF(Q800=1,INDEX(新属性投放!$J$14:$J$34,卡牌属性!R800),INDEX(新属性投放!$J$42:$J$62,卡牌属性!R800)))*INDEX($G$5:$G$42,L800)+IF(Q800=1,INDEX(新属性投放!R$20:R$23,卡牌属性!M800-1),INDEX(新属性投放!R$25:R$28,卡牌属性!M800-1)))/SQRT(INDEX($I$5:$I$42,L800)),2)</f>
        <v>4357.8500000000004</v>
      </c>
      <c r="U800" s="31" t="s">
        <v>190</v>
      </c>
      <c r="V800" s="16">
        <f>ROUND((IF(Q800=1,INDEX(新属性投放!$K$14:$K$34,卡牌属性!R800),INDEX(新属性投放!$K$42:$K$62,卡牌属性!R800))+IF(Q800=1,INDEX(新属性投放!S$20:S$23,卡牌属性!M800-1),INDEX(新属性投放!S$25:S$28,卡牌属性!M800-1)))*INDEX($G$5:$G$42,L800),2)</f>
        <v>2164.9299999999998</v>
      </c>
      <c r="W800" s="31" t="s">
        <v>191</v>
      </c>
      <c r="X800" s="16">
        <f>ROUND((IF(Q800=1,INDEX(新属性投放!$L$14:$L$34,卡牌属性!R800),INDEX(新属性投放!$L$42:$L$62,卡牌属性!R800))*INDEX($G$5:$G$42,L800)+IF(Q800=1,INDEX(新属性投放!T$20:T$23,卡牌属性!M800-1),INDEX(新属性投放!T$25:T$28,卡牌属性!M800-1)))*SQRT(INDEX($I$5:$I$42,L800)),2)</f>
        <v>23239</v>
      </c>
      <c r="Y800" s="31" t="s">
        <v>189</v>
      </c>
      <c r="Z800" s="16">
        <f>ROUND(IF(Q800=1,INDEX(新属性投放!$D$14:$D$34,卡牌属性!R800),INDEX(新属性投放!$D$42:$D$62,卡牌属性!R800))*INDEX($G$5:$G$42,L800)/SQRT(INDEX($I$5:$I$42,L800)),2)</f>
        <v>107.6</v>
      </c>
      <c r="AA800" s="31" t="s">
        <v>190</v>
      </c>
      <c r="AB800" s="16">
        <f>ROUND(IF(Q800=1,INDEX(新属性投放!$E$14:$E$34,卡牌属性!R800),INDEX(新属性投放!$E$42:$E$62,卡牌属性!R800))*INDEX($G$5:$G$42,L800),2)</f>
        <v>53.8</v>
      </c>
      <c r="AC800" s="31" t="s">
        <v>191</v>
      </c>
      <c r="AD800" s="16">
        <f>ROUND(IF(Q800=1,INDEX(新属性投放!$F$14:$F$34,卡牌属性!R800),INDEX(新属性投放!$F$42:$F$62,卡牌属性!R800))*INDEX($G$5:$G$42,L800)*SQRT(INDEX($I$5:$I$42,L800)),2)</f>
        <v>484</v>
      </c>
      <c r="AF800" s="16">
        <f t="shared" si="340"/>
        <v>1076</v>
      </c>
      <c r="AG800" s="16">
        <f t="shared" si="341"/>
        <v>538</v>
      </c>
      <c r="AH800" s="16">
        <f t="shared" si="342"/>
        <v>4840</v>
      </c>
      <c r="AJ800" s="16">
        <f t="shared" si="352"/>
        <v>7249</v>
      </c>
      <c r="AK800" s="16">
        <f t="shared" si="353"/>
        <v>3623</v>
      </c>
      <c r="AL800" s="16">
        <f t="shared" si="354"/>
        <v>32560</v>
      </c>
    </row>
    <row r="801" spans="11:38" ht="16.5" x14ac:dyDescent="0.2">
      <c r="K801" s="15">
        <v>798</v>
      </c>
      <c r="L801" s="15">
        <f t="shared" si="347"/>
        <v>38</v>
      </c>
      <c r="M801" s="15">
        <f t="shared" si="343"/>
        <v>2</v>
      </c>
      <c r="N801" s="16">
        <f t="shared" si="348"/>
        <v>1102050</v>
      </c>
      <c r="O801" s="16" t="str">
        <f t="shared" si="349"/>
        <v>柠檬精21突</v>
      </c>
      <c r="P801" s="31" t="s">
        <v>482</v>
      </c>
      <c r="Q801" s="16">
        <f t="shared" si="350"/>
        <v>2</v>
      </c>
      <c r="R801" s="16">
        <f t="shared" si="351"/>
        <v>21</v>
      </c>
      <c r="S801" s="16" t="s">
        <v>51</v>
      </c>
      <c r="T801" s="16">
        <f>ROUND(((IF(Q801=1,INDEX(新属性投放!$J$14:$J$34,卡牌属性!R801),INDEX(新属性投放!$J$42:$J$62,卡牌属性!R801)))*INDEX($G$5:$G$42,L801)+IF(Q801=1,INDEX(新属性投放!R$20:R$23,卡牌属性!M801-1),INDEX(新属性投放!R$25:R$28,卡牌属性!M801-1)))/SQRT(INDEX($I$5:$I$42,L801)),2)</f>
        <v>5030.8500000000004</v>
      </c>
      <c r="U801" s="31" t="s">
        <v>190</v>
      </c>
      <c r="V801" s="16">
        <f>ROUND((IF(Q801=1,INDEX(新属性投放!$K$14:$K$34,卡牌属性!R801),INDEX(新属性投放!$K$42:$K$62,卡牌属性!R801))+IF(Q801=1,INDEX(新属性投放!S$20:S$23,卡牌属性!M801-1),INDEX(新属性投放!S$25:S$28,卡牌属性!M801-1)))*INDEX($G$5:$G$42,L801),2)</f>
        <v>2500.9299999999998</v>
      </c>
      <c r="W801" s="31" t="s">
        <v>191</v>
      </c>
      <c r="X801" s="16">
        <f>ROUND((IF(Q801=1,INDEX(新属性投放!$L$14:$L$34,卡牌属性!R801),INDEX(新属性投放!$L$42:$L$62,卡牌属性!R801))*INDEX($G$5:$G$42,L801)+IF(Q801=1,INDEX(新属性投放!T$20:T$23,卡牌属性!M801-1),INDEX(新属性投放!T$25:T$28,卡牌属性!M801-1)))*SQRT(INDEX($I$5:$I$42,L801)),2)</f>
        <v>26874</v>
      </c>
      <c r="Y801" s="31" t="s">
        <v>189</v>
      </c>
      <c r="Z801" s="16">
        <f>ROUND(IF(Q801=1,INDEX(新属性投放!$D$14:$D$34,卡牌属性!R801),INDEX(新属性投放!$D$42:$D$62,卡牌属性!R801))*INDEX($G$5:$G$42,L801)/SQRT(INDEX($I$5:$I$42,L801)),2)</f>
        <v>124.42</v>
      </c>
      <c r="AA801" s="31" t="s">
        <v>190</v>
      </c>
      <c r="AB801" s="16">
        <f>ROUND(IF(Q801=1,INDEX(新属性投放!$E$14:$E$34,卡牌属性!R801),INDEX(新属性投放!$E$42:$E$62,卡牌属性!R801))*INDEX($G$5:$G$42,L801),2)</f>
        <v>62.21</v>
      </c>
      <c r="AC801" s="31" t="s">
        <v>191</v>
      </c>
      <c r="AD801" s="16">
        <f>ROUND(IF(Q801=1,INDEX(新属性投放!$F$14:$F$34,卡牌属性!R801),INDEX(新属性投放!$F$42:$F$62,卡牌属性!R801))*INDEX($G$5:$G$42,L801)*SQRT(INDEX($I$5:$I$42,L801)),2)</f>
        <v>559</v>
      </c>
      <c r="AF801" s="16">
        <f t="shared" si="340"/>
        <v>1244</v>
      </c>
      <c r="AG801" s="16">
        <f t="shared" si="341"/>
        <v>622</v>
      </c>
      <c r="AH801" s="16">
        <f t="shared" si="342"/>
        <v>5590</v>
      </c>
      <c r="AJ801" s="16">
        <f t="shared" si="352"/>
        <v>8493</v>
      </c>
      <c r="AK801" s="16">
        <f t="shared" si="353"/>
        <v>4245</v>
      </c>
      <c r="AL801" s="16">
        <f t="shared" si="354"/>
        <v>38150</v>
      </c>
    </row>
    <row r="802" spans="11:38" x14ac:dyDescent="0.2"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</sheetData>
  <mergeCells count="1">
    <mergeCell ref="AV2:BA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topLeftCell="O856" workbookViewId="0">
      <selection activeCell="AG57" sqref="AG57:AG890"/>
    </sheetView>
  </sheetViews>
  <sheetFormatPr defaultRowHeight="14.25" x14ac:dyDescent="0.2"/>
  <cols>
    <col min="1" max="1" width="9" style="22"/>
    <col min="2" max="3" width="9.125" style="22" bestFit="1" customWidth="1"/>
    <col min="4" max="6" width="10.625" style="22" customWidth="1"/>
    <col min="7" max="7" width="13.125" style="22" bestFit="1" customWidth="1"/>
    <col min="8" max="8" width="9" style="22"/>
    <col min="9" max="9" width="12.125" style="22" bestFit="1" customWidth="1"/>
    <col min="10" max="11" width="9" style="22"/>
    <col min="12" max="12" width="9.625" style="22" bestFit="1" customWidth="1"/>
    <col min="13" max="18" width="9" style="22"/>
    <col min="19" max="19" width="21.125" style="22" customWidth="1"/>
    <col min="20" max="20" width="10.5" style="22" customWidth="1"/>
    <col min="21" max="21" width="9.375" style="22" customWidth="1"/>
    <col min="22" max="22" width="9.5" style="22" customWidth="1"/>
    <col min="23" max="24" width="11.5" style="22" customWidth="1"/>
    <col min="25" max="25" width="10.375" style="22" customWidth="1"/>
    <col min="26" max="26" width="10.875" style="22" customWidth="1"/>
    <col min="27" max="27" width="10.125" style="22" customWidth="1"/>
    <col min="28" max="28" width="11.25" style="22" customWidth="1"/>
    <col min="29" max="29" width="10.625" style="22" customWidth="1"/>
    <col min="30" max="30" width="11" style="22" customWidth="1"/>
    <col min="31" max="32" width="11.5" style="22" customWidth="1"/>
    <col min="33" max="33" width="9.375" style="22" customWidth="1"/>
    <col min="34" max="16384" width="9" style="22"/>
  </cols>
  <sheetData>
    <row r="1" spans="1:38" x14ac:dyDescent="0.2">
      <c r="U1" s="22">
        <f>SUM(U5:U46)</f>
        <v>100</v>
      </c>
    </row>
    <row r="2" spans="1:38" ht="20.25" x14ac:dyDescent="0.2">
      <c r="A2" s="62" t="s">
        <v>192</v>
      </c>
      <c r="B2" s="62"/>
      <c r="C2" s="62"/>
      <c r="D2" s="62"/>
      <c r="E2" s="62"/>
      <c r="F2" s="62"/>
      <c r="G2" s="62"/>
      <c r="P2" s="62" t="s">
        <v>215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1:38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I3" s="13" t="s">
        <v>595</v>
      </c>
      <c r="J3" s="13" t="s">
        <v>597</v>
      </c>
      <c r="K3" s="13" t="s">
        <v>596</v>
      </c>
      <c r="L3" s="13" t="s">
        <v>653</v>
      </c>
      <c r="M3" s="13" t="s">
        <v>674</v>
      </c>
      <c r="P3" s="13" t="s">
        <v>193</v>
      </c>
      <c r="Q3" s="13" t="s">
        <v>667</v>
      </c>
      <c r="R3" s="13" t="s">
        <v>216</v>
      </c>
      <c r="S3" s="13" t="s">
        <v>638</v>
      </c>
      <c r="T3" s="13" t="s">
        <v>594</v>
      </c>
      <c r="U3" s="13" t="s">
        <v>201</v>
      </c>
      <c r="V3" s="13" t="s">
        <v>202</v>
      </c>
      <c r="W3" s="13" t="s">
        <v>636</v>
      </c>
      <c r="X3" s="13" t="s">
        <v>637</v>
      </c>
      <c r="Y3" s="13" t="s">
        <v>81</v>
      </c>
      <c r="Z3" s="13" t="s">
        <v>131</v>
      </c>
      <c r="AA3" s="13" t="s">
        <v>87</v>
      </c>
      <c r="AB3" s="13" t="s">
        <v>218</v>
      </c>
      <c r="AC3" s="13" t="s">
        <v>219</v>
      </c>
      <c r="AD3" s="13" t="s">
        <v>635</v>
      </c>
      <c r="AE3" s="13" t="s">
        <v>655</v>
      </c>
      <c r="AH3" s="13" t="s">
        <v>602</v>
      </c>
      <c r="AI3" s="13" t="s">
        <v>603</v>
      </c>
      <c r="AJ3" s="13" t="s">
        <v>322</v>
      </c>
      <c r="AK3" s="13" t="s">
        <v>323</v>
      </c>
      <c r="AL3" s="13" t="s">
        <v>324</v>
      </c>
    </row>
    <row r="4" spans="1:38" ht="16.5" x14ac:dyDescent="0.2">
      <c r="A4" s="17" t="s">
        <v>200</v>
      </c>
      <c r="B4" s="19">
        <f>新属性投放!E81</f>
        <v>0.5</v>
      </c>
      <c r="C4" s="19">
        <f>新属性投放!F81</f>
        <v>0.5</v>
      </c>
      <c r="D4" s="19">
        <f>新属性投放!G81</f>
        <v>0.5</v>
      </c>
      <c r="E4" s="29">
        <f>INT(新属性投放!H81/1.5)</f>
        <v>5390</v>
      </c>
      <c r="F4" s="29">
        <f>INT(新属性投放!I81/1.5)</f>
        <v>2682</v>
      </c>
      <c r="G4" s="29">
        <f>INT(新属性投放!J81/1.5)</f>
        <v>16209</v>
      </c>
      <c r="I4" s="15">
        <v>1</v>
      </c>
      <c r="J4" s="15" t="s">
        <v>598</v>
      </c>
      <c r="K4" s="15">
        <v>1</v>
      </c>
      <c r="L4" s="15">
        <f>K4^1.7</f>
        <v>1</v>
      </c>
      <c r="M4" s="15">
        <v>40</v>
      </c>
      <c r="P4" s="15">
        <v>0</v>
      </c>
      <c r="Q4" s="15"/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/>
      <c r="AG4" s="15">
        <v>1</v>
      </c>
      <c r="AH4" s="15" t="s">
        <v>604</v>
      </c>
      <c r="AI4" s="15" t="s">
        <v>605</v>
      </c>
      <c r="AJ4" s="15">
        <v>1</v>
      </c>
      <c r="AK4" s="15"/>
      <c r="AL4" s="15">
        <v>2</v>
      </c>
    </row>
    <row r="5" spans="1:38" ht="16.5" x14ac:dyDescent="0.2">
      <c r="A5" s="17" t="s">
        <v>203</v>
      </c>
      <c r="B5" s="15"/>
      <c r="C5" s="15"/>
      <c r="D5" s="15"/>
      <c r="E5" s="30">
        <v>0</v>
      </c>
      <c r="F5" s="30">
        <v>0</v>
      </c>
      <c r="G5" s="30">
        <v>0</v>
      </c>
      <c r="I5" s="15">
        <v>2</v>
      </c>
      <c r="J5" s="15" t="s">
        <v>599</v>
      </c>
      <c r="K5" s="15">
        <v>2</v>
      </c>
      <c r="L5" s="15">
        <v>3</v>
      </c>
      <c r="M5" s="15">
        <v>120</v>
      </c>
      <c r="P5" s="15" t="s">
        <v>583</v>
      </c>
      <c r="Q5" s="15">
        <v>1</v>
      </c>
      <c r="R5" s="15">
        <v>1</v>
      </c>
      <c r="S5" s="15">
        <v>1606003</v>
      </c>
      <c r="T5" s="15">
        <v>1</v>
      </c>
      <c r="U5" s="15">
        <f>INDEX($K$4:$K$7,T5)</f>
        <v>1</v>
      </c>
      <c r="V5" s="33">
        <f t="shared" ref="V5:V46" si="0">U5/$U$1</f>
        <v>0.01</v>
      </c>
      <c r="W5" s="37">
        <v>15</v>
      </c>
      <c r="X5" s="37">
        <f>SUM(W$5:W5)</f>
        <v>15</v>
      </c>
      <c r="Y5" s="16">
        <f>INDEX(AJ$4:AJ$48,$Q5)</f>
        <v>1</v>
      </c>
      <c r="Z5" s="16">
        <f t="shared" ref="Z5:AA5" si="1">INDEX(AK$4:AK$48,$Q5)</f>
        <v>0</v>
      </c>
      <c r="AA5" s="16">
        <f t="shared" si="1"/>
        <v>2</v>
      </c>
      <c r="AB5" s="15">
        <v>1</v>
      </c>
      <c r="AC5" s="15">
        <v>3</v>
      </c>
      <c r="AD5" s="15"/>
      <c r="AE5" s="15"/>
      <c r="AG5" s="15">
        <v>2</v>
      </c>
      <c r="AH5" s="15" t="s">
        <v>604</v>
      </c>
      <c r="AI5" s="15" t="s">
        <v>606</v>
      </c>
      <c r="AJ5" s="15">
        <v>1</v>
      </c>
      <c r="AK5" s="15">
        <v>2</v>
      </c>
      <c r="AL5" s="15"/>
    </row>
    <row r="6" spans="1:38" ht="16.5" x14ac:dyDescent="0.2">
      <c r="A6" s="17" t="s">
        <v>204</v>
      </c>
      <c r="B6" s="30">
        <v>1</v>
      </c>
      <c r="C6" s="30">
        <v>1</v>
      </c>
      <c r="D6" s="30">
        <v>1</v>
      </c>
      <c r="E6" s="15"/>
      <c r="F6" s="15"/>
      <c r="G6" s="15"/>
      <c r="I6" s="15">
        <v>3</v>
      </c>
      <c r="J6" s="15" t="s">
        <v>600</v>
      </c>
      <c r="K6" s="15">
        <v>3</v>
      </c>
      <c r="L6" s="15">
        <v>7</v>
      </c>
      <c r="M6" s="15">
        <v>280</v>
      </c>
      <c r="P6" s="15" t="s">
        <v>583</v>
      </c>
      <c r="Q6" s="15">
        <v>2</v>
      </c>
      <c r="R6" s="15">
        <v>2</v>
      </c>
      <c r="S6" s="15">
        <v>1606004</v>
      </c>
      <c r="T6" s="15">
        <v>1</v>
      </c>
      <c r="U6" s="15">
        <f t="shared" ref="U6:U18" si="2">INDEX($K$4:$K$7,T6)</f>
        <v>1</v>
      </c>
      <c r="V6" s="33">
        <f t="shared" si="0"/>
        <v>0.01</v>
      </c>
      <c r="W6" s="37">
        <v>15</v>
      </c>
      <c r="X6" s="37">
        <f>SUM(W$5:W6)</f>
        <v>30</v>
      </c>
      <c r="Y6" s="16">
        <f t="shared" ref="Y6:Y46" si="3">INDEX(AJ$4:AJ$48,$Q6)</f>
        <v>1</v>
      </c>
      <c r="Z6" s="16">
        <f t="shared" ref="Z6:Z46" si="4">INDEX(AK$4:AK$48,$Q6)</f>
        <v>2</v>
      </c>
      <c r="AA6" s="16">
        <f t="shared" ref="AA6:AA46" si="5">INDEX(AL$4:AL$48,$Q6)</f>
        <v>0</v>
      </c>
      <c r="AB6" s="15">
        <v>1</v>
      </c>
      <c r="AC6" s="15">
        <v>2</v>
      </c>
      <c r="AD6" s="15"/>
      <c r="AE6" s="15"/>
      <c r="AG6" s="15">
        <v>3</v>
      </c>
      <c r="AH6" s="15" t="s">
        <v>604</v>
      </c>
      <c r="AI6" s="15" t="s">
        <v>607</v>
      </c>
      <c r="AJ6" s="15">
        <v>2</v>
      </c>
      <c r="AK6" s="15">
        <v>1</v>
      </c>
      <c r="AL6" s="15"/>
    </row>
    <row r="7" spans="1:38" ht="16.5" x14ac:dyDescent="0.2">
      <c r="A7" s="17" t="s">
        <v>205</v>
      </c>
      <c r="B7" s="15"/>
      <c r="C7" s="15"/>
      <c r="D7" s="15"/>
      <c r="E7" s="30">
        <v>1</v>
      </c>
      <c r="F7" s="30">
        <v>1</v>
      </c>
      <c r="G7" s="30">
        <v>1</v>
      </c>
      <c r="I7" s="15">
        <v>4</v>
      </c>
      <c r="J7" s="15" t="s">
        <v>601</v>
      </c>
      <c r="K7" s="15">
        <v>5</v>
      </c>
      <c r="L7" s="15">
        <v>15</v>
      </c>
      <c r="M7" s="15">
        <v>600</v>
      </c>
      <c r="P7" s="15" t="s">
        <v>584</v>
      </c>
      <c r="Q7" s="15">
        <v>9</v>
      </c>
      <c r="R7" s="15">
        <v>3</v>
      </c>
      <c r="S7" s="15">
        <v>1606005</v>
      </c>
      <c r="T7" s="15">
        <v>2</v>
      </c>
      <c r="U7" s="15">
        <f t="shared" si="2"/>
        <v>2</v>
      </c>
      <c r="V7" s="33">
        <f t="shared" si="0"/>
        <v>0.02</v>
      </c>
      <c r="W7" s="37">
        <v>15</v>
      </c>
      <c r="X7" s="37">
        <f>SUM(W$5:W7)</f>
        <v>45</v>
      </c>
      <c r="Y7" s="16">
        <f t="shared" si="3"/>
        <v>1</v>
      </c>
      <c r="Z7" s="16">
        <f t="shared" si="4"/>
        <v>0</v>
      </c>
      <c r="AA7" s="16">
        <f t="shared" si="5"/>
        <v>2</v>
      </c>
      <c r="AB7" s="15">
        <v>1</v>
      </c>
      <c r="AC7" s="15">
        <v>3</v>
      </c>
      <c r="AD7" s="15"/>
      <c r="AE7" s="15"/>
      <c r="AG7" s="15">
        <v>4</v>
      </c>
      <c r="AH7" s="15" t="s">
        <v>604</v>
      </c>
      <c r="AI7" s="15" t="s">
        <v>608</v>
      </c>
      <c r="AJ7" s="15">
        <v>1</v>
      </c>
      <c r="AK7" s="15">
        <v>1</v>
      </c>
      <c r="AL7" s="15">
        <v>1</v>
      </c>
    </row>
    <row r="8" spans="1:38" ht="16.5" x14ac:dyDescent="0.2">
      <c r="P8" s="15" t="s">
        <v>585</v>
      </c>
      <c r="Q8" s="15">
        <v>3</v>
      </c>
      <c r="R8" s="15">
        <v>1</v>
      </c>
      <c r="S8" s="15">
        <v>1606006</v>
      </c>
      <c r="T8" s="15">
        <v>1</v>
      </c>
      <c r="U8" s="15">
        <f t="shared" si="2"/>
        <v>1</v>
      </c>
      <c r="V8" s="33">
        <f t="shared" si="0"/>
        <v>0.01</v>
      </c>
      <c r="W8" s="37">
        <v>15</v>
      </c>
      <c r="X8" s="37">
        <f>SUM(W$5:W8)</f>
        <v>60</v>
      </c>
      <c r="Y8" s="16">
        <f t="shared" si="3"/>
        <v>2</v>
      </c>
      <c r="Z8" s="16">
        <f t="shared" si="4"/>
        <v>1</v>
      </c>
      <c r="AA8" s="16">
        <f t="shared" si="5"/>
        <v>0</v>
      </c>
      <c r="AB8" s="15">
        <v>1</v>
      </c>
      <c r="AC8" s="15">
        <v>2</v>
      </c>
      <c r="AD8" s="15"/>
      <c r="AE8" s="15"/>
      <c r="AG8" s="15">
        <v>5</v>
      </c>
      <c r="AH8" s="15" t="s">
        <v>604</v>
      </c>
      <c r="AI8" s="15" t="s">
        <v>609</v>
      </c>
      <c r="AJ8" s="15"/>
      <c r="AK8" s="15">
        <v>1</v>
      </c>
      <c r="AL8" s="15">
        <v>2</v>
      </c>
    </row>
    <row r="9" spans="1:38" ht="16.5" x14ac:dyDescent="0.2">
      <c r="A9" s="17" t="s">
        <v>203</v>
      </c>
      <c r="B9" s="19">
        <f t="shared" ref="B9:G11" si="6">B$4*B5</f>
        <v>0</v>
      </c>
      <c r="C9" s="19">
        <f t="shared" si="6"/>
        <v>0</v>
      </c>
      <c r="D9" s="19">
        <f t="shared" si="6"/>
        <v>0</v>
      </c>
      <c r="E9" s="16">
        <f t="shared" si="6"/>
        <v>0</v>
      </c>
      <c r="F9" s="16">
        <f t="shared" si="6"/>
        <v>0</v>
      </c>
      <c r="G9" s="16">
        <f t="shared" si="6"/>
        <v>0</v>
      </c>
      <c r="P9" s="15" t="s">
        <v>586</v>
      </c>
      <c r="Q9" s="15">
        <v>4</v>
      </c>
      <c r="R9" s="15">
        <v>2</v>
      </c>
      <c r="S9" s="15">
        <v>1606007</v>
      </c>
      <c r="T9" s="15">
        <v>1</v>
      </c>
      <c r="U9" s="15">
        <f t="shared" si="2"/>
        <v>1</v>
      </c>
      <c r="V9" s="33">
        <f t="shared" si="0"/>
        <v>0.01</v>
      </c>
      <c r="W9" s="37">
        <v>15</v>
      </c>
      <c r="X9" s="37">
        <f>SUM(W$5:W9)</f>
        <v>75</v>
      </c>
      <c r="Y9" s="16">
        <f t="shared" si="3"/>
        <v>1</v>
      </c>
      <c r="Z9" s="16">
        <f t="shared" si="4"/>
        <v>1</v>
      </c>
      <c r="AA9" s="16">
        <f t="shared" si="5"/>
        <v>1</v>
      </c>
      <c r="AB9" s="15">
        <v>1</v>
      </c>
      <c r="AC9" s="15">
        <v>2</v>
      </c>
      <c r="AD9" s="15">
        <v>3</v>
      </c>
      <c r="AE9" s="15"/>
      <c r="AG9" s="15">
        <v>6</v>
      </c>
      <c r="AH9" s="15" t="s">
        <v>604</v>
      </c>
      <c r="AI9" s="15" t="s">
        <v>610</v>
      </c>
      <c r="AJ9" s="15">
        <v>2</v>
      </c>
      <c r="AK9" s="15"/>
      <c r="AL9" s="15">
        <v>1</v>
      </c>
    </row>
    <row r="10" spans="1:38" ht="16.5" x14ac:dyDescent="0.2">
      <c r="A10" s="17" t="s">
        <v>204</v>
      </c>
      <c r="B10" s="19">
        <f t="shared" si="6"/>
        <v>0.5</v>
      </c>
      <c r="C10" s="19">
        <f t="shared" si="6"/>
        <v>0.5</v>
      </c>
      <c r="D10" s="19">
        <f t="shared" si="6"/>
        <v>0.5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P10" s="15" t="s">
        <v>586</v>
      </c>
      <c r="Q10" s="15">
        <v>10</v>
      </c>
      <c r="R10" s="15">
        <v>3</v>
      </c>
      <c r="S10" s="15">
        <v>1606008</v>
      </c>
      <c r="T10" s="15">
        <v>1</v>
      </c>
      <c r="U10" s="15">
        <f t="shared" si="2"/>
        <v>1</v>
      </c>
      <c r="V10" s="33">
        <f t="shared" si="0"/>
        <v>0.01</v>
      </c>
      <c r="W10" s="37">
        <v>15</v>
      </c>
      <c r="X10" s="37">
        <f>SUM(W$5:W10)</f>
        <v>90</v>
      </c>
      <c r="Y10" s="16">
        <f t="shared" si="3"/>
        <v>0</v>
      </c>
      <c r="Z10" s="16">
        <f t="shared" si="4"/>
        <v>2</v>
      </c>
      <c r="AA10" s="16">
        <f t="shared" si="5"/>
        <v>1</v>
      </c>
      <c r="AB10" s="15">
        <v>2</v>
      </c>
      <c r="AC10" s="15">
        <v>3</v>
      </c>
      <c r="AD10" s="15"/>
      <c r="AE10" s="15"/>
      <c r="AG10" s="15">
        <v>7</v>
      </c>
      <c r="AH10" s="15" t="s">
        <v>604</v>
      </c>
      <c r="AI10" s="15" t="s">
        <v>611</v>
      </c>
      <c r="AJ10" s="15"/>
      <c r="AK10" s="15">
        <v>2</v>
      </c>
      <c r="AL10" s="15">
        <v>1</v>
      </c>
    </row>
    <row r="11" spans="1:38" ht="16.5" x14ac:dyDescent="0.2">
      <c r="A11" s="17" t="s">
        <v>205</v>
      </c>
      <c r="B11" s="19">
        <f t="shared" si="6"/>
        <v>0</v>
      </c>
      <c r="C11" s="19">
        <f t="shared" si="6"/>
        <v>0</v>
      </c>
      <c r="D11" s="19">
        <f t="shared" si="6"/>
        <v>0</v>
      </c>
      <c r="E11" s="16">
        <f t="shared" si="6"/>
        <v>5390</v>
      </c>
      <c r="F11" s="16">
        <f t="shared" si="6"/>
        <v>2682</v>
      </c>
      <c r="G11" s="16">
        <f t="shared" si="6"/>
        <v>16209</v>
      </c>
      <c r="P11" s="15" t="s">
        <v>586</v>
      </c>
      <c r="Q11" s="15">
        <v>11</v>
      </c>
      <c r="R11" s="15">
        <v>4</v>
      </c>
      <c r="S11" s="15">
        <v>1606009</v>
      </c>
      <c r="T11" s="15">
        <v>2</v>
      </c>
      <c r="U11" s="15">
        <f t="shared" si="2"/>
        <v>2</v>
      </c>
      <c r="V11" s="33">
        <f t="shared" si="0"/>
        <v>0.02</v>
      </c>
      <c r="W11" s="37">
        <v>15</v>
      </c>
      <c r="X11" s="37">
        <f>SUM(W$5:W11)</f>
        <v>105</v>
      </c>
      <c r="Y11" s="16">
        <f t="shared" si="3"/>
        <v>1</v>
      </c>
      <c r="Z11" s="16">
        <f t="shared" si="4"/>
        <v>1</v>
      </c>
      <c r="AA11" s="16">
        <f t="shared" si="5"/>
        <v>1</v>
      </c>
      <c r="AB11" s="15">
        <v>1</v>
      </c>
      <c r="AC11" s="15">
        <v>2</v>
      </c>
      <c r="AD11" s="15">
        <v>3</v>
      </c>
      <c r="AE11" s="15"/>
      <c r="AG11" s="15">
        <v>8</v>
      </c>
      <c r="AH11" s="39"/>
      <c r="AI11" s="39"/>
      <c r="AJ11" s="39"/>
      <c r="AK11" s="39"/>
      <c r="AL11" s="39"/>
    </row>
    <row r="12" spans="1:38" ht="16.5" x14ac:dyDescent="0.2">
      <c r="P12" s="15" t="s">
        <v>587</v>
      </c>
      <c r="Q12" s="15">
        <v>25</v>
      </c>
      <c r="R12" s="15">
        <v>5</v>
      </c>
      <c r="S12" s="15">
        <v>1606010</v>
      </c>
      <c r="T12" s="15">
        <v>3</v>
      </c>
      <c r="U12" s="15">
        <f t="shared" si="2"/>
        <v>3</v>
      </c>
      <c r="V12" s="33">
        <f t="shared" si="0"/>
        <v>0.03</v>
      </c>
      <c r="W12" s="37">
        <v>15</v>
      </c>
      <c r="X12" s="37">
        <f>SUM(W$5:W12)</f>
        <v>120</v>
      </c>
      <c r="Y12" s="16">
        <f t="shared" si="3"/>
        <v>2</v>
      </c>
      <c r="Z12" s="16">
        <f t="shared" si="4"/>
        <v>1</v>
      </c>
      <c r="AA12" s="16">
        <f t="shared" si="5"/>
        <v>0</v>
      </c>
      <c r="AB12" s="15">
        <v>1</v>
      </c>
      <c r="AC12" s="15">
        <v>2</v>
      </c>
      <c r="AD12" s="15"/>
      <c r="AE12" s="15"/>
      <c r="AG12" s="15">
        <v>9</v>
      </c>
      <c r="AH12" s="15" t="s">
        <v>612</v>
      </c>
      <c r="AI12" s="15" t="s">
        <v>613</v>
      </c>
      <c r="AJ12" s="15">
        <v>1</v>
      </c>
      <c r="AK12" s="15"/>
      <c r="AL12" s="15">
        <v>2</v>
      </c>
    </row>
    <row r="13" spans="1:38" ht="16.5" x14ac:dyDescent="0.2">
      <c r="B13" s="22">
        <f>SUM(B16:B22)</f>
        <v>12.5</v>
      </c>
      <c r="P13" s="15" t="s">
        <v>588</v>
      </c>
      <c r="Q13" s="15">
        <v>5</v>
      </c>
      <c r="R13" s="15">
        <v>1</v>
      </c>
      <c r="S13" s="15">
        <v>1606011</v>
      </c>
      <c r="T13" s="15">
        <v>1</v>
      </c>
      <c r="U13" s="15">
        <f t="shared" si="2"/>
        <v>1</v>
      </c>
      <c r="V13" s="33">
        <f t="shared" si="0"/>
        <v>0.01</v>
      </c>
      <c r="W13" s="37">
        <v>21</v>
      </c>
      <c r="X13" s="37">
        <f>SUM(W$5:W13)</f>
        <v>141</v>
      </c>
      <c r="Y13" s="16">
        <f t="shared" si="3"/>
        <v>0</v>
      </c>
      <c r="Z13" s="16">
        <f t="shared" si="4"/>
        <v>1</v>
      </c>
      <c r="AA13" s="16">
        <f t="shared" si="5"/>
        <v>2</v>
      </c>
      <c r="AB13" s="15">
        <v>2</v>
      </c>
      <c r="AC13" s="15">
        <v>3</v>
      </c>
      <c r="AD13" s="15"/>
      <c r="AE13" s="15"/>
      <c r="AG13" s="15">
        <v>10</v>
      </c>
      <c r="AH13" s="15" t="s">
        <v>612</v>
      </c>
      <c r="AI13" s="15" t="s">
        <v>614</v>
      </c>
      <c r="AJ13" s="15"/>
      <c r="AK13" s="15">
        <v>2</v>
      </c>
      <c r="AL13" s="15">
        <v>1</v>
      </c>
    </row>
    <row r="14" spans="1:38" ht="18" customHeight="1" x14ac:dyDescent="0.2">
      <c r="A14" s="62" t="s">
        <v>212</v>
      </c>
      <c r="B14" s="62"/>
      <c r="C14" s="62"/>
      <c r="D14" s="62"/>
      <c r="E14" s="62"/>
      <c r="F14" s="62"/>
      <c r="P14" s="15" t="s">
        <v>589</v>
      </c>
      <c r="Q14" s="15">
        <v>12</v>
      </c>
      <c r="R14" s="15">
        <v>2</v>
      </c>
      <c r="S14" s="15">
        <v>1606012</v>
      </c>
      <c r="T14" s="15">
        <v>2</v>
      </c>
      <c r="U14" s="15">
        <f t="shared" si="2"/>
        <v>2</v>
      </c>
      <c r="V14" s="33">
        <f t="shared" si="0"/>
        <v>0.02</v>
      </c>
      <c r="W14" s="37">
        <v>21</v>
      </c>
      <c r="X14" s="37">
        <f>SUM(W$5:W14)</f>
        <v>162</v>
      </c>
      <c r="Y14" s="16">
        <f t="shared" si="3"/>
        <v>1</v>
      </c>
      <c r="Z14" s="16">
        <f t="shared" si="4"/>
        <v>0</v>
      </c>
      <c r="AA14" s="16">
        <f t="shared" si="5"/>
        <v>2</v>
      </c>
      <c r="AB14" s="15">
        <v>1</v>
      </c>
      <c r="AC14" s="15">
        <v>3</v>
      </c>
      <c r="AD14" s="15"/>
      <c r="AE14" s="15"/>
      <c r="AG14" s="15">
        <v>11</v>
      </c>
      <c r="AH14" s="15" t="s">
        <v>599</v>
      </c>
      <c r="AI14" s="15" t="s">
        <v>668</v>
      </c>
      <c r="AJ14" s="15">
        <v>1</v>
      </c>
      <c r="AK14" s="15">
        <v>1</v>
      </c>
      <c r="AL14" s="15">
        <v>1</v>
      </c>
    </row>
    <row r="15" spans="1:38" ht="17.25" x14ac:dyDescent="0.2">
      <c r="A15" s="13" t="s">
        <v>193</v>
      </c>
      <c r="B15" s="13" t="s">
        <v>201</v>
      </c>
      <c r="C15" s="13" t="s">
        <v>202</v>
      </c>
      <c r="D15" s="13" t="s">
        <v>138</v>
      </c>
      <c r="E15" s="13" t="s">
        <v>139</v>
      </c>
      <c r="F15" s="13" t="s">
        <v>78</v>
      </c>
      <c r="P15" s="15" t="s">
        <v>588</v>
      </c>
      <c r="Q15" s="15">
        <v>13</v>
      </c>
      <c r="R15" s="15">
        <v>3</v>
      </c>
      <c r="S15" s="15">
        <v>1606013</v>
      </c>
      <c r="T15" s="15">
        <v>2</v>
      </c>
      <c r="U15" s="15">
        <f t="shared" si="2"/>
        <v>2</v>
      </c>
      <c r="V15" s="33">
        <f t="shared" si="0"/>
        <v>0.02</v>
      </c>
      <c r="W15" s="37">
        <v>21</v>
      </c>
      <c r="X15" s="37">
        <f>SUM(W$5:W15)</f>
        <v>183</v>
      </c>
      <c r="Y15" s="16">
        <f t="shared" si="3"/>
        <v>0</v>
      </c>
      <c r="Z15" s="16">
        <f t="shared" si="4"/>
        <v>1</v>
      </c>
      <c r="AA15" s="16">
        <f t="shared" si="5"/>
        <v>2</v>
      </c>
      <c r="AB15" s="15">
        <v>2</v>
      </c>
      <c r="AC15" s="15">
        <v>3</v>
      </c>
      <c r="AD15" s="15"/>
      <c r="AE15" s="15"/>
      <c r="AG15" s="15">
        <v>12</v>
      </c>
      <c r="AH15" s="15" t="s">
        <v>612</v>
      </c>
      <c r="AI15" s="15" t="s">
        <v>656</v>
      </c>
      <c r="AJ15" s="15">
        <v>1</v>
      </c>
      <c r="AK15" s="15"/>
      <c r="AL15" s="15">
        <v>2</v>
      </c>
    </row>
    <row r="16" spans="1:38" ht="16.5" x14ac:dyDescent="0.2">
      <c r="A16" s="15" t="s">
        <v>576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P16" s="15" t="s">
        <v>588</v>
      </c>
      <c r="Q16" s="15">
        <v>26</v>
      </c>
      <c r="R16" s="15">
        <v>4</v>
      </c>
      <c r="S16" s="15">
        <v>1606014</v>
      </c>
      <c r="T16" s="15">
        <v>3</v>
      </c>
      <c r="U16" s="15">
        <f t="shared" si="2"/>
        <v>3</v>
      </c>
      <c r="V16" s="33">
        <f t="shared" si="0"/>
        <v>0.03</v>
      </c>
      <c r="W16" s="37">
        <v>21</v>
      </c>
      <c r="X16" s="37">
        <f>SUM(W$5:W16)</f>
        <v>204</v>
      </c>
      <c r="Y16" s="16">
        <f t="shared" si="3"/>
        <v>0</v>
      </c>
      <c r="Z16" s="16">
        <f t="shared" si="4"/>
        <v>1</v>
      </c>
      <c r="AA16" s="16">
        <f t="shared" si="5"/>
        <v>2</v>
      </c>
      <c r="AB16" s="15">
        <v>2</v>
      </c>
      <c r="AC16" s="15">
        <v>3</v>
      </c>
      <c r="AD16" s="15"/>
      <c r="AE16" s="15"/>
      <c r="AG16" s="15">
        <v>13</v>
      </c>
      <c r="AH16" s="15" t="s">
        <v>612</v>
      </c>
      <c r="AI16" s="15" t="s">
        <v>657</v>
      </c>
      <c r="AJ16" s="15"/>
      <c r="AK16" s="15">
        <v>1</v>
      </c>
      <c r="AL16" s="15">
        <v>2</v>
      </c>
    </row>
    <row r="17" spans="1:38" ht="16.5" x14ac:dyDescent="0.2">
      <c r="A17" s="15" t="s">
        <v>577</v>
      </c>
      <c r="B17" s="15">
        <v>1</v>
      </c>
      <c r="C17" s="19">
        <f t="shared" ref="C17:C22" si="7">B17/B$13</f>
        <v>0.08</v>
      </c>
      <c r="D17" s="19">
        <f t="shared" ref="D17:F22" si="8">B$10*$C17</f>
        <v>0.04</v>
      </c>
      <c r="E17" s="19">
        <f t="shared" si="8"/>
        <v>0.04</v>
      </c>
      <c r="F17" s="19">
        <f t="shared" si="8"/>
        <v>0.04</v>
      </c>
      <c r="P17" s="15" t="s">
        <v>589</v>
      </c>
      <c r="Q17" s="15">
        <v>27</v>
      </c>
      <c r="R17" s="15">
        <v>5</v>
      </c>
      <c r="S17" s="15">
        <v>1606015</v>
      </c>
      <c r="T17" s="15">
        <v>3</v>
      </c>
      <c r="U17" s="15">
        <f t="shared" si="2"/>
        <v>3</v>
      </c>
      <c r="V17" s="33">
        <f t="shared" si="0"/>
        <v>0.03</v>
      </c>
      <c r="W17" s="37">
        <v>21</v>
      </c>
      <c r="X17" s="37">
        <f>SUM(W$5:W17)</f>
        <v>225</v>
      </c>
      <c r="Y17" s="16">
        <f t="shared" si="3"/>
        <v>1</v>
      </c>
      <c r="Z17" s="16">
        <f t="shared" si="4"/>
        <v>0</v>
      </c>
      <c r="AA17" s="16">
        <f t="shared" si="5"/>
        <v>2</v>
      </c>
      <c r="AB17" s="15">
        <v>1</v>
      </c>
      <c r="AC17" s="15">
        <v>3</v>
      </c>
      <c r="AD17" s="15"/>
      <c r="AE17" s="15"/>
      <c r="AG17" s="15">
        <v>14</v>
      </c>
      <c r="AH17" s="15" t="s">
        <v>612</v>
      </c>
      <c r="AI17" s="15" t="s">
        <v>669</v>
      </c>
      <c r="AJ17" s="15">
        <v>2</v>
      </c>
      <c r="AK17" s="15">
        <v>1</v>
      </c>
      <c r="AL17" s="15"/>
    </row>
    <row r="18" spans="1:38" ht="16.5" x14ac:dyDescent="0.2">
      <c r="A18" s="15" t="s">
        <v>578</v>
      </c>
      <c r="B18" s="15">
        <v>1.5</v>
      </c>
      <c r="C18" s="19">
        <f t="shared" si="7"/>
        <v>0.12</v>
      </c>
      <c r="D18" s="19">
        <f t="shared" si="8"/>
        <v>0.06</v>
      </c>
      <c r="E18" s="19">
        <f t="shared" si="8"/>
        <v>0.06</v>
      </c>
      <c r="F18" s="19">
        <f t="shared" si="8"/>
        <v>0.06</v>
      </c>
      <c r="P18" s="15" t="s">
        <v>588</v>
      </c>
      <c r="Q18" s="15">
        <v>39</v>
      </c>
      <c r="R18" s="15">
        <v>6</v>
      </c>
      <c r="S18" s="15">
        <v>1606016</v>
      </c>
      <c r="T18" s="15">
        <v>4</v>
      </c>
      <c r="U18" s="15">
        <f t="shared" si="2"/>
        <v>5</v>
      </c>
      <c r="V18" s="33">
        <f t="shared" si="0"/>
        <v>0.05</v>
      </c>
      <c r="W18" s="37">
        <v>21</v>
      </c>
      <c r="X18" s="37">
        <f>SUM(W$5:W18)</f>
        <v>246</v>
      </c>
      <c r="Y18" s="16">
        <f t="shared" si="3"/>
        <v>3</v>
      </c>
      <c r="Z18" s="16">
        <f t="shared" si="4"/>
        <v>0</v>
      </c>
      <c r="AA18" s="16">
        <f t="shared" si="5"/>
        <v>0</v>
      </c>
      <c r="AB18" s="15">
        <v>1</v>
      </c>
      <c r="AC18" s="15"/>
      <c r="AD18" s="15"/>
      <c r="AE18" s="15">
        <v>2</v>
      </c>
      <c r="AG18" s="15">
        <v>15</v>
      </c>
      <c r="AH18" s="15" t="s">
        <v>612</v>
      </c>
      <c r="AI18" s="15" t="s">
        <v>670</v>
      </c>
      <c r="AJ18" s="15">
        <v>2</v>
      </c>
      <c r="AK18" s="15"/>
      <c r="AL18" s="15">
        <v>1</v>
      </c>
    </row>
    <row r="19" spans="1:38" ht="16.5" x14ac:dyDescent="0.2">
      <c r="A19" s="15" t="s">
        <v>579</v>
      </c>
      <c r="B19" s="15">
        <v>1.5</v>
      </c>
      <c r="C19" s="19">
        <f t="shared" si="7"/>
        <v>0.12</v>
      </c>
      <c r="D19" s="19">
        <f t="shared" si="8"/>
        <v>0.06</v>
      </c>
      <c r="E19" s="19">
        <f t="shared" si="8"/>
        <v>0.06</v>
      </c>
      <c r="F19" s="19">
        <f t="shared" si="8"/>
        <v>0.06</v>
      </c>
      <c r="P19" s="15" t="s">
        <v>590</v>
      </c>
      <c r="Q19" s="15">
        <v>6</v>
      </c>
      <c r="R19" s="15">
        <v>1</v>
      </c>
      <c r="S19" s="15">
        <v>1606019</v>
      </c>
      <c r="T19" s="15">
        <v>1</v>
      </c>
      <c r="U19" s="15">
        <f t="shared" ref="U19:U46" si="9">INDEX($K$4:$K$7,T19)</f>
        <v>1</v>
      </c>
      <c r="V19" s="33">
        <f t="shared" si="0"/>
        <v>0.01</v>
      </c>
      <c r="W19" s="37">
        <v>21</v>
      </c>
      <c r="X19" s="37">
        <f>SUM(W$5:W19)</f>
        <v>267</v>
      </c>
      <c r="Y19" s="16">
        <f t="shared" si="3"/>
        <v>2</v>
      </c>
      <c r="Z19" s="16">
        <f t="shared" si="4"/>
        <v>0</v>
      </c>
      <c r="AA19" s="16">
        <f t="shared" si="5"/>
        <v>1</v>
      </c>
      <c r="AB19" s="15">
        <v>1</v>
      </c>
      <c r="AC19" s="15">
        <v>3</v>
      </c>
      <c r="AD19" s="15"/>
      <c r="AE19" s="15"/>
      <c r="AG19" s="15">
        <v>16</v>
      </c>
      <c r="AH19" s="15" t="s">
        <v>612</v>
      </c>
      <c r="AI19" s="15" t="s">
        <v>658</v>
      </c>
      <c r="AJ19" s="15"/>
      <c r="AK19" s="15">
        <v>2</v>
      </c>
      <c r="AL19" s="15">
        <v>1</v>
      </c>
    </row>
    <row r="20" spans="1:38" ht="16.5" x14ac:dyDescent="0.2">
      <c r="A20" s="15" t="s">
        <v>580</v>
      </c>
      <c r="B20" s="15">
        <v>2.5</v>
      </c>
      <c r="C20" s="19">
        <f t="shared" si="7"/>
        <v>0.2</v>
      </c>
      <c r="D20" s="19">
        <f t="shared" si="8"/>
        <v>0.1</v>
      </c>
      <c r="E20" s="19">
        <f t="shared" si="8"/>
        <v>0.1</v>
      </c>
      <c r="F20" s="19">
        <f t="shared" si="8"/>
        <v>0.1</v>
      </c>
      <c r="P20" s="15" t="s">
        <v>590</v>
      </c>
      <c r="Q20" s="15">
        <v>14</v>
      </c>
      <c r="R20" s="15">
        <v>2</v>
      </c>
      <c r="S20" s="15">
        <v>1606020</v>
      </c>
      <c r="T20" s="15">
        <v>1</v>
      </c>
      <c r="U20" s="15">
        <f t="shared" si="9"/>
        <v>1</v>
      </c>
      <c r="V20" s="33">
        <f t="shared" si="0"/>
        <v>0.01</v>
      </c>
      <c r="W20" s="37">
        <v>21</v>
      </c>
      <c r="X20" s="37">
        <f>SUM(W$5:W20)</f>
        <v>288</v>
      </c>
      <c r="Y20" s="16">
        <f t="shared" si="3"/>
        <v>2</v>
      </c>
      <c r="Z20" s="16">
        <f t="shared" si="4"/>
        <v>1</v>
      </c>
      <c r="AA20" s="16">
        <f t="shared" si="5"/>
        <v>0</v>
      </c>
      <c r="AB20" s="15">
        <v>1</v>
      </c>
      <c r="AC20" s="15">
        <v>2</v>
      </c>
      <c r="AD20" s="15"/>
      <c r="AE20" s="15"/>
      <c r="AG20" s="15">
        <v>17</v>
      </c>
      <c r="AH20" s="15" t="s">
        <v>612</v>
      </c>
      <c r="AI20" s="15" t="s">
        <v>618</v>
      </c>
      <c r="AJ20" s="15">
        <v>1</v>
      </c>
      <c r="AK20" s="15">
        <v>2</v>
      </c>
      <c r="AL20" s="15"/>
    </row>
    <row r="21" spans="1:38" ht="16.5" x14ac:dyDescent="0.2">
      <c r="A21" s="15" t="s">
        <v>581</v>
      </c>
      <c r="B21" s="15">
        <v>2.5</v>
      </c>
      <c r="C21" s="19">
        <f t="shared" si="7"/>
        <v>0.2</v>
      </c>
      <c r="D21" s="19">
        <f t="shared" si="8"/>
        <v>0.1</v>
      </c>
      <c r="E21" s="19">
        <f t="shared" si="8"/>
        <v>0.1</v>
      </c>
      <c r="F21" s="19">
        <f t="shared" si="8"/>
        <v>0.1</v>
      </c>
      <c r="P21" s="15" t="s">
        <v>590</v>
      </c>
      <c r="Q21" s="15">
        <v>15</v>
      </c>
      <c r="R21" s="15">
        <v>3</v>
      </c>
      <c r="S21" s="15">
        <v>1606021</v>
      </c>
      <c r="T21" s="15">
        <v>2</v>
      </c>
      <c r="U21" s="15">
        <f t="shared" si="9"/>
        <v>2</v>
      </c>
      <c r="V21" s="33">
        <f t="shared" si="0"/>
        <v>0.02</v>
      </c>
      <c r="W21" s="37">
        <v>21</v>
      </c>
      <c r="X21" s="37">
        <f>SUM(W$5:W21)</f>
        <v>309</v>
      </c>
      <c r="Y21" s="16">
        <f t="shared" si="3"/>
        <v>2</v>
      </c>
      <c r="Z21" s="16">
        <f t="shared" si="4"/>
        <v>0</v>
      </c>
      <c r="AA21" s="16">
        <f t="shared" si="5"/>
        <v>1</v>
      </c>
      <c r="AB21" s="15">
        <v>1</v>
      </c>
      <c r="AC21" s="15">
        <v>3</v>
      </c>
      <c r="AD21" s="15"/>
      <c r="AE21" s="15"/>
      <c r="AG21" s="15">
        <v>18</v>
      </c>
      <c r="AH21" s="15" t="s">
        <v>612</v>
      </c>
      <c r="AI21" s="15" t="s">
        <v>620</v>
      </c>
      <c r="AJ21" s="15">
        <v>2</v>
      </c>
      <c r="AK21" s="15">
        <v>1</v>
      </c>
      <c r="AL21" s="15"/>
    </row>
    <row r="22" spans="1:38" ht="16.5" x14ac:dyDescent="0.2">
      <c r="A22" s="15" t="s">
        <v>582</v>
      </c>
      <c r="B22" s="15">
        <v>2.5</v>
      </c>
      <c r="C22" s="19">
        <f t="shared" si="7"/>
        <v>0.2</v>
      </c>
      <c r="D22" s="19">
        <f t="shared" si="8"/>
        <v>0.1</v>
      </c>
      <c r="E22" s="19">
        <f t="shared" si="8"/>
        <v>0.1</v>
      </c>
      <c r="F22" s="19">
        <f t="shared" si="8"/>
        <v>0.1</v>
      </c>
      <c r="P22" s="15" t="s">
        <v>590</v>
      </c>
      <c r="Q22" s="15">
        <v>28</v>
      </c>
      <c r="R22" s="15">
        <v>4</v>
      </c>
      <c r="S22" s="15">
        <v>1606022</v>
      </c>
      <c r="T22" s="15">
        <v>2</v>
      </c>
      <c r="U22" s="15">
        <f t="shared" si="9"/>
        <v>2</v>
      </c>
      <c r="V22" s="33">
        <f t="shared" si="0"/>
        <v>0.02</v>
      </c>
      <c r="W22" s="37">
        <v>21</v>
      </c>
      <c r="X22" s="37">
        <f>SUM(W$5:W22)</f>
        <v>330</v>
      </c>
      <c r="Y22" s="16">
        <f t="shared" si="3"/>
        <v>2</v>
      </c>
      <c r="Z22" s="16">
        <f t="shared" si="4"/>
        <v>0</v>
      </c>
      <c r="AA22" s="16">
        <f t="shared" si="5"/>
        <v>1</v>
      </c>
      <c r="AB22" s="15">
        <v>1</v>
      </c>
      <c r="AC22" s="15">
        <v>3</v>
      </c>
      <c r="AD22" s="15"/>
      <c r="AE22" s="15"/>
      <c r="AG22" s="15">
        <v>19</v>
      </c>
      <c r="AH22" s="15" t="s">
        <v>612</v>
      </c>
      <c r="AI22" s="15" t="s">
        <v>621</v>
      </c>
      <c r="AJ22" s="15"/>
      <c r="AK22" s="15">
        <v>2</v>
      </c>
      <c r="AL22" s="15">
        <v>1</v>
      </c>
    </row>
    <row r="23" spans="1:38" ht="16.5" x14ac:dyDescent="0.2">
      <c r="P23" s="15" t="s">
        <v>590</v>
      </c>
      <c r="Q23" s="15">
        <v>29</v>
      </c>
      <c r="R23" s="15">
        <v>5</v>
      </c>
      <c r="S23" s="15">
        <v>1606023</v>
      </c>
      <c r="T23" s="15">
        <v>2</v>
      </c>
      <c r="U23" s="15">
        <f t="shared" si="9"/>
        <v>2</v>
      </c>
      <c r="V23" s="33">
        <f t="shared" si="0"/>
        <v>0.02</v>
      </c>
      <c r="W23" s="37">
        <v>21</v>
      </c>
      <c r="X23" s="37">
        <f>SUM(W$5:W23)</f>
        <v>351</v>
      </c>
      <c r="Y23" s="16">
        <f t="shared" si="3"/>
        <v>1</v>
      </c>
      <c r="Z23" s="16">
        <f t="shared" si="4"/>
        <v>1</v>
      </c>
      <c r="AA23" s="16">
        <f t="shared" si="5"/>
        <v>1</v>
      </c>
      <c r="AB23" s="15">
        <v>1</v>
      </c>
      <c r="AC23" s="15">
        <v>2</v>
      </c>
      <c r="AD23" s="15">
        <v>3</v>
      </c>
      <c r="AE23" s="15"/>
      <c r="AG23" s="15">
        <v>20</v>
      </c>
      <c r="AH23" s="15" t="s">
        <v>612</v>
      </c>
      <c r="AI23" s="15" t="s">
        <v>622</v>
      </c>
      <c r="AJ23" s="15">
        <v>1</v>
      </c>
      <c r="AK23" s="15">
        <v>1</v>
      </c>
      <c r="AL23" s="15">
        <v>1</v>
      </c>
    </row>
    <row r="24" spans="1:38" ht="16.5" x14ac:dyDescent="0.2">
      <c r="P24" s="15" t="s">
        <v>590</v>
      </c>
      <c r="Q24" s="15">
        <v>40</v>
      </c>
      <c r="R24" s="15">
        <v>6</v>
      </c>
      <c r="S24" s="15">
        <v>1606024</v>
      </c>
      <c r="T24" s="15">
        <v>3</v>
      </c>
      <c r="U24" s="15">
        <f t="shared" si="9"/>
        <v>3</v>
      </c>
      <c r="V24" s="33">
        <f t="shared" si="0"/>
        <v>0.03</v>
      </c>
      <c r="W24" s="37">
        <v>21</v>
      </c>
      <c r="X24" s="37">
        <f>SUM(W$5:W24)</f>
        <v>372</v>
      </c>
      <c r="Y24" s="16">
        <f t="shared" si="3"/>
        <v>0</v>
      </c>
      <c r="Z24" s="16">
        <f t="shared" si="4"/>
        <v>0</v>
      </c>
      <c r="AA24" s="16">
        <f t="shared" si="5"/>
        <v>3</v>
      </c>
      <c r="AB24" s="15">
        <v>3</v>
      </c>
      <c r="AC24" s="15"/>
      <c r="AD24" s="15"/>
      <c r="AE24" s="15">
        <v>2</v>
      </c>
      <c r="AG24" s="15">
        <v>21</v>
      </c>
      <c r="AH24" s="15" t="s">
        <v>612</v>
      </c>
      <c r="AI24" s="15" t="s">
        <v>623</v>
      </c>
      <c r="AJ24" s="15">
        <v>1</v>
      </c>
      <c r="AK24" s="15"/>
      <c r="AL24" s="15">
        <v>2</v>
      </c>
    </row>
    <row r="25" spans="1:38" ht="19.5" customHeight="1" x14ac:dyDescent="0.2">
      <c r="A25" s="62" t="s">
        <v>213</v>
      </c>
      <c r="B25" s="62"/>
      <c r="C25" s="62"/>
      <c r="D25" s="62"/>
      <c r="E25" s="62"/>
      <c r="F25" s="62"/>
      <c r="G25" s="62"/>
      <c r="P25" s="15" t="s">
        <v>591</v>
      </c>
      <c r="Q25" s="15">
        <v>7</v>
      </c>
      <c r="R25" s="15">
        <v>1</v>
      </c>
      <c r="S25" s="15">
        <v>1606027</v>
      </c>
      <c r="T25" s="15">
        <v>1</v>
      </c>
      <c r="U25" s="15">
        <f t="shared" si="9"/>
        <v>1</v>
      </c>
      <c r="V25" s="33">
        <f t="shared" si="0"/>
        <v>0.01</v>
      </c>
      <c r="W25" s="37">
        <v>21</v>
      </c>
      <c r="X25" s="37">
        <f>SUM(W$5:W25)</f>
        <v>393</v>
      </c>
      <c r="Y25" s="16">
        <f t="shared" si="3"/>
        <v>0</v>
      </c>
      <c r="Z25" s="16">
        <f t="shared" si="4"/>
        <v>2</v>
      </c>
      <c r="AA25" s="16">
        <f t="shared" si="5"/>
        <v>1</v>
      </c>
      <c r="AB25" s="15">
        <v>2</v>
      </c>
      <c r="AC25" s="15">
        <v>3</v>
      </c>
      <c r="AD25" s="15"/>
      <c r="AE25" s="15"/>
      <c r="AG25" s="15">
        <v>22</v>
      </c>
      <c r="AH25" s="15" t="s">
        <v>612</v>
      </c>
      <c r="AI25" s="15" t="s">
        <v>624</v>
      </c>
      <c r="AJ25" s="15">
        <v>2</v>
      </c>
      <c r="AK25" s="15">
        <v>1</v>
      </c>
      <c r="AL25" s="15"/>
    </row>
    <row r="26" spans="1:38" ht="17.25" x14ac:dyDescent="0.2">
      <c r="A26" s="13" t="s">
        <v>209</v>
      </c>
      <c r="B26" s="13" t="s">
        <v>210</v>
      </c>
      <c r="C26" s="13" t="s">
        <v>206</v>
      </c>
      <c r="D26" s="13" t="s">
        <v>214</v>
      </c>
      <c r="E26" s="13" t="s">
        <v>208</v>
      </c>
      <c r="F26" s="13" t="s">
        <v>207</v>
      </c>
      <c r="G26" s="13" t="s">
        <v>208</v>
      </c>
      <c r="P26" s="15" t="s">
        <v>591</v>
      </c>
      <c r="Q26" s="15">
        <v>16</v>
      </c>
      <c r="R26" s="15">
        <v>2</v>
      </c>
      <c r="S26" s="15">
        <v>1606028</v>
      </c>
      <c r="T26" s="15">
        <v>1</v>
      </c>
      <c r="U26" s="15">
        <f t="shared" si="9"/>
        <v>1</v>
      </c>
      <c r="V26" s="33">
        <f t="shared" si="0"/>
        <v>0.01</v>
      </c>
      <c r="W26" s="37">
        <v>21</v>
      </c>
      <c r="X26" s="37">
        <f>SUM(W$5:W26)</f>
        <v>414</v>
      </c>
      <c r="Y26" s="16">
        <f t="shared" si="3"/>
        <v>0</v>
      </c>
      <c r="Z26" s="16">
        <f t="shared" si="4"/>
        <v>2</v>
      </c>
      <c r="AA26" s="16">
        <f t="shared" si="5"/>
        <v>1</v>
      </c>
      <c r="AB26" s="15">
        <v>2</v>
      </c>
      <c r="AC26" s="15">
        <v>3</v>
      </c>
      <c r="AD26" s="15"/>
      <c r="AE26" s="15"/>
      <c r="AG26" s="15">
        <v>23</v>
      </c>
      <c r="AH26" s="15" t="s">
        <v>612</v>
      </c>
      <c r="AI26" s="15" t="s">
        <v>625</v>
      </c>
      <c r="AJ26" s="15">
        <v>1</v>
      </c>
      <c r="AK26" s="15">
        <v>1</v>
      </c>
      <c r="AL26" s="15">
        <v>1</v>
      </c>
    </row>
    <row r="27" spans="1:38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34"/>
      <c r="P27" s="15" t="s">
        <v>591</v>
      </c>
      <c r="Q27" s="15">
        <v>17</v>
      </c>
      <c r="R27" s="15">
        <v>3</v>
      </c>
      <c r="S27" s="15">
        <v>1606029</v>
      </c>
      <c r="T27" s="15">
        <v>2</v>
      </c>
      <c r="U27" s="15">
        <f t="shared" si="9"/>
        <v>2</v>
      </c>
      <c r="V27" s="33">
        <f t="shared" si="0"/>
        <v>0.02</v>
      </c>
      <c r="W27" s="37">
        <v>21</v>
      </c>
      <c r="X27" s="37">
        <f>SUM(W$5:W27)</f>
        <v>435</v>
      </c>
      <c r="Y27" s="16">
        <f t="shared" si="3"/>
        <v>1</v>
      </c>
      <c r="Z27" s="16">
        <f t="shared" si="4"/>
        <v>2</v>
      </c>
      <c r="AA27" s="16">
        <f t="shared" si="5"/>
        <v>0</v>
      </c>
      <c r="AB27" s="15">
        <v>1</v>
      </c>
      <c r="AC27" s="15">
        <v>2</v>
      </c>
      <c r="AD27" s="15"/>
      <c r="AE27" s="15"/>
      <c r="AG27" s="15">
        <v>24</v>
      </c>
    </row>
    <row r="28" spans="1:38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34"/>
      <c r="P28" s="15" t="s">
        <v>591</v>
      </c>
      <c r="Q28" s="15">
        <v>30</v>
      </c>
      <c r="R28" s="15">
        <v>4</v>
      </c>
      <c r="S28" s="15">
        <v>1606030</v>
      </c>
      <c r="T28" s="15">
        <v>2</v>
      </c>
      <c r="U28" s="15">
        <f t="shared" si="9"/>
        <v>2</v>
      </c>
      <c r="V28" s="33">
        <f t="shared" si="0"/>
        <v>0.02</v>
      </c>
      <c r="W28" s="37">
        <v>21</v>
      </c>
      <c r="X28" s="37">
        <f>SUM(W$5:W28)</f>
        <v>456</v>
      </c>
      <c r="Y28" s="16">
        <f t="shared" si="3"/>
        <v>0</v>
      </c>
      <c r="Z28" s="16">
        <f t="shared" si="4"/>
        <v>2</v>
      </c>
      <c r="AA28" s="16">
        <f t="shared" si="5"/>
        <v>1</v>
      </c>
      <c r="AB28" s="15">
        <v>2</v>
      </c>
      <c r="AC28" s="15">
        <v>3</v>
      </c>
      <c r="AD28" s="15"/>
      <c r="AE28" s="15"/>
      <c r="AG28" s="15">
        <v>25</v>
      </c>
      <c r="AH28" s="15" t="s">
        <v>626</v>
      </c>
      <c r="AI28" s="15" t="s">
        <v>627</v>
      </c>
      <c r="AJ28" s="15">
        <v>2</v>
      </c>
      <c r="AK28" s="15">
        <v>1</v>
      </c>
      <c r="AL28" s="15"/>
    </row>
    <row r="29" spans="1:38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34"/>
      <c r="P29" s="15" t="s">
        <v>591</v>
      </c>
      <c r="Q29" s="15">
        <v>31</v>
      </c>
      <c r="R29" s="15">
        <v>5</v>
      </c>
      <c r="S29" s="15">
        <v>1606031</v>
      </c>
      <c r="T29" s="15">
        <v>2</v>
      </c>
      <c r="U29" s="15">
        <f t="shared" si="9"/>
        <v>2</v>
      </c>
      <c r="V29" s="33">
        <f t="shared" si="0"/>
        <v>0.02</v>
      </c>
      <c r="W29" s="37">
        <v>21</v>
      </c>
      <c r="X29" s="37">
        <f>SUM(W$5:W29)</f>
        <v>477</v>
      </c>
      <c r="Y29" s="16">
        <f t="shared" si="3"/>
        <v>1</v>
      </c>
      <c r="Z29" s="16">
        <f t="shared" si="4"/>
        <v>1</v>
      </c>
      <c r="AA29" s="16">
        <f t="shared" si="5"/>
        <v>1</v>
      </c>
      <c r="AB29" s="15">
        <v>1</v>
      </c>
      <c r="AC29" s="15">
        <v>2</v>
      </c>
      <c r="AD29" s="15">
        <v>3</v>
      </c>
      <c r="AE29" s="15"/>
      <c r="AG29" s="15">
        <v>26</v>
      </c>
      <c r="AH29" s="15" t="s">
        <v>626</v>
      </c>
      <c r="AI29" s="15" t="s">
        <v>615</v>
      </c>
      <c r="AJ29" s="15"/>
      <c r="AK29" s="15">
        <v>1</v>
      </c>
      <c r="AL29" s="15">
        <v>2</v>
      </c>
    </row>
    <row r="30" spans="1:38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34"/>
      <c r="P30" s="15" t="s">
        <v>591</v>
      </c>
      <c r="Q30" s="15">
        <v>41</v>
      </c>
      <c r="R30" s="15">
        <v>6</v>
      </c>
      <c r="S30" s="15">
        <v>1606032</v>
      </c>
      <c r="T30" s="15">
        <v>3</v>
      </c>
      <c r="U30" s="15">
        <f t="shared" si="9"/>
        <v>3</v>
      </c>
      <c r="V30" s="33">
        <f t="shared" si="0"/>
        <v>0.03</v>
      </c>
      <c r="W30" s="37">
        <v>21</v>
      </c>
      <c r="X30" s="37">
        <f>SUM(W$5:W30)</f>
        <v>498</v>
      </c>
      <c r="Y30" s="16">
        <f t="shared" si="3"/>
        <v>0</v>
      </c>
      <c r="Z30" s="16">
        <f t="shared" si="4"/>
        <v>3</v>
      </c>
      <c r="AA30" s="16">
        <f t="shared" si="5"/>
        <v>0</v>
      </c>
      <c r="AB30" s="15">
        <v>2</v>
      </c>
      <c r="AC30" s="15"/>
      <c r="AD30" s="15"/>
      <c r="AE30" s="15">
        <v>2</v>
      </c>
      <c r="AG30" s="15">
        <v>27</v>
      </c>
      <c r="AH30" s="15" t="s">
        <v>626</v>
      </c>
      <c r="AI30" s="15" t="s">
        <v>616</v>
      </c>
      <c r="AJ30" s="15">
        <v>1</v>
      </c>
      <c r="AK30" s="15"/>
      <c r="AL30" s="15">
        <v>2</v>
      </c>
    </row>
    <row r="31" spans="1:38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34"/>
      <c r="P31" s="15" t="s">
        <v>592</v>
      </c>
      <c r="Q31" s="15">
        <v>18</v>
      </c>
      <c r="R31" s="15">
        <v>1</v>
      </c>
      <c r="S31" s="15">
        <v>1606035</v>
      </c>
      <c r="T31" s="15">
        <v>2</v>
      </c>
      <c r="U31" s="15">
        <f t="shared" si="9"/>
        <v>2</v>
      </c>
      <c r="V31" s="33">
        <f t="shared" si="0"/>
        <v>0.02</v>
      </c>
      <c r="W31" s="37">
        <v>21</v>
      </c>
      <c r="X31" s="37">
        <f>SUM(W$5:W31)</f>
        <v>519</v>
      </c>
      <c r="Y31" s="16">
        <f t="shared" si="3"/>
        <v>2</v>
      </c>
      <c r="Z31" s="16">
        <f t="shared" si="4"/>
        <v>1</v>
      </c>
      <c r="AA31" s="16">
        <f t="shared" si="5"/>
        <v>0</v>
      </c>
      <c r="AB31" s="15">
        <v>1</v>
      </c>
      <c r="AC31" s="15">
        <v>2</v>
      </c>
      <c r="AD31" s="15"/>
      <c r="AE31" s="15"/>
      <c r="AG31" s="15">
        <v>28</v>
      </c>
      <c r="AH31" s="15" t="s">
        <v>626</v>
      </c>
      <c r="AI31" s="15" t="s">
        <v>659</v>
      </c>
      <c r="AJ31" s="15">
        <v>2</v>
      </c>
      <c r="AK31" s="15"/>
      <c r="AL31" s="15">
        <v>1</v>
      </c>
    </row>
    <row r="32" spans="1:38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34"/>
      <c r="P32" s="15" t="s">
        <v>592</v>
      </c>
      <c r="Q32" s="15">
        <v>19</v>
      </c>
      <c r="R32" s="15">
        <v>2</v>
      </c>
      <c r="S32" s="15">
        <v>1606036</v>
      </c>
      <c r="T32" s="15">
        <v>2</v>
      </c>
      <c r="U32" s="15">
        <f t="shared" si="9"/>
        <v>2</v>
      </c>
      <c r="V32" s="33">
        <f t="shared" si="0"/>
        <v>0.02</v>
      </c>
      <c r="W32" s="37">
        <v>21</v>
      </c>
      <c r="X32" s="37">
        <f>SUM(W$5:W32)</f>
        <v>540</v>
      </c>
      <c r="Y32" s="16">
        <f t="shared" si="3"/>
        <v>0</v>
      </c>
      <c r="Z32" s="16">
        <f t="shared" si="4"/>
        <v>2</v>
      </c>
      <c r="AA32" s="16">
        <f t="shared" si="5"/>
        <v>1</v>
      </c>
      <c r="AB32" s="15">
        <v>2</v>
      </c>
      <c r="AC32" s="15">
        <v>3</v>
      </c>
      <c r="AD32" s="15"/>
      <c r="AE32" s="15"/>
      <c r="AG32" s="15">
        <v>29</v>
      </c>
      <c r="AH32" s="15" t="s">
        <v>626</v>
      </c>
      <c r="AI32" s="15" t="s">
        <v>617</v>
      </c>
      <c r="AJ32" s="15">
        <v>1</v>
      </c>
      <c r="AK32" s="15">
        <v>1</v>
      </c>
      <c r="AL32" s="15">
        <v>1</v>
      </c>
    </row>
    <row r="33" spans="1:39" ht="16.5" x14ac:dyDescent="0.2">
      <c r="A33" s="15" t="s">
        <v>211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34"/>
      <c r="P33" s="15" t="s">
        <v>592</v>
      </c>
      <c r="Q33" s="15">
        <v>20</v>
      </c>
      <c r="R33" s="15">
        <v>3</v>
      </c>
      <c r="S33" s="15">
        <v>1606037</v>
      </c>
      <c r="T33" s="15">
        <v>2</v>
      </c>
      <c r="U33" s="15">
        <f t="shared" si="9"/>
        <v>2</v>
      </c>
      <c r="V33" s="33">
        <f t="shared" si="0"/>
        <v>0.02</v>
      </c>
      <c r="W33" s="37">
        <v>21</v>
      </c>
      <c r="X33" s="37">
        <f>SUM(W$5:W33)</f>
        <v>561</v>
      </c>
      <c r="Y33" s="16">
        <f t="shared" si="3"/>
        <v>1</v>
      </c>
      <c r="Z33" s="16">
        <f t="shared" si="4"/>
        <v>1</v>
      </c>
      <c r="AA33" s="16">
        <f t="shared" si="5"/>
        <v>1</v>
      </c>
      <c r="AB33" s="15">
        <v>1</v>
      </c>
      <c r="AC33" s="15">
        <v>2</v>
      </c>
      <c r="AD33" s="15">
        <v>3</v>
      </c>
      <c r="AE33" s="15"/>
      <c r="AG33" s="15">
        <v>30</v>
      </c>
      <c r="AH33" s="15" t="s">
        <v>626</v>
      </c>
      <c r="AI33" s="15" t="s">
        <v>619</v>
      </c>
      <c r="AJ33" s="15"/>
      <c r="AK33" s="15">
        <v>2</v>
      </c>
      <c r="AL33" s="15">
        <v>1</v>
      </c>
    </row>
    <row r="34" spans="1:39" ht="16.5" x14ac:dyDescent="0.2">
      <c r="A34" s="15" t="s">
        <v>211</v>
      </c>
      <c r="B34" s="15">
        <v>2</v>
      </c>
      <c r="C34" s="15">
        <v>10</v>
      </c>
      <c r="D34" s="15"/>
      <c r="E34" s="15"/>
      <c r="F34" s="15"/>
      <c r="G34" s="15"/>
      <c r="I34" s="34"/>
      <c r="P34" s="15" t="s">
        <v>592</v>
      </c>
      <c r="Q34" s="15">
        <v>32</v>
      </c>
      <c r="R34" s="15">
        <v>4</v>
      </c>
      <c r="S34" s="15">
        <v>1606038</v>
      </c>
      <c r="T34" s="15">
        <v>3</v>
      </c>
      <c r="U34" s="15">
        <f t="shared" si="9"/>
        <v>3</v>
      </c>
      <c r="V34" s="33">
        <f t="shared" si="0"/>
        <v>0.03</v>
      </c>
      <c r="W34" s="37">
        <v>21</v>
      </c>
      <c r="X34" s="37">
        <f>SUM(W$5:W34)</f>
        <v>582</v>
      </c>
      <c r="Y34" s="16">
        <f t="shared" si="3"/>
        <v>1</v>
      </c>
      <c r="Z34" s="16">
        <f t="shared" si="4"/>
        <v>2</v>
      </c>
      <c r="AA34" s="16">
        <f t="shared" si="5"/>
        <v>0</v>
      </c>
      <c r="AB34" s="15">
        <v>1</v>
      </c>
      <c r="AC34" s="15">
        <v>2</v>
      </c>
      <c r="AD34" s="15"/>
      <c r="AE34" s="15"/>
      <c r="AG34" s="15">
        <v>31</v>
      </c>
      <c r="AH34" s="15" t="s">
        <v>626</v>
      </c>
      <c r="AI34" s="15" t="s">
        <v>660</v>
      </c>
      <c r="AJ34" s="15">
        <v>1</v>
      </c>
      <c r="AK34" s="15">
        <v>1</v>
      </c>
      <c r="AL34" s="15">
        <v>1</v>
      </c>
    </row>
    <row r="35" spans="1:39" ht="16.5" x14ac:dyDescent="0.2">
      <c r="A35" s="15" t="s">
        <v>211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34"/>
      <c r="P35" s="15" t="s">
        <v>592</v>
      </c>
      <c r="Q35" s="15">
        <v>33</v>
      </c>
      <c r="R35" s="15">
        <v>5</v>
      </c>
      <c r="S35" s="15">
        <v>1606039</v>
      </c>
      <c r="T35" s="15">
        <v>3</v>
      </c>
      <c r="U35" s="15">
        <f t="shared" si="9"/>
        <v>3</v>
      </c>
      <c r="V35" s="33">
        <f t="shared" si="0"/>
        <v>0.03</v>
      </c>
      <c r="W35" s="37">
        <v>21</v>
      </c>
      <c r="X35" s="37">
        <f>SUM(W$5:W35)</f>
        <v>603</v>
      </c>
      <c r="Y35" s="16">
        <f t="shared" si="3"/>
        <v>1</v>
      </c>
      <c r="Z35" s="16">
        <f t="shared" si="4"/>
        <v>0</v>
      </c>
      <c r="AA35" s="16">
        <f t="shared" si="5"/>
        <v>2</v>
      </c>
      <c r="AB35" s="15">
        <v>1</v>
      </c>
      <c r="AC35" s="15">
        <v>3</v>
      </c>
      <c r="AD35" s="15"/>
      <c r="AE35" s="15"/>
      <c r="AG35" s="15">
        <v>32</v>
      </c>
      <c r="AH35" s="15" t="s">
        <v>626</v>
      </c>
      <c r="AI35" s="15" t="s">
        <v>622</v>
      </c>
      <c r="AJ35" s="15">
        <v>1</v>
      </c>
      <c r="AK35" s="15">
        <v>2</v>
      </c>
      <c r="AL35" s="15"/>
    </row>
    <row r="36" spans="1:39" ht="16.5" x14ac:dyDescent="0.2">
      <c r="A36" s="15" t="s">
        <v>211</v>
      </c>
      <c r="B36" s="15">
        <v>2</v>
      </c>
      <c r="C36" s="15">
        <v>20</v>
      </c>
      <c r="D36" s="15"/>
      <c r="E36" s="15"/>
      <c r="F36" s="15"/>
      <c r="G36" s="15"/>
      <c r="I36" s="34"/>
      <c r="P36" s="15" t="s">
        <v>592</v>
      </c>
      <c r="Q36" s="15">
        <v>34</v>
      </c>
      <c r="R36" s="15">
        <v>6</v>
      </c>
      <c r="S36" s="15">
        <v>1606040</v>
      </c>
      <c r="T36" s="15">
        <v>3</v>
      </c>
      <c r="U36" s="15">
        <f t="shared" si="9"/>
        <v>3</v>
      </c>
      <c r="V36" s="33">
        <f t="shared" si="0"/>
        <v>0.03</v>
      </c>
      <c r="W36" s="37">
        <v>21</v>
      </c>
      <c r="X36" s="37">
        <f>SUM(W$5:W36)</f>
        <v>624</v>
      </c>
      <c r="Y36" s="16">
        <f t="shared" si="3"/>
        <v>1</v>
      </c>
      <c r="Z36" s="16">
        <f t="shared" si="4"/>
        <v>1</v>
      </c>
      <c r="AA36" s="16">
        <f t="shared" si="5"/>
        <v>1</v>
      </c>
      <c r="AB36" s="15">
        <v>1</v>
      </c>
      <c r="AC36" s="15">
        <v>2</v>
      </c>
      <c r="AD36" s="15">
        <v>3</v>
      </c>
      <c r="AE36" s="15"/>
      <c r="AG36" s="15">
        <v>33</v>
      </c>
      <c r="AH36" s="15" t="s">
        <v>626</v>
      </c>
      <c r="AI36" s="15" t="s">
        <v>661</v>
      </c>
      <c r="AJ36" s="15">
        <v>1</v>
      </c>
      <c r="AK36" s="15"/>
      <c r="AL36" s="15">
        <v>2</v>
      </c>
    </row>
    <row r="37" spans="1:39" ht="16.5" x14ac:dyDescent="0.2">
      <c r="A37" s="15" t="s">
        <v>211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34"/>
      <c r="P37" s="15" t="s">
        <v>592</v>
      </c>
      <c r="Q37" s="15">
        <v>42</v>
      </c>
      <c r="R37" s="15">
        <v>7</v>
      </c>
      <c r="S37" s="15">
        <v>1606041</v>
      </c>
      <c r="T37" s="15">
        <v>4</v>
      </c>
      <c r="U37" s="15">
        <f t="shared" si="9"/>
        <v>5</v>
      </c>
      <c r="V37" s="33">
        <f t="shared" si="0"/>
        <v>0.05</v>
      </c>
      <c r="W37" s="37">
        <v>21</v>
      </c>
      <c r="X37" s="37">
        <f>SUM(W$5:W37)</f>
        <v>645</v>
      </c>
      <c r="Y37" s="16">
        <f t="shared" si="3"/>
        <v>2</v>
      </c>
      <c r="Z37" s="16">
        <f t="shared" si="4"/>
        <v>2</v>
      </c>
      <c r="AA37" s="16">
        <f t="shared" si="5"/>
        <v>0</v>
      </c>
      <c r="AB37" s="15">
        <v>1</v>
      </c>
      <c r="AC37" s="15">
        <v>2</v>
      </c>
      <c r="AD37" s="15"/>
      <c r="AE37" s="15">
        <v>1</v>
      </c>
      <c r="AG37" s="15">
        <v>34</v>
      </c>
      <c r="AH37" s="15" t="s">
        <v>626</v>
      </c>
      <c r="AI37" s="15" t="s">
        <v>662</v>
      </c>
      <c r="AJ37" s="15">
        <v>1</v>
      </c>
      <c r="AK37" s="15">
        <v>1</v>
      </c>
      <c r="AL37" s="15">
        <v>1</v>
      </c>
    </row>
    <row r="38" spans="1:39" ht="16.5" x14ac:dyDescent="0.2">
      <c r="A38" s="15" t="s">
        <v>211</v>
      </c>
      <c r="B38" s="15">
        <v>2</v>
      </c>
      <c r="C38" s="15">
        <v>30</v>
      </c>
      <c r="D38" s="15"/>
      <c r="E38" s="15"/>
      <c r="F38" s="15"/>
      <c r="G38" s="15"/>
      <c r="I38" s="34"/>
      <c r="P38" s="15" t="s">
        <v>592</v>
      </c>
      <c r="Q38" s="15">
        <v>43</v>
      </c>
      <c r="R38" s="15">
        <v>8</v>
      </c>
      <c r="S38" s="15">
        <v>1606042</v>
      </c>
      <c r="T38" s="15">
        <v>4</v>
      </c>
      <c r="U38" s="15">
        <f t="shared" si="9"/>
        <v>5</v>
      </c>
      <c r="V38" s="33">
        <f t="shared" si="0"/>
        <v>0.05</v>
      </c>
      <c r="W38" s="37">
        <v>21</v>
      </c>
      <c r="X38" s="37">
        <f>SUM(W$5:W38)</f>
        <v>666</v>
      </c>
      <c r="Y38" s="16">
        <f t="shared" si="3"/>
        <v>0</v>
      </c>
      <c r="Z38" s="16">
        <f t="shared" si="4"/>
        <v>2</v>
      </c>
      <c r="AA38" s="16">
        <f t="shared" si="5"/>
        <v>2</v>
      </c>
      <c r="AB38" s="15">
        <v>2</v>
      </c>
      <c r="AC38" s="15">
        <v>3</v>
      </c>
      <c r="AD38" s="15"/>
      <c r="AE38" s="15">
        <v>1</v>
      </c>
      <c r="AG38" s="15">
        <v>35</v>
      </c>
      <c r="AH38" s="15" t="s">
        <v>626</v>
      </c>
      <c r="AI38" s="15" t="s">
        <v>663</v>
      </c>
      <c r="AJ38" s="15">
        <v>2</v>
      </c>
      <c r="AK38" s="15">
        <v>1</v>
      </c>
      <c r="AL38" s="15"/>
    </row>
    <row r="39" spans="1:39" ht="16.5" x14ac:dyDescent="0.2">
      <c r="A39" s="15" t="s">
        <v>195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34"/>
      <c r="P39" s="15" t="s">
        <v>593</v>
      </c>
      <c r="Q39" s="15">
        <v>21</v>
      </c>
      <c r="R39" s="15">
        <v>1</v>
      </c>
      <c r="S39" s="15">
        <v>1606043</v>
      </c>
      <c r="T39" s="15">
        <v>2</v>
      </c>
      <c r="U39" s="15">
        <f t="shared" si="9"/>
        <v>2</v>
      </c>
      <c r="V39" s="33">
        <f t="shared" si="0"/>
        <v>0.02</v>
      </c>
      <c r="W39" s="37">
        <v>21</v>
      </c>
      <c r="X39" s="37">
        <f>SUM(W$5:W39)</f>
        <v>687</v>
      </c>
      <c r="Y39" s="16">
        <f t="shared" si="3"/>
        <v>1</v>
      </c>
      <c r="Z39" s="16">
        <f t="shared" si="4"/>
        <v>0</v>
      </c>
      <c r="AA39" s="16">
        <f t="shared" si="5"/>
        <v>2</v>
      </c>
      <c r="AB39" s="15">
        <v>1</v>
      </c>
      <c r="AC39" s="15">
        <v>3</v>
      </c>
      <c r="AD39" s="15"/>
      <c r="AE39" s="15"/>
      <c r="AG39" s="15">
        <v>36</v>
      </c>
      <c r="AH39" s="15" t="s">
        <v>626</v>
      </c>
      <c r="AI39" s="15" t="s">
        <v>664</v>
      </c>
      <c r="AJ39" s="15"/>
      <c r="AK39" s="15">
        <v>2</v>
      </c>
      <c r="AL39" s="15">
        <v>1</v>
      </c>
    </row>
    <row r="40" spans="1:39" ht="16.5" x14ac:dyDescent="0.2">
      <c r="A40" s="15" t="s">
        <v>195</v>
      </c>
      <c r="B40" s="15">
        <v>3</v>
      </c>
      <c r="C40" s="15">
        <v>10</v>
      </c>
      <c r="D40" s="15"/>
      <c r="E40" s="15"/>
      <c r="F40" s="15"/>
      <c r="G40" s="15"/>
      <c r="I40" s="34"/>
      <c r="P40" s="15" t="s">
        <v>593</v>
      </c>
      <c r="Q40" s="15">
        <v>22</v>
      </c>
      <c r="R40" s="15">
        <v>2</v>
      </c>
      <c r="S40" s="15">
        <v>1606044</v>
      </c>
      <c r="T40" s="15">
        <v>2</v>
      </c>
      <c r="U40" s="15">
        <f t="shared" si="9"/>
        <v>2</v>
      </c>
      <c r="V40" s="33">
        <f t="shared" si="0"/>
        <v>0.02</v>
      </c>
      <c r="W40" s="37">
        <v>21</v>
      </c>
      <c r="X40" s="37">
        <f>SUM(W$5:W40)</f>
        <v>708</v>
      </c>
      <c r="Y40" s="16">
        <f t="shared" si="3"/>
        <v>2</v>
      </c>
      <c r="Z40" s="16">
        <f t="shared" si="4"/>
        <v>1</v>
      </c>
      <c r="AA40" s="16">
        <f t="shared" si="5"/>
        <v>0</v>
      </c>
      <c r="AB40" s="15">
        <v>1</v>
      </c>
      <c r="AC40" s="15">
        <v>2</v>
      </c>
      <c r="AD40" s="15"/>
      <c r="AE40" s="15"/>
      <c r="AG40" s="15">
        <v>37</v>
      </c>
      <c r="AH40" s="15" t="s">
        <v>626</v>
      </c>
      <c r="AI40" s="15" t="s">
        <v>665</v>
      </c>
      <c r="AJ40" s="15">
        <v>1</v>
      </c>
      <c r="AK40" s="15">
        <v>1</v>
      </c>
      <c r="AL40" s="15">
        <v>1</v>
      </c>
    </row>
    <row r="41" spans="1:39" ht="16.5" x14ac:dyDescent="0.2">
      <c r="A41" s="15" t="s">
        <v>195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34"/>
      <c r="P41" s="15" t="s">
        <v>593</v>
      </c>
      <c r="Q41" s="15">
        <v>23</v>
      </c>
      <c r="R41" s="15">
        <v>3</v>
      </c>
      <c r="S41" s="15">
        <v>1606045</v>
      </c>
      <c r="T41" s="15">
        <v>2</v>
      </c>
      <c r="U41" s="15">
        <f t="shared" si="9"/>
        <v>2</v>
      </c>
      <c r="V41" s="33">
        <f t="shared" si="0"/>
        <v>0.02</v>
      </c>
      <c r="W41" s="37">
        <v>21</v>
      </c>
      <c r="X41" s="37">
        <f>SUM(W$5:W41)</f>
        <v>729</v>
      </c>
      <c r="Y41" s="16">
        <f t="shared" si="3"/>
        <v>1</v>
      </c>
      <c r="Z41" s="16">
        <f t="shared" si="4"/>
        <v>1</v>
      </c>
      <c r="AA41" s="16">
        <f t="shared" si="5"/>
        <v>1</v>
      </c>
      <c r="AB41" s="15">
        <v>1</v>
      </c>
      <c r="AC41" s="15">
        <v>2</v>
      </c>
      <c r="AD41" s="15">
        <v>3</v>
      </c>
      <c r="AE41" s="15"/>
      <c r="AG41" s="15">
        <v>38</v>
      </c>
    </row>
    <row r="42" spans="1:39" ht="16.5" x14ac:dyDescent="0.2">
      <c r="A42" s="15" t="s">
        <v>195</v>
      </c>
      <c r="B42" s="15">
        <v>3</v>
      </c>
      <c r="C42" s="15">
        <v>20</v>
      </c>
      <c r="D42" s="15"/>
      <c r="E42" s="15"/>
      <c r="F42" s="15"/>
      <c r="G42" s="15"/>
      <c r="I42" s="34"/>
      <c r="P42" s="15" t="s">
        <v>593</v>
      </c>
      <c r="Q42" s="15">
        <v>35</v>
      </c>
      <c r="R42" s="15">
        <v>4</v>
      </c>
      <c r="S42" s="15">
        <v>1606046</v>
      </c>
      <c r="T42" s="15">
        <v>3</v>
      </c>
      <c r="U42" s="15">
        <f t="shared" si="9"/>
        <v>3</v>
      </c>
      <c r="V42" s="33">
        <f t="shared" si="0"/>
        <v>0.03</v>
      </c>
      <c r="W42" s="37">
        <v>21</v>
      </c>
      <c r="X42" s="37">
        <f>SUM(W$5:W42)</f>
        <v>750</v>
      </c>
      <c r="Y42" s="16">
        <f t="shared" si="3"/>
        <v>2</v>
      </c>
      <c r="Z42" s="16">
        <f t="shared" si="4"/>
        <v>1</v>
      </c>
      <c r="AA42" s="16">
        <f t="shared" si="5"/>
        <v>0</v>
      </c>
      <c r="AB42" s="15">
        <v>1</v>
      </c>
      <c r="AC42" s="15">
        <v>2</v>
      </c>
      <c r="AD42" s="15"/>
      <c r="AE42" s="15"/>
      <c r="AG42" s="15">
        <v>39</v>
      </c>
      <c r="AH42" s="15" t="s">
        <v>630</v>
      </c>
      <c r="AI42" s="15" t="s">
        <v>628</v>
      </c>
      <c r="AJ42" s="15">
        <v>3</v>
      </c>
      <c r="AK42" s="15"/>
      <c r="AL42" s="15"/>
      <c r="AM42" s="22">
        <v>2</v>
      </c>
    </row>
    <row r="43" spans="1:39" ht="16.5" x14ac:dyDescent="0.2">
      <c r="A43" s="15" t="s">
        <v>195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34"/>
      <c r="P43" s="15" t="s">
        <v>593</v>
      </c>
      <c r="Q43" s="15">
        <v>36</v>
      </c>
      <c r="R43" s="15">
        <v>5</v>
      </c>
      <c r="S43" s="15">
        <v>1606047</v>
      </c>
      <c r="T43" s="15">
        <v>3</v>
      </c>
      <c r="U43" s="15">
        <f t="shared" si="9"/>
        <v>3</v>
      </c>
      <c r="V43" s="33">
        <f t="shared" si="0"/>
        <v>0.03</v>
      </c>
      <c r="W43" s="37">
        <v>21</v>
      </c>
      <c r="X43" s="37">
        <f>SUM(W$5:W43)</f>
        <v>771</v>
      </c>
      <c r="Y43" s="16">
        <f t="shared" si="3"/>
        <v>0</v>
      </c>
      <c r="Z43" s="16">
        <f t="shared" si="4"/>
        <v>2</v>
      </c>
      <c r="AA43" s="16">
        <f t="shared" si="5"/>
        <v>1</v>
      </c>
      <c r="AB43" s="15">
        <v>2</v>
      </c>
      <c r="AC43" s="15">
        <v>3</v>
      </c>
      <c r="AD43" s="15"/>
      <c r="AE43" s="15"/>
      <c r="AG43" s="15">
        <v>40</v>
      </c>
      <c r="AH43" s="15" t="s">
        <v>630</v>
      </c>
      <c r="AI43" s="15" t="s">
        <v>666</v>
      </c>
      <c r="AJ43" s="15"/>
      <c r="AK43" s="15"/>
      <c r="AL43" s="15">
        <v>3</v>
      </c>
      <c r="AM43" s="22">
        <v>2</v>
      </c>
    </row>
    <row r="44" spans="1:39" ht="16.5" x14ac:dyDescent="0.2">
      <c r="A44" s="15" t="s">
        <v>195</v>
      </c>
      <c r="B44" s="15">
        <v>3</v>
      </c>
      <c r="C44" s="15">
        <v>30</v>
      </c>
      <c r="D44" s="15"/>
      <c r="E44" s="15"/>
      <c r="F44" s="15"/>
      <c r="G44" s="15"/>
      <c r="I44" s="34"/>
      <c r="P44" s="15" t="s">
        <v>593</v>
      </c>
      <c r="Q44" s="15">
        <v>37</v>
      </c>
      <c r="R44" s="15">
        <v>6</v>
      </c>
      <c r="S44" s="15">
        <v>1606048</v>
      </c>
      <c r="T44" s="15">
        <v>3</v>
      </c>
      <c r="U44" s="15">
        <f t="shared" si="9"/>
        <v>3</v>
      </c>
      <c r="V44" s="33">
        <f t="shared" si="0"/>
        <v>0.03</v>
      </c>
      <c r="W44" s="37">
        <v>21</v>
      </c>
      <c r="X44" s="37">
        <f>SUM(W$5:W44)</f>
        <v>792</v>
      </c>
      <c r="Y44" s="16">
        <f t="shared" si="3"/>
        <v>1</v>
      </c>
      <c r="Z44" s="16">
        <f t="shared" si="4"/>
        <v>1</v>
      </c>
      <c r="AA44" s="16">
        <f t="shared" si="5"/>
        <v>1</v>
      </c>
      <c r="AB44" s="15">
        <v>1</v>
      </c>
      <c r="AC44" s="15">
        <v>2</v>
      </c>
      <c r="AD44" s="15">
        <v>3</v>
      </c>
      <c r="AE44" s="15"/>
      <c r="AG44" s="15">
        <v>41</v>
      </c>
      <c r="AH44" s="15" t="s">
        <v>630</v>
      </c>
      <c r="AI44" s="15" t="s">
        <v>629</v>
      </c>
      <c r="AJ44" s="15"/>
      <c r="AK44" s="15">
        <v>3</v>
      </c>
      <c r="AL44" s="15"/>
      <c r="AM44" s="22">
        <v>2</v>
      </c>
    </row>
    <row r="45" spans="1:39" ht="16.5" x14ac:dyDescent="0.2">
      <c r="A45" s="15" t="s">
        <v>196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34"/>
      <c r="P45" s="15" t="s">
        <v>593</v>
      </c>
      <c r="Q45" s="15">
        <v>44</v>
      </c>
      <c r="R45" s="15">
        <v>7</v>
      </c>
      <c r="S45" s="15">
        <v>1606049</v>
      </c>
      <c r="T45" s="15">
        <v>4</v>
      </c>
      <c r="U45" s="15">
        <f t="shared" si="9"/>
        <v>5</v>
      </c>
      <c r="V45" s="33">
        <f t="shared" si="0"/>
        <v>0.05</v>
      </c>
      <c r="W45" s="37">
        <v>21</v>
      </c>
      <c r="X45" s="37">
        <f>SUM(W$5:W45)</f>
        <v>813</v>
      </c>
      <c r="Y45" s="16">
        <f t="shared" si="3"/>
        <v>2</v>
      </c>
      <c r="Z45" s="16">
        <f t="shared" si="4"/>
        <v>0</v>
      </c>
      <c r="AA45" s="16">
        <f t="shared" si="5"/>
        <v>2</v>
      </c>
      <c r="AB45" s="15">
        <v>1</v>
      </c>
      <c r="AC45" s="15">
        <v>3</v>
      </c>
      <c r="AD45" s="15"/>
      <c r="AE45" s="15">
        <v>1</v>
      </c>
      <c r="AG45" s="15">
        <v>42</v>
      </c>
      <c r="AH45" s="15" t="s">
        <v>630</v>
      </c>
      <c r="AI45" s="15" t="s">
        <v>631</v>
      </c>
      <c r="AJ45" s="15">
        <v>2</v>
      </c>
      <c r="AK45" s="15">
        <v>2</v>
      </c>
      <c r="AL45" s="15"/>
      <c r="AM45" s="35">
        <v>1</v>
      </c>
    </row>
    <row r="46" spans="1:39" ht="16.5" x14ac:dyDescent="0.2">
      <c r="A46" s="15" t="s">
        <v>196</v>
      </c>
      <c r="B46" s="15">
        <v>4</v>
      </c>
      <c r="C46" s="15">
        <v>10</v>
      </c>
      <c r="D46" s="15"/>
      <c r="E46" s="15"/>
      <c r="F46" s="15"/>
      <c r="G46" s="15"/>
      <c r="I46" s="34"/>
      <c r="P46" s="15" t="s">
        <v>593</v>
      </c>
      <c r="Q46" s="15">
        <v>45</v>
      </c>
      <c r="R46" s="15">
        <v>8</v>
      </c>
      <c r="S46" s="15">
        <v>1606050</v>
      </c>
      <c r="T46" s="15">
        <v>4</v>
      </c>
      <c r="U46" s="15">
        <f t="shared" si="9"/>
        <v>5</v>
      </c>
      <c r="V46" s="33">
        <f t="shared" si="0"/>
        <v>0.05</v>
      </c>
      <c r="W46" s="37">
        <v>21</v>
      </c>
      <c r="X46" s="37">
        <f>SUM(W$5:W46)</f>
        <v>834</v>
      </c>
      <c r="Y46" s="16">
        <f t="shared" si="3"/>
        <v>1</v>
      </c>
      <c r="Z46" s="16">
        <f t="shared" si="4"/>
        <v>0</v>
      </c>
      <c r="AA46" s="16">
        <f t="shared" si="5"/>
        <v>1</v>
      </c>
      <c r="AB46" s="15">
        <v>1</v>
      </c>
      <c r="AC46" s="15">
        <v>3</v>
      </c>
      <c r="AD46" s="15"/>
      <c r="AE46" s="15">
        <v>3</v>
      </c>
      <c r="AG46" s="15">
        <v>43</v>
      </c>
      <c r="AH46" s="15" t="s">
        <v>630</v>
      </c>
      <c r="AI46" s="15" t="s">
        <v>632</v>
      </c>
      <c r="AJ46" s="15"/>
      <c r="AK46" s="15">
        <v>2</v>
      </c>
      <c r="AL46" s="15">
        <v>2</v>
      </c>
      <c r="AM46" s="35">
        <v>1</v>
      </c>
    </row>
    <row r="47" spans="1:39" ht="16.5" x14ac:dyDescent="0.2">
      <c r="A47" s="15" t="s">
        <v>196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34"/>
      <c r="AG47" s="15">
        <v>44</v>
      </c>
      <c r="AH47" s="15" t="s">
        <v>630</v>
      </c>
      <c r="AI47" s="15" t="s">
        <v>633</v>
      </c>
      <c r="AJ47" s="15">
        <v>2</v>
      </c>
      <c r="AK47" s="15"/>
      <c r="AL47" s="15">
        <v>2</v>
      </c>
      <c r="AM47" s="22">
        <v>1</v>
      </c>
    </row>
    <row r="48" spans="1:39" ht="16.5" x14ac:dyDescent="0.2">
      <c r="A48" s="15" t="s">
        <v>196</v>
      </c>
      <c r="B48" s="15">
        <v>4</v>
      </c>
      <c r="C48" s="15">
        <v>20</v>
      </c>
      <c r="D48" s="15"/>
      <c r="E48" s="15"/>
      <c r="F48" s="15"/>
      <c r="G48" s="15"/>
      <c r="I48" s="34"/>
      <c r="AG48" s="15">
        <v>45</v>
      </c>
      <c r="AH48" s="15" t="s">
        <v>630</v>
      </c>
      <c r="AI48" s="15" t="s">
        <v>634</v>
      </c>
      <c r="AJ48" s="15">
        <v>1</v>
      </c>
      <c r="AK48" s="15"/>
      <c r="AL48" s="15">
        <v>1</v>
      </c>
      <c r="AM48" s="36">
        <v>3</v>
      </c>
    </row>
    <row r="49" spans="1:33" ht="16.5" x14ac:dyDescent="0.2">
      <c r="A49" s="15" t="s">
        <v>196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34"/>
    </row>
    <row r="50" spans="1:33" ht="16.5" x14ac:dyDescent="0.2">
      <c r="A50" s="15" t="s">
        <v>196</v>
      </c>
      <c r="B50" s="15">
        <v>4</v>
      </c>
      <c r="C50" s="15">
        <v>30</v>
      </c>
      <c r="D50" s="15"/>
      <c r="E50" s="15"/>
      <c r="F50" s="15"/>
      <c r="G50" s="15"/>
      <c r="I50" s="34"/>
    </row>
    <row r="51" spans="1:33" ht="16.5" x14ac:dyDescent="0.2">
      <c r="A51" s="15" t="s">
        <v>197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34"/>
    </row>
    <row r="52" spans="1:33" ht="16.5" x14ac:dyDescent="0.2">
      <c r="A52" s="15" t="s">
        <v>197</v>
      </c>
      <c r="B52" s="15">
        <v>5</v>
      </c>
      <c r="C52" s="15">
        <v>10</v>
      </c>
      <c r="D52" s="15"/>
      <c r="E52" s="15"/>
      <c r="F52" s="15"/>
      <c r="G52" s="15"/>
      <c r="I52" s="34"/>
    </row>
    <row r="53" spans="1:33" ht="16.5" x14ac:dyDescent="0.2">
      <c r="A53" s="15" t="s">
        <v>197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34"/>
    </row>
    <row r="54" spans="1:33" ht="16.5" x14ac:dyDescent="0.2">
      <c r="A54" s="15" t="s">
        <v>197</v>
      </c>
      <c r="B54" s="15">
        <v>5</v>
      </c>
      <c r="C54" s="15">
        <v>20</v>
      </c>
      <c r="D54" s="15"/>
      <c r="E54" s="15"/>
      <c r="F54" s="15"/>
      <c r="G54" s="15"/>
      <c r="I54" s="34"/>
    </row>
    <row r="55" spans="1:33" ht="16.5" x14ac:dyDescent="0.2">
      <c r="A55" s="15" t="s">
        <v>197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34"/>
    </row>
    <row r="56" spans="1:33" ht="17.25" x14ac:dyDescent="0.2">
      <c r="A56" s="15" t="s">
        <v>197</v>
      </c>
      <c r="B56" s="15">
        <v>5</v>
      </c>
      <c r="C56" s="15">
        <v>30</v>
      </c>
      <c r="D56" s="15"/>
      <c r="E56" s="15"/>
      <c r="F56" s="15"/>
      <c r="G56" s="15"/>
      <c r="I56" s="34"/>
      <c r="P56" s="13" t="s">
        <v>217</v>
      </c>
      <c r="Q56" s="13" t="s">
        <v>639</v>
      </c>
      <c r="R56" s="13" t="s">
        <v>640</v>
      </c>
      <c r="S56" s="13" t="s">
        <v>671</v>
      </c>
      <c r="T56" s="13" t="s">
        <v>672</v>
      </c>
      <c r="U56" s="13" t="s">
        <v>641</v>
      </c>
      <c r="V56" s="13" t="s">
        <v>642</v>
      </c>
      <c r="W56" s="13" t="s">
        <v>643</v>
      </c>
      <c r="X56" s="13" t="s">
        <v>650</v>
      </c>
      <c r="Y56" s="13" t="s">
        <v>651</v>
      </c>
      <c r="Z56" s="13" t="s">
        <v>652</v>
      </c>
      <c r="AA56" s="13" t="s">
        <v>644</v>
      </c>
      <c r="AB56" s="13" t="s">
        <v>645</v>
      </c>
      <c r="AC56" s="13" t="s">
        <v>646</v>
      </c>
      <c r="AD56" s="13" t="s">
        <v>647</v>
      </c>
      <c r="AE56" s="13" t="s">
        <v>648</v>
      </c>
      <c r="AF56" s="13" t="s">
        <v>649</v>
      </c>
      <c r="AG56" s="13" t="s">
        <v>654</v>
      </c>
    </row>
    <row r="57" spans="1:33" ht="16.5" x14ac:dyDescent="0.2">
      <c r="A57" s="15" t="s">
        <v>198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34"/>
      <c r="P57" s="15">
        <v>1</v>
      </c>
      <c r="Q57" s="16">
        <f t="shared" ref="Q57:Q120" si="10">MATCH(P57-1,$X$4:$X$46,1)</f>
        <v>1</v>
      </c>
      <c r="R57" s="16">
        <f t="shared" ref="R57:R120" si="11">INDEX($S$5:$S$46,Q57)</f>
        <v>1606003</v>
      </c>
      <c r="S57" s="16" t="str">
        <f>INDEX($P$5:$P$46,Q57)&amp;"碎片"&amp;INDEX($R$5:$R$46,Q57)&amp;"等级"&amp;U57</f>
        <v>神器1碎片1等级1</v>
      </c>
      <c r="T57" s="31" t="s">
        <v>673</v>
      </c>
      <c r="U57" s="16">
        <f t="shared" ref="U57:U120" si="12">P57-INDEX($X$4:$X$46,Q57)</f>
        <v>1</v>
      </c>
      <c r="V57" s="38">
        <f>15%+U57*5%+U57*U57*0.2%</f>
        <v>0.20200000000000001</v>
      </c>
      <c r="W57" s="19">
        <f t="shared" ref="W57:W120" si="13">INDEX($V$5:$V$46,Q57)*V57</f>
        <v>2.0200000000000001E-3</v>
      </c>
      <c r="X57" s="16">
        <f>INDEX(AB$5:AB$46,$Q57)</f>
        <v>1</v>
      </c>
      <c r="Y57" s="16">
        <f>INDEX(AC$5:AC$46,$Q57)</f>
        <v>3</v>
      </c>
      <c r="Z57" s="16">
        <f>INDEX(AD$5:AD$46,$Q57)</f>
        <v>0</v>
      </c>
      <c r="AA57" s="16" t="str">
        <f>INDEX($Y$3:$AA$3,X57)</f>
        <v>AtkExt</v>
      </c>
      <c r="AB57" s="16">
        <f t="shared" ref="AB57:AB120" si="14">INT(INDEX($E$4:$G$4,X57)*W57*INDEX($Y$5:$AA$46,Q57,X57))</f>
        <v>10</v>
      </c>
      <c r="AC57" s="16" t="str">
        <f>IF(Y57&gt;0,INDEX($Y$3:$AA$3,Y57),"[x]")</f>
        <v>HPExt</v>
      </c>
      <c r="AD57" s="16">
        <f>IF(Y57&gt;0,INT(INDEX($E$4:$G$4,Y57)*W57*INDEX($Y$5:$AA$46,Q57,Y57)),"[x]")</f>
        <v>65</v>
      </c>
      <c r="AE57" s="16" t="str">
        <f>IF(Z57&gt;0,INDEX($Y$3:$AA$3,Z57),"[x]")</f>
        <v>[x]</v>
      </c>
      <c r="AF57" s="29" t="str">
        <f>IF(Z57&gt;0,INT(INDEX($E$4:$G$4,Z57)*W57*INDEX($Y$5:$AA$46,Q57,Z57)),"[x]")</f>
        <v>[x]</v>
      </c>
      <c r="AG57" s="29" t="str">
        <f>IF(INDEX($AE$5:$AE$46,Q57)&gt;0,INDEX($AE$5:$AE$46,Q57)*U57,"[x]")</f>
        <v>[x]</v>
      </c>
    </row>
    <row r="58" spans="1:33" ht="16.5" x14ac:dyDescent="0.2">
      <c r="A58" s="15" t="s">
        <v>198</v>
      </c>
      <c r="B58" s="15">
        <v>6</v>
      </c>
      <c r="C58" s="15">
        <v>10</v>
      </c>
      <c r="D58" s="15"/>
      <c r="E58" s="15"/>
      <c r="F58" s="15"/>
      <c r="G58" s="15"/>
      <c r="I58" s="34"/>
      <c r="P58" s="15">
        <v>2</v>
      </c>
      <c r="Q58" s="16">
        <f t="shared" si="10"/>
        <v>1</v>
      </c>
      <c r="R58" s="16">
        <f t="shared" si="11"/>
        <v>1606003</v>
      </c>
      <c r="S58" s="16" t="str">
        <f t="shared" ref="S58:S121" si="15">INDEX($P$5:$P$46,Q58)&amp;"碎片"&amp;INDEX($R$5:$R$46,Q58)&amp;"等级"&amp;U58</f>
        <v>神器1碎片1等级2</v>
      </c>
      <c r="T58" s="31" t="s">
        <v>673</v>
      </c>
      <c r="U58" s="16">
        <f t="shared" si="12"/>
        <v>2</v>
      </c>
      <c r="V58" s="38">
        <f t="shared" ref="V58:V121" si="16">15%+U58*5%+U58*U58*0.2%</f>
        <v>0.25800000000000001</v>
      </c>
      <c r="W58" s="19">
        <f t="shared" si="13"/>
        <v>2.5800000000000003E-3</v>
      </c>
      <c r="X58" s="16">
        <f t="shared" ref="X58:X121" si="17">INDEX($AB$5:$AB$46,Q58)</f>
        <v>1</v>
      </c>
      <c r="Y58" s="16">
        <f t="shared" ref="Y58:Y121" si="18">INDEX(AC$5:AC$46,$Q58)</f>
        <v>3</v>
      </c>
      <c r="Z58" s="16">
        <f t="shared" ref="Z58:Z121" si="19">INDEX(AD$5:AD$46,$Q58)</f>
        <v>0</v>
      </c>
      <c r="AA58" s="16" t="str">
        <f t="shared" ref="AA58:AA121" si="20">INDEX($Y$3:$AA$3,X58)</f>
        <v>AtkExt</v>
      </c>
      <c r="AB58" s="16">
        <f t="shared" si="14"/>
        <v>13</v>
      </c>
      <c r="AC58" s="16" t="str">
        <f t="shared" ref="AC58:AC121" si="21">IF(Y58&gt;0,INDEX($Y$3:$AA$3,Y58),"[x]")</f>
        <v>HPExt</v>
      </c>
      <c r="AD58" s="16">
        <f t="shared" ref="AD58:AD121" si="22">IF(Y58&gt;0,INT(INDEX($E$4:$G$4,Y58)*W58*INDEX($Y$5:$AA$46,Q58,Y58)),"[x]")</f>
        <v>83</v>
      </c>
      <c r="AE58" s="16" t="str">
        <f t="shared" ref="AE58:AE121" si="23">IF(Z58&gt;0,INDEX($Y$3:$AA$3,Z58),"[x]")</f>
        <v>[x]</v>
      </c>
      <c r="AF58" s="29" t="str">
        <f t="shared" ref="AF58:AF121" si="24">IF(Z58&gt;0,INT(INDEX($E$4:$G$4,Z58)*W58*INDEX($Y$5:$AA$46,Q58,Z58)),"[x]")</f>
        <v>[x]</v>
      </c>
      <c r="AG58" s="29" t="str">
        <f t="shared" ref="AG58:AG121" si="25">IF(INDEX($AE$5:$AE$46,Q58)&gt;0,INDEX($AE$5:$AE$46,Q58)*U58,"[x]")</f>
        <v>[x]</v>
      </c>
    </row>
    <row r="59" spans="1:33" ht="16.5" x14ac:dyDescent="0.2">
      <c r="A59" s="15" t="s">
        <v>198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34"/>
      <c r="P59" s="15">
        <v>3</v>
      </c>
      <c r="Q59" s="16">
        <f t="shared" si="10"/>
        <v>1</v>
      </c>
      <c r="R59" s="16">
        <f t="shared" si="11"/>
        <v>1606003</v>
      </c>
      <c r="S59" s="16" t="str">
        <f t="shared" si="15"/>
        <v>神器1碎片1等级3</v>
      </c>
      <c r="T59" s="31" t="s">
        <v>673</v>
      </c>
      <c r="U59" s="16">
        <f t="shared" si="12"/>
        <v>3</v>
      </c>
      <c r="V59" s="38">
        <f t="shared" si="16"/>
        <v>0.31800000000000006</v>
      </c>
      <c r="W59" s="19">
        <f t="shared" si="13"/>
        <v>3.1800000000000005E-3</v>
      </c>
      <c r="X59" s="16">
        <f t="shared" si="17"/>
        <v>1</v>
      </c>
      <c r="Y59" s="16">
        <f t="shared" si="18"/>
        <v>3</v>
      </c>
      <c r="Z59" s="16">
        <f t="shared" si="19"/>
        <v>0</v>
      </c>
      <c r="AA59" s="16" t="str">
        <f t="shared" si="20"/>
        <v>AtkExt</v>
      </c>
      <c r="AB59" s="16">
        <f t="shared" si="14"/>
        <v>17</v>
      </c>
      <c r="AC59" s="16" t="str">
        <f t="shared" si="21"/>
        <v>HPExt</v>
      </c>
      <c r="AD59" s="16">
        <f t="shared" si="22"/>
        <v>103</v>
      </c>
      <c r="AE59" s="16" t="str">
        <f t="shared" si="23"/>
        <v>[x]</v>
      </c>
      <c r="AF59" s="29" t="str">
        <f t="shared" si="24"/>
        <v>[x]</v>
      </c>
      <c r="AG59" s="29" t="str">
        <f t="shared" si="25"/>
        <v>[x]</v>
      </c>
    </row>
    <row r="60" spans="1:33" ht="16.5" x14ac:dyDescent="0.2">
      <c r="A60" s="15" t="s">
        <v>198</v>
      </c>
      <c r="B60" s="15">
        <v>6</v>
      </c>
      <c r="C60" s="15">
        <v>20</v>
      </c>
      <c r="D60" s="15"/>
      <c r="E60" s="15"/>
      <c r="F60" s="15"/>
      <c r="G60" s="15"/>
      <c r="I60" s="34"/>
      <c r="P60" s="15">
        <v>4</v>
      </c>
      <c r="Q60" s="16">
        <f t="shared" si="10"/>
        <v>1</v>
      </c>
      <c r="R60" s="16">
        <f t="shared" si="11"/>
        <v>1606003</v>
      </c>
      <c r="S60" s="16" t="str">
        <f t="shared" si="15"/>
        <v>神器1碎片1等级4</v>
      </c>
      <c r="T60" s="31" t="s">
        <v>673</v>
      </c>
      <c r="U60" s="16">
        <f t="shared" si="12"/>
        <v>4</v>
      </c>
      <c r="V60" s="38">
        <f t="shared" si="16"/>
        <v>0.38200000000000001</v>
      </c>
      <c r="W60" s="19">
        <f t="shared" si="13"/>
        <v>3.82E-3</v>
      </c>
      <c r="X60" s="16">
        <f t="shared" si="17"/>
        <v>1</v>
      </c>
      <c r="Y60" s="16">
        <f t="shared" si="18"/>
        <v>3</v>
      </c>
      <c r="Z60" s="16">
        <f t="shared" si="19"/>
        <v>0</v>
      </c>
      <c r="AA60" s="16" t="str">
        <f t="shared" si="20"/>
        <v>AtkExt</v>
      </c>
      <c r="AB60" s="16">
        <f t="shared" si="14"/>
        <v>20</v>
      </c>
      <c r="AC60" s="16" t="str">
        <f t="shared" si="21"/>
        <v>HPExt</v>
      </c>
      <c r="AD60" s="16">
        <f t="shared" si="22"/>
        <v>123</v>
      </c>
      <c r="AE60" s="16" t="str">
        <f t="shared" si="23"/>
        <v>[x]</v>
      </c>
      <c r="AF60" s="29" t="str">
        <f t="shared" si="24"/>
        <v>[x]</v>
      </c>
      <c r="AG60" s="29" t="str">
        <f t="shared" si="25"/>
        <v>[x]</v>
      </c>
    </row>
    <row r="61" spans="1:33" ht="16.5" x14ac:dyDescent="0.2">
      <c r="A61" s="15" t="s">
        <v>198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34"/>
      <c r="P61" s="15">
        <v>5</v>
      </c>
      <c r="Q61" s="16">
        <f t="shared" si="10"/>
        <v>1</v>
      </c>
      <c r="R61" s="16">
        <f t="shared" si="11"/>
        <v>1606003</v>
      </c>
      <c r="S61" s="16" t="str">
        <f t="shared" si="15"/>
        <v>神器1碎片1等级5</v>
      </c>
      <c r="T61" s="31" t="s">
        <v>673</v>
      </c>
      <c r="U61" s="16">
        <f t="shared" si="12"/>
        <v>5</v>
      </c>
      <c r="V61" s="38">
        <f t="shared" si="16"/>
        <v>0.45</v>
      </c>
      <c r="W61" s="19">
        <f t="shared" si="13"/>
        <v>4.5000000000000005E-3</v>
      </c>
      <c r="X61" s="16">
        <f t="shared" si="17"/>
        <v>1</v>
      </c>
      <c r="Y61" s="16">
        <f t="shared" si="18"/>
        <v>3</v>
      </c>
      <c r="Z61" s="16">
        <f t="shared" si="19"/>
        <v>0</v>
      </c>
      <c r="AA61" s="16" t="str">
        <f t="shared" si="20"/>
        <v>AtkExt</v>
      </c>
      <c r="AB61" s="16">
        <f t="shared" si="14"/>
        <v>24</v>
      </c>
      <c r="AC61" s="16" t="str">
        <f t="shared" si="21"/>
        <v>HPExt</v>
      </c>
      <c r="AD61" s="16">
        <f t="shared" si="22"/>
        <v>145</v>
      </c>
      <c r="AE61" s="16" t="str">
        <f t="shared" si="23"/>
        <v>[x]</v>
      </c>
      <c r="AF61" s="29" t="str">
        <f t="shared" si="24"/>
        <v>[x]</v>
      </c>
      <c r="AG61" s="29" t="str">
        <f t="shared" si="25"/>
        <v>[x]</v>
      </c>
    </row>
    <row r="62" spans="1:33" ht="16.5" x14ac:dyDescent="0.2">
      <c r="A62" s="15" t="s">
        <v>198</v>
      </c>
      <c r="B62" s="15">
        <v>6</v>
      </c>
      <c r="C62" s="15">
        <v>30</v>
      </c>
      <c r="D62" s="15"/>
      <c r="E62" s="15"/>
      <c r="F62" s="15"/>
      <c r="G62" s="15"/>
      <c r="I62" s="34"/>
      <c r="P62" s="15">
        <v>6</v>
      </c>
      <c r="Q62" s="16">
        <f t="shared" si="10"/>
        <v>1</v>
      </c>
      <c r="R62" s="16">
        <f t="shared" si="11"/>
        <v>1606003</v>
      </c>
      <c r="S62" s="16" t="str">
        <f t="shared" si="15"/>
        <v>神器1碎片1等级6</v>
      </c>
      <c r="T62" s="31" t="s">
        <v>673</v>
      </c>
      <c r="U62" s="16">
        <f t="shared" si="12"/>
        <v>6</v>
      </c>
      <c r="V62" s="38">
        <f t="shared" si="16"/>
        <v>0.52200000000000002</v>
      </c>
      <c r="W62" s="19">
        <f t="shared" si="13"/>
        <v>5.2200000000000007E-3</v>
      </c>
      <c r="X62" s="16">
        <f t="shared" si="17"/>
        <v>1</v>
      </c>
      <c r="Y62" s="16">
        <f t="shared" si="18"/>
        <v>3</v>
      </c>
      <c r="Z62" s="16">
        <f t="shared" si="19"/>
        <v>0</v>
      </c>
      <c r="AA62" s="16" t="str">
        <f t="shared" si="20"/>
        <v>AtkExt</v>
      </c>
      <c r="AB62" s="16">
        <f t="shared" si="14"/>
        <v>28</v>
      </c>
      <c r="AC62" s="16" t="str">
        <f t="shared" si="21"/>
        <v>HPExt</v>
      </c>
      <c r="AD62" s="16">
        <f t="shared" si="22"/>
        <v>169</v>
      </c>
      <c r="AE62" s="16" t="str">
        <f t="shared" si="23"/>
        <v>[x]</v>
      </c>
      <c r="AF62" s="29" t="str">
        <f t="shared" si="24"/>
        <v>[x]</v>
      </c>
      <c r="AG62" s="29" t="str">
        <f t="shared" si="25"/>
        <v>[x]</v>
      </c>
    </row>
    <row r="63" spans="1:33" ht="16.5" x14ac:dyDescent="0.2">
      <c r="A63" s="15" t="s">
        <v>199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34"/>
      <c r="P63" s="15">
        <v>7</v>
      </c>
      <c r="Q63" s="16">
        <f t="shared" si="10"/>
        <v>1</v>
      </c>
      <c r="R63" s="16">
        <f t="shared" si="11"/>
        <v>1606003</v>
      </c>
      <c r="S63" s="16" t="str">
        <f t="shared" si="15"/>
        <v>神器1碎片1等级7</v>
      </c>
      <c r="T63" s="31" t="s">
        <v>673</v>
      </c>
      <c r="U63" s="16">
        <f t="shared" si="12"/>
        <v>7</v>
      </c>
      <c r="V63" s="38">
        <f t="shared" si="16"/>
        <v>0.59799999999999998</v>
      </c>
      <c r="W63" s="19">
        <f t="shared" si="13"/>
        <v>5.9800000000000001E-3</v>
      </c>
      <c r="X63" s="16">
        <f t="shared" si="17"/>
        <v>1</v>
      </c>
      <c r="Y63" s="16">
        <f t="shared" si="18"/>
        <v>3</v>
      </c>
      <c r="Z63" s="16">
        <f t="shared" si="19"/>
        <v>0</v>
      </c>
      <c r="AA63" s="16" t="str">
        <f t="shared" si="20"/>
        <v>AtkExt</v>
      </c>
      <c r="AB63" s="16">
        <f t="shared" si="14"/>
        <v>32</v>
      </c>
      <c r="AC63" s="16" t="str">
        <f t="shared" si="21"/>
        <v>HPExt</v>
      </c>
      <c r="AD63" s="16">
        <f t="shared" si="22"/>
        <v>193</v>
      </c>
      <c r="AE63" s="16" t="str">
        <f t="shared" si="23"/>
        <v>[x]</v>
      </c>
      <c r="AF63" s="29" t="str">
        <f t="shared" si="24"/>
        <v>[x]</v>
      </c>
      <c r="AG63" s="29" t="str">
        <f t="shared" si="25"/>
        <v>[x]</v>
      </c>
    </row>
    <row r="64" spans="1:33" ht="16.5" x14ac:dyDescent="0.2">
      <c r="A64" s="15" t="s">
        <v>199</v>
      </c>
      <c r="B64" s="15">
        <v>7</v>
      </c>
      <c r="C64" s="15">
        <v>10</v>
      </c>
      <c r="D64" s="15"/>
      <c r="E64" s="15"/>
      <c r="F64" s="15"/>
      <c r="G64" s="15"/>
      <c r="I64" s="34"/>
      <c r="P64" s="15">
        <v>8</v>
      </c>
      <c r="Q64" s="16">
        <f t="shared" si="10"/>
        <v>1</v>
      </c>
      <c r="R64" s="16">
        <f t="shared" si="11"/>
        <v>1606003</v>
      </c>
      <c r="S64" s="16" t="str">
        <f t="shared" si="15"/>
        <v>神器1碎片1等级8</v>
      </c>
      <c r="T64" s="31" t="s">
        <v>673</v>
      </c>
      <c r="U64" s="16">
        <f t="shared" si="12"/>
        <v>8</v>
      </c>
      <c r="V64" s="38">
        <f t="shared" si="16"/>
        <v>0.67800000000000005</v>
      </c>
      <c r="W64" s="19">
        <f t="shared" si="13"/>
        <v>6.7800000000000004E-3</v>
      </c>
      <c r="X64" s="16">
        <f t="shared" si="17"/>
        <v>1</v>
      </c>
      <c r="Y64" s="16">
        <f t="shared" si="18"/>
        <v>3</v>
      </c>
      <c r="Z64" s="16">
        <f t="shared" si="19"/>
        <v>0</v>
      </c>
      <c r="AA64" s="16" t="str">
        <f t="shared" si="20"/>
        <v>AtkExt</v>
      </c>
      <c r="AB64" s="16">
        <f t="shared" si="14"/>
        <v>36</v>
      </c>
      <c r="AC64" s="16" t="str">
        <f t="shared" si="21"/>
        <v>HPExt</v>
      </c>
      <c r="AD64" s="16">
        <f t="shared" si="22"/>
        <v>219</v>
      </c>
      <c r="AE64" s="16" t="str">
        <f t="shared" si="23"/>
        <v>[x]</v>
      </c>
      <c r="AF64" s="29" t="str">
        <f t="shared" si="24"/>
        <v>[x]</v>
      </c>
      <c r="AG64" s="29" t="str">
        <f t="shared" si="25"/>
        <v>[x]</v>
      </c>
    </row>
    <row r="65" spans="1:33" ht="16.5" x14ac:dyDescent="0.2">
      <c r="A65" s="15" t="s">
        <v>199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34"/>
      <c r="P65" s="15">
        <v>9</v>
      </c>
      <c r="Q65" s="16">
        <f t="shared" si="10"/>
        <v>1</v>
      </c>
      <c r="R65" s="16">
        <f t="shared" si="11"/>
        <v>1606003</v>
      </c>
      <c r="S65" s="16" t="str">
        <f t="shared" si="15"/>
        <v>神器1碎片1等级9</v>
      </c>
      <c r="T65" s="31" t="s">
        <v>673</v>
      </c>
      <c r="U65" s="16">
        <f t="shared" si="12"/>
        <v>9</v>
      </c>
      <c r="V65" s="38">
        <f t="shared" si="16"/>
        <v>0.76200000000000001</v>
      </c>
      <c r="W65" s="19">
        <f t="shared" si="13"/>
        <v>7.62E-3</v>
      </c>
      <c r="X65" s="16">
        <f t="shared" si="17"/>
        <v>1</v>
      </c>
      <c r="Y65" s="16">
        <f t="shared" si="18"/>
        <v>3</v>
      </c>
      <c r="Z65" s="16">
        <f t="shared" si="19"/>
        <v>0</v>
      </c>
      <c r="AA65" s="16" t="str">
        <f t="shared" si="20"/>
        <v>AtkExt</v>
      </c>
      <c r="AB65" s="16">
        <f t="shared" si="14"/>
        <v>41</v>
      </c>
      <c r="AC65" s="16" t="str">
        <f t="shared" si="21"/>
        <v>HPExt</v>
      </c>
      <c r="AD65" s="16">
        <f t="shared" si="22"/>
        <v>247</v>
      </c>
      <c r="AE65" s="16" t="str">
        <f t="shared" si="23"/>
        <v>[x]</v>
      </c>
      <c r="AF65" s="29" t="str">
        <f t="shared" si="24"/>
        <v>[x]</v>
      </c>
      <c r="AG65" s="29" t="str">
        <f t="shared" si="25"/>
        <v>[x]</v>
      </c>
    </row>
    <row r="66" spans="1:33" ht="16.5" x14ac:dyDescent="0.2">
      <c r="A66" s="15" t="s">
        <v>199</v>
      </c>
      <c r="B66" s="15">
        <v>7</v>
      </c>
      <c r="C66" s="15">
        <v>20</v>
      </c>
      <c r="D66" s="15"/>
      <c r="E66" s="15"/>
      <c r="F66" s="15"/>
      <c r="G66" s="15"/>
      <c r="I66" s="34"/>
      <c r="P66" s="15">
        <v>10</v>
      </c>
      <c r="Q66" s="16">
        <f t="shared" si="10"/>
        <v>1</v>
      </c>
      <c r="R66" s="16">
        <f t="shared" si="11"/>
        <v>1606003</v>
      </c>
      <c r="S66" s="16" t="str">
        <f t="shared" si="15"/>
        <v>神器1碎片1等级10</v>
      </c>
      <c r="T66" s="31" t="s">
        <v>673</v>
      </c>
      <c r="U66" s="16">
        <f t="shared" si="12"/>
        <v>10</v>
      </c>
      <c r="V66" s="38">
        <f t="shared" si="16"/>
        <v>0.85000000000000009</v>
      </c>
      <c r="W66" s="19">
        <f t="shared" si="13"/>
        <v>8.5000000000000006E-3</v>
      </c>
      <c r="X66" s="16">
        <f t="shared" si="17"/>
        <v>1</v>
      </c>
      <c r="Y66" s="16">
        <f t="shared" si="18"/>
        <v>3</v>
      </c>
      <c r="Z66" s="16">
        <f t="shared" si="19"/>
        <v>0</v>
      </c>
      <c r="AA66" s="16" t="str">
        <f t="shared" si="20"/>
        <v>AtkExt</v>
      </c>
      <c r="AB66" s="16">
        <f t="shared" si="14"/>
        <v>45</v>
      </c>
      <c r="AC66" s="16" t="str">
        <f t="shared" si="21"/>
        <v>HPExt</v>
      </c>
      <c r="AD66" s="16">
        <f t="shared" si="22"/>
        <v>275</v>
      </c>
      <c r="AE66" s="16" t="str">
        <f t="shared" si="23"/>
        <v>[x]</v>
      </c>
      <c r="AF66" s="29" t="str">
        <f t="shared" si="24"/>
        <v>[x]</v>
      </c>
      <c r="AG66" s="29" t="str">
        <f t="shared" si="25"/>
        <v>[x]</v>
      </c>
    </row>
    <row r="67" spans="1:33" ht="16.5" x14ac:dyDescent="0.2">
      <c r="A67" s="15" t="s">
        <v>199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34"/>
      <c r="P67" s="15">
        <v>11</v>
      </c>
      <c r="Q67" s="16">
        <f t="shared" si="10"/>
        <v>1</v>
      </c>
      <c r="R67" s="16">
        <f t="shared" si="11"/>
        <v>1606003</v>
      </c>
      <c r="S67" s="16" t="str">
        <f t="shared" si="15"/>
        <v>神器1碎片1等级11</v>
      </c>
      <c r="T67" s="31" t="s">
        <v>673</v>
      </c>
      <c r="U67" s="16">
        <f t="shared" si="12"/>
        <v>11</v>
      </c>
      <c r="V67" s="38">
        <f t="shared" si="16"/>
        <v>0.94200000000000006</v>
      </c>
      <c r="W67" s="19">
        <f t="shared" si="13"/>
        <v>9.4200000000000013E-3</v>
      </c>
      <c r="X67" s="16">
        <f t="shared" si="17"/>
        <v>1</v>
      </c>
      <c r="Y67" s="16">
        <f t="shared" si="18"/>
        <v>3</v>
      </c>
      <c r="Z67" s="16">
        <f t="shared" si="19"/>
        <v>0</v>
      </c>
      <c r="AA67" s="16" t="str">
        <f t="shared" si="20"/>
        <v>AtkExt</v>
      </c>
      <c r="AB67" s="16">
        <f t="shared" si="14"/>
        <v>50</v>
      </c>
      <c r="AC67" s="16" t="str">
        <f t="shared" si="21"/>
        <v>HPExt</v>
      </c>
      <c r="AD67" s="16">
        <f t="shared" si="22"/>
        <v>305</v>
      </c>
      <c r="AE67" s="16" t="str">
        <f t="shared" si="23"/>
        <v>[x]</v>
      </c>
      <c r="AF67" s="29" t="str">
        <f t="shared" si="24"/>
        <v>[x]</v>
      </c>
      <c r="AG67" s="29" t="str">
        <f t="shared" si="25"/>
        <v>[x]</v>
      </c>
    </row>
    <row r="68" spans="1:33" ht="16.5" x14ac:dyDescent="0.2">
      <c r="A68" s="15" t="s">
        <v>199</v>
      </c>
      <c r="B68" s="15">
        <v>7</v>
      </c>
      <c r="C68" s="15">
        <v>30</v>
      </c>
      <c r="D68" s="15"/>
      <c r="E68" s="15"/>
      <c r="F68" s="15"/>
      <c r="G68" s="15"/>
      <c r="I68" s="34"/>
      <c r="P68" s="15">
        <v>12</v>
      </c>
      <c r="Q68" s="16">
        <f t="shared" si="10"/>
        <v>1</v>
      </c>
      <c r="R68" s="16">
        <f t="shared" si="11"/>
        <v>1606003</v>
      </c>
      <c r="S68" s="16" t="str">
        <f t="shared" si="15"/>
        <v>神器1碎片1等级12</v>
      </c>
      <c r="T68" s="31" t="s">
        <v>673</v>
      </c>
      <c r="U68" s="16">
        <f t="shared" si="12"/>
        <v>12</v>
      </c>
      <c r="V68" s="38">
        <f t="shared" si="16"/>
        <v>1.0380000000000003</v>
      </c>
      <c r="W68" s="19">
        <f t="shared" si="13"/>
        <v>1.0380000000000002E-2</v>
      </c>
      <c r="X68" s="16">
        <f t="shared" si="17"/>
        <v>1</v>
      </c>
      <c r="Y68" s="16">
        <f t="shared" si="18"/>
        <v>3</v>
      </c>
      <c r="Z68" s="16">
        <f t="shared" si="19"/>
        <v>0</v>
      </c>
      <c r="AA68" s="16" t="str">
        <f t="shared" si="20"/>
        <v>AtkExt</v>
      </c>
      <c r="AB68" s="16">
        <f t="shared" si="14"/>
        <v>55</v>
      </c>
      <c r="AC68" s="16" t="str">
        <f t="shared" si="21"/>
        <v>HPExt</v>
      </c>
      <c r="AD68" s="16">
        <f t="shared" si="22"/>
        <v>336</v>
      </c>
      <c r="AE68" s="16" t="str">
        <f t="shared" si="23"/>
        <v>[x]</v>
      </c>
      <c r="AF68" s="29" t="str">
        <f t="shared" si="24"/>
        <v>[x]</v>
      </c>
      <c r="AG68" s="29" t="str">
        <f t="shared" si="25"/>
        <v>[x]</v>
      </c>
    </row>
    <row r="69" spans="1:33" ht="16.5" x14ac:dyDescent="0.2">
      <c r="I69" s="34"/>
      <c r="P69" s="15">
        <v>13</v>
      </c>
      <c r="Q69" s="16">
        <f t="shared" si="10"/>
        <v>1</v>
      </c>
      <c r="R69" s="16">
        <f t="shared" si="11"/>
        <v>1606003</v>
      </c>
      <c r="S69" s="16" t="str">
        <f t="shared" si="15"/>
        <v>神器1碎片1等级13</v>
      </c>
      <c r="T69" s="31" t="s">
        <v>673</v>
      </c>
      <c r="U69" s="16">
        <f t="shared" si="12"/>
        <v>13</v>
      </c>
      <c r="V69" s="38">
        <f t="shared" si="16"/>
        <v>1.1380000000000001</v>
      </c>
      <c r="W69" s="19">
        <f t="shared" si="13"/>
        <v>1.1380000000000001E-2</v>
      </c>
      <c r="X69" s="16">
        <f t="shared" si="17"/>
        <v>1</v>
      </c>
      <c r="Y69" s="16">
        <f t="shared" si="18"/>
        <v>3</v>
      </c>
      <c r="Z69" s="16">
        <f t="shared" si="19"/>
        <v>0</v>
      </c>
      <c r="AA69" s="16" t="str">
        <f t="shared" si="20"/>
        <v>AtkExt</v>
      </c>
      <c r="AB69" s="16">
        <f t="shared" si="14"/>
        <v>61</v>
      </c>
      <c r="AC69" s="16" t="str">
        <f t="shared" si="21"/>
        <v>HPExt</v>
      </c>
      <c r="AD69" s="16">
        <f t="shared" si="22"/>
        <v>368</v>
      </c>
      <c r="AE69" s="16" t="str">
        <f t="shared" si="23"/>
        <v>[x]</v>
      </c>
      <c r="AF69" s="29" t="str">
        <f t="shared" si="24"/>
        <v>[x]</v>
      </c>
      <c r="AG69" s="29" t="str">
        <f t="shared" si="25"/>
        <v>[x]</v>
      </c>
    </row>
    <row r="70" spans="1:33" ht="16.5" x14ac:dyDescent="0.2">
      <c r="I70" s="34"/>
      <c r="P70" s="15">
        <v>14</v>
      </c>
      <c r="Q70" s="16">
        <f t="shared" si="10"/>
        <v>1</v>
      </c>
      <c r="R70" s="16">
        <f t="shared" si="11"/>
        <v>1606003</v>
      </c>
      <c r="S70" s="16" t="str">
        <f t="shared" si="15"/>
        <v>神器1碎片1等级14</v>
      </c>
      <c r="T70" s="31" t="s">
        <v>673</v>
      </c>
      <c r="U70" s="16">
        <f t="shared" si="12"/>
        <v>14</v>
      </c>
      <c r="V70" s="38">
        <f t="shared" si="16"/>
        <v>1.242</v>
      </c>
      <c r="W70" s="19">
        <f t="shared" si="13"/>
        <v>1.242E-2</v>
      </c>
      <c r="X70" s="16">
        <f t="shared" si="17"/>
        <v>1</v>
      </c>
      <c r="Y70" s="16">
        <f t="shared" si="18"/>
        <v>3</v>
      </c>
      <c r="Z70" s="16">
        <f t="shared" si="19"/>
        <v>0</v>
      </c>
      <c r="AA70" s="16" t="str">
        <f t="shared" si="20"/>
        <v>AtkExt</v>
      </c>
      <c r="AB70" s="16">
        <f t="shared" si="14"/>
        <v>66</v>
      </c>
      <c r="AC70" s="16" t="str">
        <f t="shared" si="21"/>
        <v>HPExt</v>
      </c>
      <c r="AD70" s="16">
        <f t="shared" si="22"/>
        <v>402</v>
      </c>
      <c r="AE70" s="16" t="str">
        <f t="shared" si="23"/>
        <v>[x]</v>
      </c>
      <c r="AF70" s="29" t="str">
        <f t="shared" si="24"/>
        <v>[x]</v>
      </c>
      <c r="AG70" s="29" t="str">
        <f t="shared" si="25"/>
        <v>[x]</v>
      </c>
    </row>
    <row r="71" spans="1:33" ht="16.5" x14ac:dyDescent="0.2">
      <c r="I71" s="34"/>
      <c r="P71" s="15">
        <v>15</v>
      </c>
      <c r="Q71" s="16">
        <f t="shared" si="10"/>
        <v>1</v>
      </c>
      <c r="R71" s="16">
        <f t="shared" si="11"/>
        <v>1606003</v>
      </c>
      <c r="S71" s="16" t="str">
        <f t="shared" si="15"/>
        <v>神器1碎片1等级15</v>
      </c>
      <c r="T71" s="31" t="s">
        <v>673</v>
      </c>
      <c r="U71" s="16">
        <f t="shared" si="12"/>
        <v>15</v>
      </c>
      <c r="V71" s="38">
        <f t="shared" si="16"/>
        <v>1.35</v>
      </c>
      <c r="W71" s="19">
        <f t="shared" si="13"/>
        <v>1.3500000000000002E-2</v>
      </c>
      <c r="X71" s="16">
        <f t="shared" si="17"/>
        <v>1</v>
      </c>
      <c r="Y71" s="16">
        <f t="shared" si="18"/>
        <v>3</v>
      </c>
      <c r="Z71" s="16">
        <f t="shared" si="19"/>
        <v>0</v>
      </c>
      <c r="AA71" s="16" t="str">
        <f t="shared" si="20"/>
        <v>AtkExt</v>
      </c>
      <c r="AB71" s="16">
        <f t="shared" si="14"/>
        <v>72</v>
      </c>
      <c r="AC71" s="16" t="str">
        <f t="shared" si="21"/>
        <v>HPExt</v>
      </c>
      <c r="AD71" s="16">
        <f t="shared" si="22"/>
        <v>437</v>
      </c>
      <c r="AE71" s="16" t="str">
        <f t="shared" si="23"/>
        <v>[x]</v>
      </c>
      <c r="AF71" s="29" t="str">
        <f t="shared" si="24"/>
        <v>[x]</v>
      </c>
      <c r="AG71" s="29" t="str">
        <f t="shared" si="25"/>
        <v>[x]</v>
      </c>
    </row>
    <row r="72" spans="1:33" ht="16.5" x14ac:dyDescent="0.2">
      <c r="I72" s="34"/>
      <c r="P72" s="15">
        <v>16</v>
      </c>
      <c r="Q72" s="16">
        <f t="shared" si="10"/>
        <v>2</v>
      </c>
      <c r="R72" s="16">
        <f t="shared" si="11"/>
        <v>1606004</v>
      </c>
      <c r="S72" s="16" t="str">
        <f t="shared" si="15"/>
        <v>神器1碎片2等级1</v>
      </c>
      <c r="T72" s="31" t="s">
        <v>673</v>
      </c>
      <c r="U72" s="16">
        <f t="shared" si="12"/>
        <v>1</v>
      </c>
      <c r="V72" s="38">
        <f t="shared" si="16"/>
        <v>0.20200000000000001</v>
      </c>
      <c r="W72" s="19">
        <f t="shared" si="13"/>
        <v>2.0200000000000001E-3</v>
      </c>
      <c r="X72" s="16">
        <f t="shared" si="17"/>
        <v>1</v>
      </c>
      <c r="Y72" s="16">
        <f t="shared" si="18"/>
        <v>2</v>
      </c>
      <c r="Z72" s="16">
        <f t="shared" si="19"/>
        <v>0</v>
      </c>
      <c r="AA72" s="16" t="str">
        <f t="shared" si="20"/>
        <v>AtkExt</v>
      </c>
      <c r="AB72" s="16">
        <f t="shared" si="14"/>
        <v>10</v>
      </c>
      <c r="AC72" s="16" t="str">
        <f t="shared" si="21"/>
        <v>DefExt</v>
      </c>
      <c r="AD72" s="16">
        <f t="shared" si="22"/>
        <v>10</v>
      </c>
      <c r="AE72" s="16" t="str">
        <f t="shared" si="23"/>
        <v>[x]</v>
      </c>
      <c r="AF72" s="29" t="str">
        <f t="shared" si="24"/>
        <v>[x]</v>
      </c>
      <c r="AG72" s="29" t="str">
        <f t="shared" si="25"/>
        <v>[x]</v>
      </c>
    </row>
    <row r="73" spans="1:33" ht="16.5" x14ac:dyDescent="0.2">
      <c r="I73" s="34"/>
      <c r="P73" s="15">
        <v>17</v>
      </c>
      <c r="Q73" s="16">
        <f t="shared" si="10"/>
        <v>2</v>
      </c>
      <c r="R73" s="16">
        <f t="shared" si="11"/>
        <v>1606004</v>
      </c>
      <c r="S73" s="16" t="str">
        <f t="shared" si="15"/>
        <v>神器1碎片2等级2</v>
      </c>
      <c r="T73" s="31" t="s">
        <v>673</v>
      </c>
      <c r="U73" s="16">
        <f t="shared" si="12"/>
        <v>2</v>
      </c>
      <c r="V73" s="38">
        <f t="shared" si="16"/>
        <v>0.25800000000000001</v>
      </c>
      <c r="W73" s="19">
        <f t="shared" si="13"/>
        <v>2.5800000000000003E-3</v>
      </c>
      <c r="X73" s="16">
        <f t="shared" si="17"/>
        <v>1</v>
      </c>
      <c r="Y73" s="16">
        <f t="shared" si="18"/>
        <v>2</v>
      </c>
      <c r="Z73" s="16">
        <f t="shared" si="19"/>
        <v>0</v>
      </c>
      <c r="AA73" s="16" t="str">
        <f t="shared" si="20"/>
        <v>AtkExt</v>
      </c>
      <c r="AB73" s="16">
        <f t="shared" si="14"/>
        <v>13</v>
      </c>
      <c r="AC73" s="16" t="str">
        <f t="shared" si="21"/>
        <v>DefExt</v>
      </c>
      <c r="AD73" s="16">
        <f t="shared" si="22"/>
        <v>13</v>
      </c>
      <c r="AE73" s="16" t="str">
        <f t="shared" si="23"/>
        <v>[x]</v>
      </c>
      <c r="AF73" s="29" t="str">
        <f t="shared" si="24"/>
        <v>[x]</v>
      </c>
      <c r="AG73" s="29" t="str">
        <f t="shared" si="25"/>
        <v>[x]</v>
      </c>
    </row>
    <row r="74" spans="1:33" ht="16.5" x14ac:dyDescent="0.2">
      <c r="I74" s="34"/>
      <c r="P74" s="15">
        <v>18</v>
      </c>
      <c r="Q74" s="16">
        <f t="shared" si="10"/>
        <v>2</v>
      </c>
      <c r="R74" s="16">
        <f t="shared" si="11"/>
        <v>1606004</v>
      </c>
      <c r="S74" s="16" t="str">
        <f t="shared" si="15"/>
        <v>神器1碎片2等级3</v>
      </c>
      <c r="T74" s="31" t="s">
        <v>673</v>
      </c>
      <c r="U74" s="16">
        <f t="shared" si="12"/>
        <v>3</v>
      </c>
      <c r="V74" s="38">
        <f t="shared" si="16"/>
        <v>0.31800000000000006</v>
      </c>
      <c r="W74" s="19">
        <f t="shared" si="13"/>
        <v>3.1800000000000005E-3</v>
      </c>
      <c r="X74" s="16">
        <f t="shared" si="17"/>
        <v>1</v>
      </c>
      <c r="Y74" s="16">
        <f t="shared" si="18"/>
        <v>2</v>
      </c>
      <c r="Z74" s="16">
        <f t="shared" si="19"/>
        <v>0</v>
      </c>
      <c r="AA74" s="16" t="str">
        <f t="shared" si="20"/>
        <v>AtkExt</v>
      </c>
      <c r="AB74" s="16">
        <f t="shared" si="14"/>
        <v>17</v>
      </c>
      <c r="AC74" s="16" t="str">
        <f t="shared" si="21"/>
        <v>DefExt</v>
      </c>
      <c r="AD74" s="16">
        <f t="shared" si="22"/>
        <v>17</v>
      </c>
      <c r="AE74" s="16" t="str">
        <f t="shared" si="23"/>
        <v>[x]</v>
      </c>
      <c r="AF74" s="29" t="str">
        <f t="shared" si="24"/>
        <v>[x]</v>
      </c>
      <c r="AG74" s="29" t="str">
        <f t="shared" si="25"/>
        <v>[x]</v>
      </c>
    </row>
    <row r="75" spans="1:33" ht="16.5" x14ac:dyDescent="0.2">
      <c r="I75" s="34"/>
      <c r="P75" s="15">
        <v>19</v>
      </c>
      <c r="Q75" s="16">
        <f t="shared" si="10"/>
        <v>2</v>
      </c>
      <c r="R75" s="16">
        <f t="shared" si="11"/>
        <v>1606004</v>
      </c>
      <c r="S75" s="16" t="str">
        <f t="shared" si="15"/>
        <v>神器1碎片2等级4</v>
      </c>
      <c r="T75" s="31" t="s">
        <v>673</v>
      </c>
      <c r="U75" s="16">
        <f t="shared" si="12"/>
        <v>4</v>
      </c>
      <c r="V75" s="38">
        <f t="shared" si="16"/>
        <v>0.38200000000000001</v>
      </c>
      <c r="W75" s="19">
        <f t="shared" si="13"/>
        <v>3.82E-3</v>
      </c>
      <c r="X75" s="16">
        <f t="shared" si="17"/>
        <v>1</v>
      </c>
      <c r="Y75" s="16">
        <f t="shared" si="18"/>
        <v>2</v>
      </c>
      <c r="Z75" s="16">
        <f t="shared" si="19"/>
        <v>0</v>
      </c>
      <c r="AA75" s="16" t="str">
        <f t="shared" si="20"/>
        <v>AtkExt</v>
      </c>
      <c r="AB75" s="16">
        <f t="shared" si="14"/>
        <v>20</v>
      </c>
      <c r="AC75" s="16" t="str">
        <f t="shared" si="21"/>
        <v>DefExt</v>
      </c>
      <c r="AD75" s="16">
        <f t="shared" si="22"/>
        <v>20</v>
      </c>
      <c r="AE75" s="16" t="str">
        <f t="shared" si="23"/>
        <v>[x]</v>
      </c>
      <c r="AF75" s="29" t="str">
        <f t="shared" si="24"/>
        <v>[x]</v>
      </c>
      <c r="AG75" s="29" t="str">
        <f t="shared" si="25"/>
        <v>[x]</v>
      </c>
    </row>
    <row r="76" spans="1:33" ht="16.5" x14ac:dyDescent="0.2">
      <c r="I76" s="34"/>
      <c r="P76" s="15">
        <v>20</v>
      </c>
      <c r="Q76" s="16">
        <f t="shared" si="10"/>
        <v>2</v>
      </c>
      <c r="R76" s="16">
        <f t="shared" si="11"/>
        <v>1606004</v>
      </c>
      <c r="S76" s="16" t="str">
        <f t="shared" si="15"/>
        <v>神器1碎片2等级5</v>
      </c>
      <c r="T76" s="31" t="s">
        <v>673</v>
      </c>
      <c r="U76" s="16">
        <f t="shared" si="12"/>
        <v>5</v>
      </c>
      <c r="V76" s="38">
        <f t="shared" si="16"/>
        <v>0.45</v>
      </c>
      <c r="W76" s="19">
        <f t="shared" si="13"/>
        <v>4.5000000000000005E-3</v>
      </c>
      <c r="X76" s="16">
        <f t="shared" si="17"/>
        <v>1</v>
      </c>
      <c r="Y76" s="16">
        <f t="shared" si="18"/>
        <v>2</v>
      </c>
      <c r="Z76" s="16">
        <f t="shared" si="19"/>
        <v>0</v>
      </c>
      <c r="AA76" s="16" t="str">
        <f t="shared" si="20"/>
        <v>AtkExt</v>
      </c>
      <c r="AB76" s="16">
        <f t="shared" si="14"/>
        <v>24</v>
      </c>
      <c r="AC76" s="16" t="str">
        <f t="shared" si="21"/>
        <v>DefExt</v>
      </c>
      <c r="AD76" s="16">
        <f t="shared" si="22"/>
        <v>24</v>
      </c>
      <c r="AE76" s="16" t="str">
        <f t="shared" si="23"/>
        <v>[x]</v>
      </c>
      <c r="AF76" s="29" t="str">
        <f t="shared" si="24"/>
        <v>[x]</v>
      </c>
      <c r="AG76" s="29" t="str">
        <f t="shared" si="25"/>
        <v>[x]</v>
      </c>
    </row>
    <row r="77" spans="1:33" ht="16.5" x14ac:dyDescent="0.2">
      <c r="I77" s="34"/>
      <c r="P77" s="15">
        <v>21</v>
      </c>
      <c r="Q77" s="16">
        <f t="shared" si="10"/>
        <v>2</v>
      </c>
      <c r="R77" s="16">
        <f t="shared" si="11"/>
        <v>1606004</v>
      </c>
      <c r="S77" s="16" t="str">
        <f t="shared" si="15"/>
        <v>神器1碎片2等级6</v>
      </c>
      <c r="T77" s="31" t="s">
        <v>673</v>
      </c>
      <c r="U77" s="16">
        <f t="shared" si="12"/>
        <v>6</v>
      </c>
      <c r="V77" s="38">
        <f t="shared" si="16"/>
        <v>0.52200000000000002</v>
      </c>
      <c r="W77" s="19">
        <f t="shared" si="13"/>
        <v>5.2200000000000007E-3</v>
      </c>
      <c r="X77" s="16">
        <f t="shared" si="17"/>
        <v>1</v>
      </c>
      <c r="Y77" s="16">
        <f t="shared" si="18"/>
        <v>2</v>
      </c>
      <c r="Z77" s="16">
        <f t="shared" si="19"/>
        <v>0</v>
      </c>
      <c r="AA77" s="16" t="str">
        <f t="shared" si="20"/>
        <v>AtkExt</v>
      </c>
      <c r="AB77" s="16">
        <f t="shared" si="14"/>
        <v>28</v>
      </c>
      <c r="AC77" s="16" t="str">
        <f t="shared" si="21"/>
        <v>DefExt</v>
      </c>
      <c r="AD77" s="16">
        <f t="shared" si="22"/>
        <v>28</v>
      </c>
      <c r="AE77" s="16" t="str">
        <f t="shared" si="23"/>
        <v>[x]</v>
      </c>
      <c r="AF77" s="29" t="str">
        <f t="shared" si="24"/>
        <v>[x]</v>
      </c>
      <c r="AG77" s="29" t="str">
        <f t="shared" si="25"/>
        <v>[x]</v>
      </c>
    </row>
    <row r="78" spans="1:33" ht="16.5" x14ac:dyDescent="0.2">
      <c r="I78" s="34"/>
      <c r="P78" s="15">
        <v>22</v>
      </c>
      <c r="Q78" s="16">
        <f t="shared" si="10"/>
        <v>2</v>
      </c>
      <c r="R78" s="16">
        <f t="shared" si="11"/>
        <v>1606004</v>
      </c>
      <c r="S78" s="16" t="str">
        <f t="shared" si="15"/>
        <v>神器1碎片2等级7</v>
      </c>
      <c r="T78" s="31" t="s">
        <v>673</v>
      </c>
      <c r="U78" s="16">
        <f t="shared" si="12"/>
        <v>7</v>
      </c>
      <c r="V78" s="38">
        <f t="shared" si="16"/>
        <v>0.59799999999999998</v>
      </c>
      <c r="W78" s="19">
        <f t="shared" si="13"/>
        <v>5.9800000000000001E-3</v>
      </c>
      <c r="X78" s="16">
        <f t="shared" si="17"/>
        <v>1</v>
      </c>
      <c r="Y78" s="16">
        <f t="shared" si="18"/>
        <v>2</v>
      </c>
      <c r="Z78" s="16">
        <f t="shared" si="19"/>
        <v>0</v>
      </c>
      <c r="AA78" s="16" t="str">
        <f t="shared" si="20"/>
        <v>AtkExt</v>
      </c>
      <c r="AB78" s="16">
        <f t="shared" si="14"/>
        <v>32</v>
      </c>
      <c r="AC78" s="16" t="str">
        <f t="shared" si="21"/>
        <v>DefExt</v>
      </c>
      <c r="AD78" s="16">
        <f t="shared" si="22"/>
        <v>32</v>
      </c>
      <c r="AE78" s="16" t="str">
        <f t="shared" si="23"/>
        <v>[x]</v>
      </c>
      <c r="AF78" s="29" t="str">
        <f t="shared" si="24"/>
        <v>[x]</v>
      </c>
      <c r="AG78" s="29" t="str">
        <f t="shared" si="25"/>
        <v>[x]</v>
      </c>
    </row>
    <row r="79" spans="1:33" ht="16.5" x14ac:dyDescent="0.2">
      <c r="I79" s="34"/>
      <c r="P79" s="15">
        <v>23</v>
      </c>
      <c r="Q79" s="16">
        <f t="shared" si="10"/>
        <v>2</v>
      </c>
      <c r="R79" s="16">
        <f t="shared" si="11"/>
        <v>1606004</v>
      </c>
      <c r="S79" s="16" t="str">
        <f t="shared" si="15"/>
        <v>神器1碎片2等级8</v>
      </c>
      <c r="T79" s="31" t="s">
        <v>673</v>
      </c>
      <c r="U79" s="16">
        <f t="shared" si="12"/>
        <v>8</v>
      </c>
      <c r="V79" s="38">
        <f t="shared" si="16"/>
        <v>0.67800000000000005</v>
      </c>
      <c r="W79" s="19">
        <f t="shared" si="13"/>
        <v>6.7800000000000004E-3</v>
      </c>
      <c r="X79" s="16">
        <f t="shared" si="17"/>
        <v>1</v>
      </c>
      <c r="Y79" s="16">
        <f t="shared" si="18"/>
        <v>2</v>
      </c>
      <c r="Z79" s="16">
        <f t="shared" si="19"/>
        <v>0</v>
      </c>
      <c r="AA79" s="16" t="str">
        <f t="shared" si="20"/>
        <v>AtkExt</v>
      </c>
      <c r="AB79" s="16">
        <f t="shared" si="14"/>
        <v>36</v>
      </c>
      <c r="AC79" s="16" t="str">
        <f t="shared" si="21"/>
        <v>DefExt</v>
      </c>
      <c r="AD79" s="16">
        <f t="shared" si="22"/>
        <v>36</v>
      </c>
      <c r="AE79" s="16" t="str">
        <f t="shared" si="23"/>
        <v>[x]</v>
      </c>
      <c r="AF79" s="29" t="str">
        <f t="shared" si="24"/>
        <v>[x]</v>
      </c>
      <c r="AG79" s="29" t="str">
        <f t="shared" si="25"/>
        <v>[x]</v>
      </c>
    </row>
    <row r="80" spans="1:33" ht="16.5" x14ac:dyDescent="0.2">
      <c r="I80" s="34"/>
      <c r="P80" s="15">
        <v>24</v>
      </c>
      <c r="Q80" s="16">
        <f t="shared" si="10"/>
        <v>2</v>
      </c>
      <c r="R80" s="16">
        <f t="shared" si="11"/>
        <v>1606004</v>
      </c>
      <c r="S80" s="16" t="str">
        <f t="shared" si="15"/>
        <v>神器1碎片2等级9</v>
      </c>
      <c r="T80" s="31" t="s">
        <v>673</v>
      </c>
      <c r="U80" s="16">
        <f t="shared" si="12"/>
        <v>9</v>
      </c>
      <c r="V80" s="38">
        <f t="shared" si="16"/>
        <v>0.76200000000000001</v>
      </c>
      <c r="W80" s="19">
        <f t="shared" si="13"/>
        <v>7.62E-3</v>
      </c>
      <c r="X80" s="16">
        <f t="shared" si="17"/>
        <v>1</v>
      </c>
      <c r="Y80" s="16">
        <f t="shared" si="18"/>
        <v>2</v>
      </c>
      <c r="Z80" s="16">
        <f t="shared" si="19"/>
        <v>0</v>
      </c>
      <c r="AA80" s="16" t="str">
        <f t="shared" si="20"/>
        <v>AtkExt</v>
      </c>
      <c r="AB80" s="16">
        <f t="shared" si="14"/>
        <v>41</v>
      </c>
      <c r="AC80" s="16" t="str">
        <f t="shared" si="21"/>
        <v>DefExt</v>
      </c>
      <c r="AD80" s="16">
        <f t="shared" si="22"/>
        <v>40</v>
      </c>
      <c r="AE80" s="16" t="str">
        <f t="shared" si="23"/>
        <v>[x]</v>
      </c>
      <c r="AF80" s="29" t="str">
        <f t="shared" si="24"/>
        <v>[x]</v>
      </c>
      <c r="AG80" s="29" t="str">
        <f t="shared" si="25"/>
        <v>[x]</v>
      </c>
    </row>
    <row r="81" spans="9:33" ht="16.5" x14ac:dyDescent="0.2">
      <c r="I81" s="34"/>
      <c r="P81" s="15">
        <v>25</v>
      </c>
      <c r="Q81" s="16">
        <f t="shared" si="10"/>
        <v>2</v>
      </c>
      <c r="R81" s="16">
        <f t="shared" si="11"/>
        <v>1606004</v>
      </c>
      <c r="S81" s="16" t="str">
        <f t="shared" si="15"/>
        <v>神器1碎片2等级10</v>
      </c>
      <c r="T81" s="31" t="s">
        <v>673</v>
      </c>
      <c r="U81" s="16">
        <f t="shared" si="12"/>
        <v>10</v>
      </c>
      <c r="V81" s="38">
        <f t="shared" si="16"/>
        <v>0.85000000000000009</v>
      </c>
      <c r="W81" s="19">
        <f t="shared" si="13"/>
        <v>8.5000000000000006E-3</v>
      </c>
      <c r="X81" s="16">
        <f t="shared" si="17"/>
        <v>1</v>
      </c>
      <c r="Y81" s="16">
        <f t="shared" si="18"/>
        <v>2</v>
      </c>
      <c r="Z81" s="16">
        <f t="shared" si="19"/>
        <v>0</v>
      </c>
      <c r="AA81" s="16" t="str">
        <f t="shared" si="20"/>
        <v>AtkExt</v>
      </c>
      <c r="AB81" s="16">
        <f t="shared" si="14"/>
        <v>45</v>
      </c>
      <c r="AC81" s="16" t="str">
        <f t="shared" si="21"/>
        <v>DefExt</v>
      </c>
      <c r="AD81" s="16">
        <f t="shared" si="22"/>
        <v>45</v>
      </c>
      <c r="AE81" s="16" t="str">
        <f t="shared" si="23"/>
        <v>[x]</v>
      </c>
      <c r="AF81" s="29" t="str">
        <f t="shared" si="24"/>
        <v>[x]</v>
      </c>
      <c r="AG81" s="29" t="str">
        <f t="shared" si="25"/>
        <v>[x]</v>
      </c>
    </row>
    <row r="82" spans="9:33" ht="16.5" x14ac:dyDescent="0.2">
      <c r="I82" s="34"/>
      <c r="P82" s="15">
        <v>26</v>
      </c>
      <c r="Q82" s="16">
        <f t="shared" si="10"/>
        <v>2</v>
      </c>
      <c r="R82" s="16">
        <f t="shared" si="11"/>
        <v>1606004</v>
      </c>
      <c r="S82" s="16" t="str">
        <f t="shared" si="15"/>
        <v>神器1碎片2等级11</v>
      </c>
      <c r="T82" s="31" t="s">
        <v>673</v>
      </c>
      <c r="U82" s="16">
        <f t="shared" si="12"/>
        <v>11</v>
      </c>
      <c r="V82" s="38">
        <f t="shared" si="16"/>
        <v>0.94200000000000006</v>
      </c>
      <c r="W82" s="19">
        <f t="shared" si="13"/>
        <v>9.4200000000000013E-3</v>
      </c>
      <c r="X82" s="16">
        <f t="shared" si="17"/>
        <v>1</v>
      </c>
      <c r="Y82" s="16">
        <f t="shared" si="18"/>
        <v>2</v>
      </c>
      <c r="Z82" s="16">
        <f t="shared" si="19"/>
        <v>0</v>
      </c>
      <c r="AA82" s="16" t="str">
        <f t="shared" si="20"/>
        <v>AtkExt</v>
      </c>
      <c r="AB82" s="16">
        <f t="shared" si="14"/>
        <v>50</v>
      </c>
      <c r="AC82" s="16" t="str">
        <f t="shared" si="21"/>
        <v>DefExt</v>
      </c>
      <c r="AD82" s="16">
        <f t="shared" si="22"/>
        <v>50</v>
      </c>
      <c r="AE82" s="16" t="str">
        <f t="shared" si="23"/>
        <v>[x]</v>
      </c>
      <c r="AF82" s="29" t="str">
        <f t="shared" si="24"/>
        <v>[x]</v>
      </c>
      <c r="AG82" s="29" t="str">
        <f t="shared" si="25"/>
        <v>[x]</v>
      </c>
    </row>
    <row r="83" spans="9:33" ht="16.5" x14ac:dyDescent="0.2">
      <c r="I83" s="34"/>
      <c r="P83" s="15">
        <v>27</v>
      </c>
      <c r="Q83" s="16">
        <f t="shared" si="10"/>
        <v>2</v>
      </c>
      <c r="R83" s="16">
        <f t="shared" si="11"/>
        <v>1606004</v>
      </c>
      <c r="S83" s="16" t="str">
        <f t="shared" si="15"/>
        <v>神器1碎片2等级12</v>
      </c>
      <c r="T83" s="31" t="s">
        <v>673</v>
      </c>
      <c r="U83" s="16">
        <f t="shared" si="12"/>
        <v>12</v>
      </c>
      <c r="V83" s="38">
        <f t="shared" si="16"/>
        <v>1.0380000000000003</v>
      </c>
      <c r="W83" s="19">
        <f t="shared" si="13"/>
        <v>1.0380000000000002E-2</v>
      </c>
      <c r="X83" s="16">
        <f t="shared" si="17"/>
        <v>1</v>
      </c>
      <c r="Y83" s="16">
        <f t="shared" si="18"/>
        <v>2</v>
      </c>
      <c r="Z83" s="16">
        <f t="shared" si="19"/>
        <v>0</v>
      </c>
      <c r="AA83" s="16" t="str">
        <f t="shared" si="20"/>
        <v>AtkExt</v>
      </c>
      <c r="AB83" s="16">
        <f t="shared" si="14"/>
        <v>55</v>
      </c>
      <c r="AC83" s="16" t="str">
        <f t="shared" si="21"/>
        <v>DefExt</v>
      </c>
      <c r="AD83" s="16">
        <f t="shared" si="22"/>
        <v>55</v>
      </c>
      <c r="AE83" s="16" t="str">
        <f t="shared" si="23"/>
        <v>[x]</v>
      </c>
      <c r="AF83" s="29" t="str">
        <f t="shared" si="24"/>
        <v>[x]</v>
      </c>
      <c r="AG83" s="29" t="str">
        <f t="shared" si="25"/>
        <v>[x]</v>
      </c>
    </row>
    <row r="84" spans="9:33" ht="16.5" x14ac:dyDescent="0.2">
      <c r="I84" s="34"/>
      <c r="P84" s="15">
        <v>28</v>
      </c>
      <c r="Q84" s="16">
        <f t="shared" si="10"/>
        <v>2</v>
      </c>
      <c r="R84" s="16">
        <f t="shared" si="11"/>
        <v>1606004</v>
      </c>
      <c r="S84" s="16" t="str">
        <f t="shared" si="15"/>
        <v>神器1碎片2等级13</v>
      </c>
      <c r="T84" s="31" t="s">
        <v>673</v>
      </c>
      <c r="U84" s="16">
        <f t="shared" si="12"/>
        <v>13</v>
      </c>
      <c r="V84" s="38">
        <f t="shared" si="16"/>
        <v>1.1380000000000001</v>
      </c>
      <c r="W84" s="19">
        <f t="shared" si="13"/>
        <v>1.1380000000000001E-2</v>
      </c>
      <c r="X84" s="16">
        <f t="shared" si="17"/>
        <v>1</v>
      </c>
      <c r="Y84" s="16">
        <f t="shared" si="18"/>
        <v>2</v>
      </c>
      <c r="Z84" s="16">
        <f t="shared" si="19"/>
        <v>0</v>
      </c>
      <c r="AA84" s="16" t="str">
        <f t="shared" si="20"/>
        <v>AtkExt</v>
      </c>
      <c r="AB84" s="16">
        <f t="shared" si="14"/>
        <v>61</v>
      </c>
      <c r="AC84" s="16" t="str">
        <f t="shared" si="21"/>
        <v>DefExt</v>
      </c>
      <c r="AD84" s="16">
        <f t="shared" si="22"/>
        <v>61</v>
      </c>
      <c r="AE84" s="16" t="str">
        <f t="shared" si="23"/>
        <v>[x]</v>
      </c>
      <c r="AF84" s="29" t="str">
        <f t="shared" si="24"/>
        <v>[x]</v>
      </c>
      <c r="AG84" s="29" t="str">
        <f t="shared" si="25"/>
        <v>[x]</v>
      </c>
    </row>
    <row r="85" spans="9:33" ht="16.5" x14ac:dyDescent="0.2">
      <c r="I85" s="34"/>
      <c r="P85" s="15">
        <v>29</v>
      </c>
      <c r="Q85" s="16">
        <f t="shared" si="10"/>
        <v>2</v>
      </c>
      <c r="R85" s="16">
        <f t="shared" si="11"/>
        <v>1606004</v>
      </c>
      <c r="S85" s="16" t="str">
        <f t="shared" si="15"/>
        <v>神器1碎片2等级14</v>
      </c>
      <c r="T85" s="31" t="s">
        <v>673</v>
      </c>
      <c r="U85" s="16">
        <f t="shared" si="12"/>
        <v>14</v>
      </c>
      <c r="V85" s="38">
        <f t="shared" si="16"/>
        <v>1.242</v>
      </c>
      <c r="W85" s="19">
        <f t="shared" si="13"/>
        <v>1.242E-2</v>
      </c>
      <c r="X85" s="16">
        <f t="shared" si="17"/>
        <v>1</v>
      </c>
      <c r="Y85" s="16">
        <f t="shared" si="18"/>
        <v>2</v>
      </c>
      <c r="Z85" s="16">
        <f t="shared" si="19"/>
        <v>0</v>
      </c>
      <c r="AA85" s="16" t="str">
        <f t="shared" si="20"/>
        <v>AtkExt</v>
      </c>
      <c r="AB85" s="16">
        <f t="shared" si="14"/>
        <v>66</v>
      </c>
      <c r="AC85" s="16" t="str">
        <f t="shared" si="21"/>
        <v>DefExt</v>
      </c>
      <c r="AD85" s="16">
        <f t="shared" si="22"/>
        <v>66</v>
      </c>
      <c r="AE85" s="16" t="str">
        <f t="shared" si="23"/>
        <v>[x]</v>
      </c>
      <c r="AF85" s="29" t="str">
        <f t="shared" si="24"/>
        <v>[x]</v>
      </c>
      <c r="AG85" s="29" t="str">
        <f t="shared" si="25"/>
        <v>[x]</v>
      </c>
    </row>
    <row r="86" spans="9:33" ht="16.5" x14ac:dyDescent="0.2">
      <c r="I86" s="34"/>
      <c r="P86" s="15">
        <v>30</v>
      </c>
      <c r="Q86" s="16">
        <f t="shared" si="10"/>
        <v>2</v>
      </c>
      <c r="R86" s="16">
        <f t="shared" si="11"/>
        <v>1606004</v>
      </c>
      <c r="S86" s="16" t="str">
        <f t="shared" si="15"/>
        <v>神器1碎片2等级15</v>
      </c>
      <c r="T86" s="31" t="s">
        <v>673</v>
      </c>
      <c r="U86" s="16">
        <f t="shared" si="12"/>
        <v>15</v>
      </c>
      <c r="V86" s="38">
        <f t="shared" si="16"/>
        <v>1.35</v>
      </c>
      <c r="W86" s="19">
        <f t="shared" si="13"/>
        <v>1.3500000000000002E-2</v>
      </c>
      <c r="X86" s="16">
        <f t="shared" si="17"/>
        <v>1</v>
      </c>
      <c r="Y86" s="16">
        <f t="shared" si="18"/>
        <v>2</v>
      </c>
      <c r="Z86" s="16">
        <f t="shared" si="19"/>
        <v>0</v>
      </c>
      <c r="AA86" s="16" t="str">
        <f t="shared" si="20"/>
        <v>AtkExt</v>
      </c>
      <c r="AB86" s="16">
        <f t="shared" si="14"/>
        <v>72</v>
      </c>
      <c r="AC86" s="16" t="str">
        <f t="shared" si="21"/>
        <v>DefExt</v>
      </c>
      <c r="AD86" s="16">
        <f t="shared" si="22"/>
        <v>72</v>
      </c>
      <c r="AE86" s="16" t="str">
        <f t="shared" si="23"/>
        <v>[x]</v>
      </c>
      <c r="AF86" s="29" t="str">
        <f t="shared" si="24"/>
        <v>[x]</v>
      </c>
      <c r="AG86" s="29" t="str">
        <f t="shared" si="25"/>
        <v>[x]</v>
      </c>
    </row>
    <row r="87" spans="9:33" ht="16.5" x14ac:dyDescent="0.2">
      <c r="I87" s="34"/>
      <c r="P87" s="15">
        <v>31</v>
      </c>
      <c r="Q87" s="16">
        <f t="shared" si="10"/>
        <v>3</v>
      </c>
      <c r="R87" s="16">
        <f t="shared" si="11"/>
        <v>1606005</v>
      </c>
      <c r="S87" s="16" t="str">
        <f t="shared" si="15"/>
        <v>神器1碎片3等级1</v>
      </c>
      <c r="T87" s="31" t="s">
        <v>673</v>
      </c>
      <c r="U87" s="16">
        <f t="shared" si="12"/>
        <v>1</v>
      </c>
      <c r="V87" s="38">
        <f t="shared" si="16"/>
        <v>0.20200000000000001</v>
      </c>
      <c r="W87" s="19">
        <f t="shared" si="13"/>
        <v>4.0400000000000002E-3</v>
      </c>
      <c r="X87" s="16">
        <f t="shared" si="17"/>
        <v>1</v>
      </c>
      <c r="Y87" s="16">
        <f t="shared" si="18"/>
        <v>3</v>
      </c>
      <c r="Z87" s="16">
        <f t="shared" si="19"/>
        <v>0</v>
      </c>
      <c r="AA87" s="16" t="str">
        <f t="shared" si="20"/>
        <v>AtkExt</v>
      </c>
      <c r="AB87" s="16">
        <f t="shared" si="14"/>
        <v>21</v>
      </c>
      <c r="AC87" s="16" t="str">
        <f t="shared" si="21"/>
        <v>HPExt</v>
      </c>
      <c r="AD87" s="16">
        <f t="shared" si="22"/>
        <v>130</v>
      </c>
      <c r="AE87" s="16" t="str">
        <f t="shared" si="23"/>
        <v>[x]</v>
      </c>
      <c r="AF87" s="29" t="str">
        <f t="shared" si="24"/>
        <v>[x]</v>
      </c>
      <c r="AG87" s="29" t="str">
        <f t="shared" si="25"/>
        <v>[x]</v>
      </c>
    </row>
    <row r="88" spans="9:33" ht="16.5" x14ac:dyDescent="0.2">
      <c r="I88" s="34"/>
      <c r="P88" s="15">
        <v>32</v>
      </c>
      <c r="Q88" s="16">
        <f t="shared" si="10"/>
        <v>3</v>
      </c>
      <c r="R88" s="16">
        <f t="shared" si="11"/>
        <v>1606005</v>
      </c>
      <c r="S88" s="16" t="str">
        <f t="shared" si="15"/>
        <v>神器1碎片3等级2</v>
      </c>
      <c r="T88" s="31" t="s">
        <v>673</v>
      </c>
      <c r="U88" s="16">
        <f t="shared" si="12"/>
        <v>2</v>
      </c>
      <c r="V88" s="38">
        <f t="shared" si="16"/>
        <v>0.25800000000000001</v>
      </c>
      <c r="W88" s="19">
        <f t="shared" si="13"/>
        <v>5.1600000000000005E-3</v>
      </c>
      <c r="X88" s="16">
        <f t="shared" si="17"/>
        <v>1</v>
      </c>
      <c r="Y88" s="16">
        <f t="shared" si="18"/>
        <v>3</v>
      </c>
      <c r="Z88" s="16">
        <f t="shared" si="19"/>
        <v>0</v>
      </c>
      <c r="AA88" s="16" t="str">
        <f t="shared" si="20"/>
        <v>AtkExt</v>
      </c>
      <c r="AB88" s="16">
        <f t="shared" si="14"/>
        <v>27</v>
      </c>
      <c r="AC88" s="16" t="str">
        <f t="shared" si="21"/>
        <v>HPExt</v>
      </c>
      <c r="AD88" s="16">
        <f t="shared" si="22"/>
        <v>167</v>
      </c>
      <c r="AE88" s="16" t="str">
        <f t="shared" si="23"/>
        <v>[x]</v>
      </c>
      <c r="AF88" s="29" t="str">
        <f t="shared" si="24"/>
        <v>[x]</v>
      </c>
      <c r="AG88" s="29" t="str">
        <f t="shared" si="25"/>
        <v>[x]</v>
      </c>
    </row>
    <row r="89" spans="9:33" ht="16.5" x14ac:dyDescent="0.2">
      <c r="I89" s="34"/>
      <c r="P89" s="15">
        <v>33</v>
      </c>
      <c r="Q89" s="16">
        <f t="shared" si="10"/>
        <v>3</v>
      </c>
      <c r="R89" s="16">
        <f t="shared" si="11"/>
        <v>1606005</v>
      </c>
      <c r="S89" s="16" t="str">
        <f t="shared" si="15"/>
        <v>神器1碎片3等级3</v>
      </c>
      <c r="T89" s="31" t="s">
        <v>673</v>
      </c>
      <c r="U89" s="16">
        <f t="shared" si="12"/>
        <v>3</v>
      </c>
      <c r="V89" s="38">
        <f t="shared" si="16"/>
        <v>0.31800000000000006</v>
      </c>
      <c r="W89" s="19">
        <f t="shared" si="13"/>
        <v>6.3600000000000011E-3</v>
      </c>
      <c r="X89" s="16">
        <f t="shared" si="17"/>
        <v>1</v>
      </c>
      <c r="Y89" s="16">
        <f t="shared" si="18"/>
        <v>3</v>
      </c>
      <c r="Z89" s="16">
        <f t="shared" si="19"/>
        <v>0</v>
      </c>
      <c r="AA89" s="16" t="str">
        <f t="shared" si="20"/>
        <v>AtkExt</v>
      </c>
      <c r="AB89" s="16">
        <f t="shared" si="14"/>
        <v>34</v>
      </c>
      <c r="AC89" s="16" t="str">
        <f t="shared" si="21"/>
        <v>HPExt</v>
      </c>
      <c r="AD89" s="16">
        <f t="shared" si="22"/>
        <v>206</v>
      </c>
      <c r="AE89" s="16" t="str">
        <f t="shared" si="23"/>
        <v>[x]</v>
      </c>
      <c r="AF89" s="29" t="str">
        <f t="shared" si="24"/>
        <v>[x]</v>
      </c>
      <c r="AG89" s="29" t="str">
        <f t="shared" si="25"/>
        <v>[x]</v>
      </c>
    </row>
    <row r="90" spans="9:33" ht="16.5" x14ac:dyDescent="0.2">
      <c r="I90" s="34"/>
      <c r="P90" s="15">
        <v>34</v>
      </c>
      <c r="Q90" s="16">
        <f t="shared" si="10"/>
        <v>3</v>
      </c>
      <c r="R90" s="16">
        <f t="shared" si="11"/>
        <v>1606005</v>
      </c>
      <c r="S90" s="16" t="str">
        <f t="shared" si="15"/>
        <v>神器1碎片3等级4</v>
      </c>
      <c r="T90" s="31" t="s">
        <v>673</v>
      </c>
      <c r="U90" s="16">
        <f t="shared" si="12"/>
        <v>4</v>
      </c>
      <c r="V90" s="38">
        <f t="shared" si="16"/>
        <v>0.38200000000000001</v>
      </c>
      <c r="W90" s="19">
        <f t="shared" si="13"/>
        <v>7.6400000000000001E-3</v>
      </c>
      <c r="X90" s="16">
        <f t="shared" si="17"/>
        <v>1</v>
      </c>
      <c r="Y90" s="16">
        <f t="shared" si="18"/>
        <v>3</v>
      </c>
      <c r="Z90" s="16">
        <f t="shared" si="19"/>
        <v>0</v>
      </c>
      <c r="AA90" s="16" t="str">
        <f t="shared" si="20"/>
        <v>AtkExt</v>
      </c>
      <c r="AB90" s="16">
        <f t="shared" si="14"/>
        <v>41</v>
      </c>
      <c r="AC90" s="16" t="str">
        <f t="shared" si="21"/>
        <v>HPExt</v>
      </c>
      <c r="AD90" s="16">
        <f t="shared" si="22"/>
        <v>247</v>
      </c>
      <c r="AE90" s="16" t="str">
        <f t="shared" si="23"/>
        <v>[x]</v>
      </c>
      <c r="AF90" s="29" t="str">
        <f t="shared" si="24"/>
        <v>[x]</v>
      </c>
      <c r="AG90" s="29" t="str">
        <f t="shared" si="25"/>
        <v>[x]</v>
      </c>
    </row>
    <row r="91" spans="9:33" ht="16.5" x14ac:dyDescent="0.2">
      <c r="I91" s="34"/>
      <c r="P91" s="15">
        <v>35</v>
      </c>
      <c r="Q91" s="16">
        <f t="shared" si="10"/>
        <v>3</v>
      </c>
      <c r="R91" s="16">
        <f t="shared" si="11"/>
        <v>1606005</v>
      </c>
      <c r="S91" s="16" t="str">
        <f t="shared" si="15"/>
        <v>神器1碎片3等级5</v>
      </c>
      <c r="T91" s="31" t="s">
        <v>673</v>
      </c>
      <c r="U91" s="16">
        <f t="shared" si="12"/>
        <v>5</v>
      </c>
      <c r="V91" s="38">
        <f t="shared" si="16"/>
        <v>0.45</v>
      </c>
      <c r="W91" s="19">
        <f t="shared" si="13"/>
        <v>9.0000000000000011E-3</v>
      </c>
      <c r="X91" s="16">
        <f t="shared" si="17"/>
        <v>1</v>
      </c>
      <c r="Y91" s="16">
        <f t="shared" si="18"/>
        <v>3</v>
      </c>
      <c r="Z91" s="16">
        <f t="shared" si="19"/>
        <v>0</v>
      </c>
      <c r="AA91" s="16" t="str">
        <f t="shared" si="20"/>
        <v>AtkExt</v>
      </c>
      <c r="AB91" s="16">
        <f t="shared" si="14"/>
        <v>48</v>
      </c>
      <c r="AC91" s="16" t="str">
        <f t="shared" si="21"/>
        <v>HPExt</v>
      </c>
      <c r="AD91" s="16">
        <f t="shared" si="22"/>
        <v>291</v>
      </c>
      <c r="AE91" s="16" t="str">
        <f t="shared" si="23"/>
        <v>[x]</v>
      </c>
      <c r="AF91" s="29" t="str">
        <f t="shared" si="24"/>
        <v>[x]</v>
      </c>
      <c r="AG91" s="29" t="str">
        <f t="shared" si="25"/>
        <v>[x]</v>
      </c>
    </row>
    <row r="92" spans="9:33" ht="16.5" x14ac:dyDescent="0.2">
      <c r="I92" s="34"/>
      <c r="P92" s="15">
        <v>36</v>
      </c>
      <c r="Q92" s="16">
        <f t="shared" si="10"/>
        <v>3</v>
      </c>
      <c r="R92" s="16">
        <f t="shared" si="11"/>
        <v>1606005</v>
      </c>
      <c r="S92" s="16" t="str">
        <f t="shared" si="15"/>
        <v>神器1碎片3等级6</v>
      </c>
      <c r="T92" s="31" t="s">
        <v>673</v>
      </c>
      <c r="U92" s="16">
        <f t="shared" si="12"/>
        <v>6</v>
      </c>
      <c r="V92" s="38">
        <f t="shared" si="16"/>
        <v>0.52200000000000002</v>
      </c>
      <c r="W92" s="19">
        <f t="shared" si="13"/>
        <v>1.0440000000000001E-2</v>
      </c>
      <c r="X92" s="16">
        <f t="shared" si="17"/>
        <v>1</v>
      </c>
      <c r="Y92" s="16">
        <f t="shared" si="18"/>
        <v>3</v>
      </c>
      <c r="Z92" s="16">
        <f t="shared" si="19"/>
        <v>0</v>
      </c>
      <c r="AA92" s="16" t="str">
        <f t="shared" si="20"/>
        <v>AtkExt</v>
      </c>
      <c r="AB92" s="16">
        <f t="shared" si="14"/>
        <v>56</v>
      </c>
      <c r="AC92" s="16" t="str">
        <f t="shared" si="21"/>
        <v>HPExt</v>
      </c>
      <c r="AD92" s="16">
        <f t="shared" si="22"/>
        <v>338</v>
      </c>
      <c r="AE92" s="16" t="str">
        <f t="shared" si="23"/>
        <v>[x]</v>
      </c>
      <c r="AF92" s="29" t="str">
        <f t="shared" si="24"/>
        <v>[x]</v>
      </c>
      <c r="AG92" s="29" t="str">
        <f t="shared" si="25"/>
        <v>[x]</v>
      </c>
    </row>
    <row r="93" spans="9:33" ht="16.5" x14ac:dyDescent="0.2">
      <c r="I93" s="34"/>
      <c r="P93" s="15">
        <v>37</v>
      </c>
      <c r="Q93" s="16">
        <f t="shared" si="10"/>
        <v>3</v>
      </c>
      <c r="R93" s="16">
        <f t="shared" si="11"/>
        <v>1606005</v>
      </c>
      <c r="S93" s="16" t="str">
        <f t="shared" si="15"/>
        <v>神器1碎片3等级7</v>
      </c>
      <c r="T93" s="31" t="s">
        <v>673</v>
      </c>
      <c r="U93" s="16">
        <f t="shared" si="12"/>
        <v>7</v>
      </c>
      <c r="V93" s="38">
        <f t="shared" si="16"/>
        <v>0.59799999999999998</v>
      </c>
      <c r="W93" s="19">
        <f t="shared" si="13"/>
        <v>1.196E-2</v>
      </c>
      <c r="X93" s="16">
        <f t="shared" si="17"/>
        <v>1</v>
      </c>
      <c r="Y93" s="16">
        <f t="shared" si="18"/>
        <v>3</v>
      </c>
      <c r="Z93" s="16">
        <f t="shared" si="19"/>
        <v>0</v>
      </c>
      <c r="AA93" s="16" t="str">
        <f t="shared" si="20"/>
        <v>AtkExt</v>
      </c>
      <c r="AB93" s="16">
        <f t="shared" si="14"/>
        <v>64</v>
      </c>
      <c r="AC93" s="16" t="str">
        <f t="shared" si="21"/>
        <v>HPExt</v>
      </c>
      <c r="AD93" s="16">
        <f t="shared" si="22"/>
        <v>387</v>
      </c>
      <c r="AE93" s="16" t="str">
        <f t="shared" si="23"/>
        <v>[x]</v>
      </c>
      <c r="AF93" s="29" t="str">
        <f t="shared" si="24"/>
        <v>[x]</v>
      </c>
      <c r="AG93" s="29" t="str">
        <f t="shared" si="25"/>
        <v>[x]</v>
      </c>
    </row>
    <row r="94" spans="9:33" ht="16.5" x14ac:dyDescent="0.2">
      <c r="I94" s="34"/>
      <c r="P94" s="15">
        <v>38</v>
      </c>
      <c r="Q94" s="16">
        <f t="shared" si="10"/>
        <v>3</v>
      </c>
      <c r="R94" s="16">
        <f t="shared" si="11"/>
        <v>1606005</v>
      </c>
      <c r="S94" s="16" t="str">
        <f t="shared" si="15"/>
        <v>神器1碎片3等级8</v>
      </c>
      <c r="T94" s="31" t="s">
        <v>673</v>
      </c>
      <c r="U94" s="16">
        <f t="shared" si="12"/>
        <v>8</v>
      </c>
      <c r="V94" s="38">
        <f t="shared" si="16"/>
        <v>0.67800000000000005</v>
      </c>
      <c r="W94" s="19">
        <f t="shared" si="13"/>
        <v>1.3560000000000001E-2</v>
      </c>
      <c r="X94" s="16">
        <f t="shared" si="17"/>
        <v>1</v>
      </c>
      <c r="Y94" s="16">
        <f t="shared" si="18"/>
        <v>3</v>
      </c>
      <c r="Z94" s="16">
        <f t="shared" si="19"/>
        <v>0</v>
      </c>
      <c r="AA94" s="16" t="str">
        <f t="shared" si="20"/>
        <v>AtkExt</v>
      </c>
      <c r="AB94" s="16">
        <f t="shared" si="14"/>
        <v>73</v>
      </c>
      <c r="AC94" s="16" t="str">
        <f t="shared" si="21"/>
        <v>HPExt</v>
      </c>
      <c r="AD94" s="16">
        <f t="shared" si="22"/>
        <v>439</v>
      </c>
      <c r="AE94" s="16" t="str">
        <f t="shared" si="23"/>
        <v>[x]</v>
      </c>
      <c r="AF94" s="29" t="str">
        <f t="shared" si="24"/>
        <v>[x]</v>
      </c>
      <c r="AG94" s="29" t="str">
        <f t="shared" si="25"/>
        <v>[x]</v>
      </c>
    </row>
    <row r="95" spans="9:33" ht="16.5" x14ac:dyDescent="0.2">
      <c r="I95" s="34"/>
      <c r="P95" s="15">
        <v>39</v>
      </c>
      <c r="Q95" s="16">
        <f t="shared" si="10"/>
        <v>3</v>
      </c>
      <c r="R95" s="16">
        <f t="shared" si="11"/>
        <v>1606005</v>
      </c>
      <c r="S95" s="16" t="str">
        <f t="shared" si="15"/>
        <v>神器1碎片3等级9</v>
      </c>
      <c r="T95" s="31" t="s">
        <v>673</v>
      </c>
      <c r="U95" s="16">
        <f t="shared" si="12"/>
        <v>9</v>
      </c>
      <c r="V95" s="38">
        <f t="shared" si="16"/>
        <v>0.76200000000000001</v>
      </c>
      <c r="W95" s="19">
        <f t="shared" si="13"/>
        <v>1.524E-2</v>
      </c>
      <c r="X95" s="16">
        <f t="shared" si="17"/>
        <v>1</v>
      </c>
      <c r="Y95" s="16">
        <f t="shared" si="18"/>
        <v>3</v>
      </c>
      <c r="Z95" s="16">
        <f t="shared" si="19"/>
        <v>0</v>
      </c>
      <c r="AA95" s="16" t="str">
        <f t="shared" si="20"/>
        <v>AtkExt</v>
      </c>
      <c r="AB95" s="16">
        <f t="shared" si="14"/>
        <v>82</v>
      </c>
      <c r="AC95" s="16" t="str">
        <f t="shared" si="21"/>
        <v>HPExt</v>
      </c>
      <c r="AD95" s="16">
        <f t="shared" si="22"/>
        <v>494</v>
      </c>
      <c r="AE95" s="16" t="str">
        <f t="shared" si="23"/>
        <v>[x]</v>
      </c>
      <c r="AF95" s="29" t="str">
        <f t="shared" si="24"/>
        <v>[x]</v>
      </c>
      <c r="AG95" s="29" t="str">
        <f t="shared" si="25"/>
        <v>[x]</v>
      </c>
    </row>
    <row r="96" spans="9:33" ht="16.5" x14ac:dyDescent="0.2">
      <c r="I96" s="34"/>
      <c r="P96" s="15">
        <v>40</v>
      </c>
      <c r="Q96" s="16">
        <f t="shared" si="10"/>
        <v>3</v>
      </c>
      <c r="R96" s="16">
        <f t="shared" si="11"/>
        <v>1606005</v>
      </c>
      <c r="S96" s="16" t="str">
        <f t="shared" si="15"/>
        <v>神器1碎片3等级10</v>
      </c>
      <c r="T96" s="31" t="s">
        <v>673</v>
      </c>
      <c r="U96" s="16">
        <f t="shared" si="12"/>
        <v>10</v>
      </c>
      <c r="V96" s="38">
        <f t="shared" si="16"/>
        <v>0.85000000000000009</v>
      </c>
      <c r="W96" s="19">
        <f t="shared" si="13"/>
        <v>1.7000000000000001E-2</v>
      </c>
      <c r="X96" s="16">
        <f t="shared" si="17"/>
        <v>1</v>
      </c>
      <c r="Y96" s="16">
        <f t="shared" si="18"/>
        <v>3</v>
      </c>
      <c r="Z96" s="16">
        <f t="shared" si="19"/>
        <v>0</v>
      </c>
      <c r="AA96" s="16" t="str">
        <f t="shared" si="20"/>
        <v>AtkExt</v>
      </c>
      <c r="AB96" s="16">
        <f t="shared" si="14"/>
        <v>91</v>
      </c>
      <c r="AC96" s="16" t="str">
        <f t="shared" si="21"/>
        <v>HPExt</v>
      </c>
      <c r="AD96" s="16">
        <f t="shared" si="22"/>
        <v>551</v>
      </c>
      <c r="AE96" s="16" t="str">
        <f t="shared" si="23"/>
        <v>[x]</v>
      </c>
      <c r="AF96" s="29" t="str">
        <f t="shared" si="24"/>
        <v>[x]</v>
      </c>
      <c r="AG96" s="29" t="str">
        <f t="shared" si="25"/>
        <v>[x]</v>
      </c>
    </row>
    <row r="97" spans="9:33" ht="16.5" x14ac:dyDescent="0.2">
      <c r="I97" s="34"/>
      <c r="P97" s="15">
        <v>41</v>
      </c>
      <c r="Q97" s="16">
        <f t="shared" si="10"/>
        <v>3</v>
      </c>
      <c r="R97" s="16">
        <f t="shared" si="11"/>
        <v>1606005</v>
      </c>
      <c r="S97" s="16" t="str">
        <f t="shared" si="15"/>
        <v>神器1碎片3等级11</v>
      </c>
      <c r="T97" s="31" t="s">
        <v>673</v>
      </c>
      <c r="U97" s="16">
        <f t="shared" si="12"/>
        <v>11</v>
      </c>
      <c r="V97" s="38">
        <f t="shared" si="16"/>
        <v>0.94200000000000006</v>
      </c>
      <c r="W97" s="19">
        <f t="shared" si="13"/>
        <v>1.8840000000000003E-2</v>
      </c>
      <c r="X97" s="16">
        <f t="shared" si="17"/>
        <v>1</v>
      </c>
      <c r="Y97" s="16">
        <f t="shared" si="18"/>
        <v>3</v>
      </c>
      <c r="Z97" s="16">
        <f t="shared" si="19"/>
        <v>0</v>
      </c>
      <c r="AA97" s="16" t="str">
        <f t="shared" si="20"/>
        <v>AtkExt</v>
      </c>
      <c r="AB97" s="16">
        <f t="shared" si="14"/>
        <v>101</v>
      </c>
      <c r="AC97" s="16" t="str">
        <f t="shared" si="21"/>
        <v>HPExt</v>
      </c>
      <c r="AD97" s="16">
        <f t="shared" si="22"/>
        <v>610</v>
      </c>
      <c r="AE97" s="16" t="str">
        <f t="shared" si="23"/>
        <v>[x]</v>
      </c>
      <c r="AF97" s="29" t="str">
        <f t="shared" si="24"/>
        <v>[x]</v>
      </c>
      <c r="AG97" s="29" t="str">
        <f t="shared" si="25"/>
        <v>[x]</v>
      </c>
    </row>
    <row r="98" spans="9:33" ht="16.5" x14ac:dyDescent="0.2">
      <c r="I98" s="34"/>
      <c r="P98" s="15">
        <v>42</v>
      </c>
      <c r="Q98" s="16">
        <f t="shared" si="10"/>
        <v>3</v>
      </c>
      <c r="R98" s="16">
        <f t="shared" si="11"/>
        <v>1606005</v>
      </c>
      <c r="S98" s="16" t="str">
        <f t="shared" si="15"/>
        <v>神器1碎片3等级12</v>
      </c>
      <c r="T98" s="31" t="s">
        <v>673</v>
      </c>
      <c r="U98" s="16">
        <f t="shared" si="12"/>
        <v>12</v>
      </c>
      <c r="V98" s="38">
        <f t="shared" si="16"/>
        <v>1.0380000000000003</v>
      </c>
      <c r="W98" s="19">
        <f t="shared" si="13"/>
        <v>2.0760000000000004E-2</v>
      </c>
      <c r="X98" s="16">
        <f t="shared" si="17"/>
        <v>1</v>
      </c>
      <c r="Y98" s="16">
        <f t="shared" si="18"/>
        <v>3</v>
      </c>
      <c r="Z98" s="16">
        <f t="shared" si="19"/>
        <v>0</v>
      </c>
      <c r="AA98" s="16" t="str">
        <f t="shared" si="20"/>
        <v>AtkExt</v>
      </c>
      <c r="AB98" s="16">
        <f t="shared" si="14"/>
        <v>111</v>
      </c>
      <c r="AC98" s="16" t="str">
        <f t="shared" si="21"/>
        <v>HPExt</v>
      </c>
      <c r="AD98" s="16">
        <f t="shared" si="22"/>
        <v>672</v>
      </c>
      <c r="AE98" s="16" t="str">
        <f t="shared" si="23"/>
        <v>[x]</v>
      </c>
      <c r="AF98" s="29" t="str">
        <f t="shared" si="24"/>
        <v>[x]</v>
      </c>
      <c r="AG98" s="29" t="str">
        <f t="shared" si="25"/>
        <v>[x]</v>
      </c>
    </row>
    <row r="99" spans="9:33" ht="16.5" x14ac:dyDescent="0.2">
      <c r="I99" s="34"/>
      <c r="P99" s="15">
        <v>43</v>
      </c>
      <c r="Q99" s="16">
        <f t="shared" si="10"/>
        <v>3</v>
      </c>
      <c r="R99" s="16">
        <f t="shared" si="11"/>
        <v>1606005</v>
      </c>
      <c r="S99" s="16" t="str">
        <f t="shared" si="15"/>
        <v>神器1碎片3等级13</v>
      </c>
      <c r="T99" s="31" t="s">
        <v>673</v>
      </c>
      <c r="U99" s="16">
        <f t="shared" si="12"/>
        <v>13</v>
      </c>
      <c r="V99" s="38">
        <f t="shared" si="16"/>
        <v>1.1380000000000001</v>
      </c>
      <c r="W99" s="19">
        <f t="shared" si="13"/>
        <v>2.2760000000000002E-2</v>
      </c>
      <c r="X99" s="16">
        <f t="shared" si="17"/>
        <v>1</v>
      </c>
      <c r="Y99" s="16">
        <f t="shared" si="18"/>
        <v>3</v>
      </c>
      <c r="Z99" s="16">
        <f t="shared" si="19"/>
        <v>0</v>
      </c>
      <c r="AA99" s="16" t="str">
        <f t="shared" si="20"/>
        <v>AtkExt</v>
      </c>
      <c r="AB99" s="16">
        <f t="shared" si="14"/>
        <v>122</v>
      </c>
      <c r="AC99" s="16" t="str">
        <f t="shared" si="21"/>
        <v>HPExt</v>
      </c>
      <c r="AD99" s="16">
        <f t="shared" si="22"/>
        <v>737</v>
      </c>
      <c r="AE99" s="16" t="str">
        <f t="shared" si="23"/>
        <v>[x]</v>
      </c>
      <c r="AF99" s="29" t="str">
        <f t="shared" si="24"/>
        <v>[x]</v>
      </c>
      <c r="AG99" s="29" t="str">
        <f t="shared" si="25"/>
        <v>[x]</v>
      </c>
    </row>
    <row r="100" spans="9:33" ht="16.5" x14ac:dyDescent="0.2">
      <c r="I100" s="34"/>
      <c r="P100" s="15">
        <v>44</v>
      </c>
      <c r="Q100" s="16">
        <f t="shared" si="10"/>
        <v>3</v>
      </c>
      <c r="R100" s="16">
        <f t="shared" si="11"/>
        <v>1606005</v>
      </c>
      <c r="S100" s="16" t="str">
        <f t="shared" si="15"/>
        <v>神器1碎片3等级14</v>
      </c>
      <c r="T100" s="31" t="s">
        <v>673</v>
      </c>
      <c r="U100" s="16">
        <f t="shared" si="12"/>
        <v>14</v>
      </c>
      <c r="V100" s="38">
        <f t="shared" si="16"/>
        <v>1.242</v>
      </c>
      <c r="W100" s="19">
        <f t="shared" si="13"/>
        <v>2.4840000000000001E-2</v>
      </c>
      <c r="X100" s="16">
        <f t="shared" si="17"/>
        <v>1</v>
      </c>
      <c r="Y100" s="16">
        <f t="shared" si="18"/>
        <v>3</v>
      </c>
      <c r="Z100" s="16">
        <f t="shared" si="19"/>
        <v>0</v>
      </c>
      <c r="AA100" s="16" t="str">
        <f t="shared" si="20"/>
        <v>AtkExt</v>
      </c>
      <c r="AB100" s="16">
        <f t="shared" si="14"/>
        <v>133</v>
      </c>
      <c r="AC100" s="16" t="str">
        <f t="shared" si="21"/>
        <v>HPExt</v>
      </c>
      <c r="AD100" s="16">
        <f t="shared" si="22"/>
        <v>805</v>
      </c>
      <c r="AE100" s="16" t="str">
        <f t="shared" si="23"/>
        <v>[x]</v>
      </c>
      <c r="AF100" s="29" t="str">
        <f t="shared" si="24"/>
        <v>[x]</v>
      </c>
      <c r="AG100" s="29" t="str">
        <f t="shared" si="25"/>
        <v>[x]</v>
      </c>
    </row>
    <row r="101" spans="9:33" ht="16.5" x14ac:dyDescent="0.2">
      <c r="I101" s="34"/>
      <c r="P101" s="15">
        <v>45</v>
      </c>
      <c r="Q101" s="16">
        <f t="shared" si="10"/>
        <v>3</v>
      </c>
      <c r="R101" s="16">
        <f t="shared" si="11"/>
        <v>1606005</v>
      </c>
      <c r="S101" s="16" t="str">
        <f t="shared" si="15"/>
        <v>神器1碎片3等级15</v>
      </c>
      <c r="T101" s="31" t="s">
        <v>673</v>
      </c>
      <c r="U101" s="16">
        <f t="shared" si="12"/>
        <v>15</v>
      </c>
      <c r="V101" s="38">
        <f t="shared" si="16"/>
        <v>1.35</v>
      </c>
      <c r="W101" s="19">
        <f t="shared" si="13"/>
        <v>2.7000000000000003E-2</v>
      </c>
      <c r="X101" s="16">
        <f t="shared" si="17"/>
        <v>1</v>
      </c>
      <c r="Y101" s="16">
        <f t="shared" si="18"/>
        <v>3</v>
      </c>
      <c r="Z101" s="16">
        <f t="shared" si="19"/>
        <v>0</v>
      </c>
      <c r="AA101" s="16" t="str">
        <f t="shared" si="20"/>
        <v>AtkExt</v>
      </c>
      <c r="AB101" s="16">
        <f t="shared" si="14"/>
        <v>145</v>
      </c>
      <c r="AC101" s="16" t="str">
        <f t="shared" si="21"/>
        <v>HPExt</v>
      </c>
      <c r="AD101" s="16">
        <f t="shared" si="22"/>
        <v>875</v>
      </c>
      <c r="AE101" s="16" t="str">
        <f t="shared" si="23"/>
        <v>[x]</v>
      </c>
      <c r="AF101" s="29" t="str">
        <f t="shared" si="24"/>
        <v>[x]</v>
      </c>
      <c r="AG101" s="29" t="str">
        <f t="shared" si="25"/>
        <v>[x]</v>
      </c>
    </row>
    <row r="102" spans="9:33" ht="16.5" x14ac:dyDescent="0.2">
      <c r="I102" s="34"/>
      <c r="P102" s="15">
        <v>46</v>
      </c>
      <c r="Q102" s="16">
        <f t="shared" si="10"/>
        <v>4</v>
      </c>
      <c r="R102" s="16">
        <f t="shared" si="11"/>
        <v>1606006</v>
      </c>
      <c r="S102" s="16" t="str">
        <f t="shared" si="15"/>
        <v>神器2碎片1等级1</v>
      </c>
      <c r="T102" s="31" t="s">
        <v>673</v>
      </c>
      <c r="U102" s="16">
        <f t="shared" si="12"/>
        <v>1</v>
      </c>
      <c r="V102" s="38">
        <f t="shared" si="16"/>
        <v>0.20200000000000001</v>
      </c>
      <c r="W102" s="19">
        <f t="shared" si="13"/>
        <v>2.0200000000000001E-3</v>
      </c>
      <c r="X102" s="16">
        <f t="shared" si="17"/>
        <v>1</v>
      </c>
      <c r="Y102" s="16">
        <f t="shared" si="18"/>
        <v>2</v>
      </c>
      <c r="Z102" s="16">
        <f t="shared" si="19"/>
        <v>0</v>
      </c>
      <c r="AA102" s="16" t="str">
        <f t="shared" si="20"/>
        <v>AtkExt</v>
      </c>
      <c r="AB102" s="16">
        <f t="shared" si="14"/>
        <v>21</v>
      </c>
      <c r="AC102" s="16" t="str">
        <f t="shared" si="21"/>
        <v>DefExt</v>
      </c>
      <c r="AD102" s="16">
        <f t="shared" si="22"/>
        <v>5</v>
      </c>
      <c r="AE102" s="16" t="str">
        <f t="shared" si="23"/>
        <v>[x]</v>
      </c>
      <c r="AF102" s="29" t="str">
        <f t="shared" si="24"/>
        <v>[x]</v>
      </c>
      <c r="AG102" s="29" t="str">
        <f t="shared" si="25"/>
        <v>[x]</v>
      </c>
    </row>
    <row r="103" spans="9:33" ht="16.5" x14ac:dyDescent="0.2">
      <c r="I103" s="34"/>
      <c r="P103" s="15">
        <v>47</v>
      </c>
      <c r="Q103" s="16">
        <f t="shared" si="10"/>
        <v>4</v>
      </c>
      <c r="R103" s="16">
        <f t="shared" si="11"/>
        <v>1606006</v>
      </c>
      <c r="S103" s="16" t="str">
        <f t="shared" si="15"/>
        <v>神器2碎片1等级2</v>
      </c>
      <c r="T103" s="31" t="s">
        <v>673</v>
      </c>
      <c r="U103" s="16">
        <f t="shared" si="12"/>
        <v>2</v>
      </c>
      <c r="V103" s="38">
        <f t="shared" si="16"/>
        <v>0.25800000000000001</v>
      </c>
      <c r="W103" s="19">
        <f t="shared" si="13"/>
        <v>2.5800000000000003E-3</v>
      </c>
      <c r="X103" s="16">
        <f t="shared" si="17"/>
        <v>1</v>
      </c>
      <c r="Y103" s="16">
        <f t="shared" si="18"/>
        <v>2</v>
      </c>
      <c r="Z103" s="16">
        <f t="shared" si="19"/>
        <v>0</v>
      </c>
      <c r="AA103" s="16" t="str">
        <f t="shared" si="20"/>
        <v>AtkExt</v>
      </c>
      <c r="AB103" s="16">
        <f t="shared" si="14"/>
        <v>27</v>
      </c>
      <c r="AC103" s="16" t="str">
        <f t="shared" si="21"/>
        <v>DefExt</v>
      </c>
      <c r="AD103" s="16">
        <f t="shared" si="22"/>
        <v>6</v>
      </c>
      <c r="AE103" s="16" t="str">
        <f t="shared" si="23"/>
        <v>[x]</v>
      </c>
      <c r="AF103" s="29" t="str">
        <f t="shared" si="24"/>
        <v>[x]</v>
      </c>
      <c r="AG103" s="29" t="str">
        <f t="shared" si="25"/>
        <v>[x]</v>
      </c>
    </row>
    <row r="104" spans="9:33" ht="16.5" x14ac:dyDescent="0.2">
      <c r="I104" s="34"/>
      <c r="P104" s="15">
        <v>48</v>
      </c>
      <c r="Q104" s="16">
        <f t="shared" si="10"/>
        <v>4</v>
      </c>
      <c r="R104" s="16">
        <f t="shared" si="11"/>
        <v>1606006</v>
      </c>
      <c r="S104" s="16" t="str">
        <f t="shared" si="15"/>
        <v>神器2碎片1等级3</v>
      </c>
      <c r="T104" s="31" t="s">
        <v>673</v>
      </c>
      <c r="U104" s="16">
        <f t="shared" si="12"/>
        <v>3</v>
      </c>
      <c r="V104" s="38">
        <f t="shared" si="16"/>
        <v>0.31800000000000006</v>
      </c>
      <c r="W104" s="19">
        <f t="shared" si="13"/>
        <v>3.1800000000000005E-3</v>
      </c>
      <c r="X104" s="16">
        <f t="shared" si="17"/>
        <v>1</v>
      </c>
      <c r="Y104" s="16">
        <f t="shared" si="18"/>
        <v>2</v>
      </c>
      <c r="Z104" s="16">
        <f t="shared" si="19"/>
        <v>0</v>
      </c>
      <c r="AA104" s="16" t="str">
        <f t="shared" si="20"/>
        <v>AtkExt</v>
      </c>
      <c r="AB104" s="16">
        <f t="shared" si="14"/>
        <v>34</v>
      </c>
      <c r="AC104" s="16" t="str">
        <f t="shared" si="21"/>
        <v>DefExt</v>
      </c>
      <c r="AD104" s="16">
        <f t="shared" si="22"/>
        <v>8</v>
      </c>
      <c r="AE104" s="16" t="str">
        <f t="shared" si="23"/>
        <v>[x]</v>
      </c>
      <c r="AF104" s="29" t="str">
        <f t="shared" si="24"/>
        <v>[x]</v>
      </c>
      <c r="AG104" s="29" t="str">
        <f t="shared" si="25"/>
        <v>[x]</v>
      </c>
    </row>
    <row r="105" spans="9:33" ht="16.5" x14ac:dyDescent="0.2">
      <c r="I105" s="34"/>
      <c r="P105" s="15">
        <v>49</v>
      </c>
      <c r="Q105" s="16">
        <f t="shared" si="10"/>
        <v>4</v>
      </c>
      <c r="R105" s="16">
        <f t="shared" si="11"/>
        <v>1606006</v>
      </c>
      <c r="S105" s="16" t="str">
        <f t="shared" si="15"/>
        <v>神器2碎片1等级4</v>
      </c>
      <c r="T105" s="31" t="s">
        <v>673</v>
      </c>
      <c r="U105" s="16">
        <f t="shared" si="12"/>
        <v>4</v>
      </c>
      <c r="V105" s="38">
        <f t="shared" si="16"/>
        <v>0.38200000000000001</v>
      </c>
      <c r="W105" s="19">
        <f t="shared" si="13"/>
        <v>3.82E-3</v>
      </c>
      <c r="X105" s="16">
        <f t="shared" si="17"/>
        <v>1</v>
      </c>
      <c r="Y105" s="16">
        <f t="shared" si="18"/>
        <v>2</v>
      </c>
      <c r="Z105" s="16">
        <f t="shared" si="19"/>
        <v>0</v>
      </c>
      <c r="AA105" s="16" t="str">
        <f t="shared" si="20"/>
        <v>AtkExt</v>
      </c>
      <c r="AB105" s="16">
        <f t="shared" si="14"/>
        <v>41</v>
      </c>
      <c r="AC105" s="16" t="str">
        <f t="shared" si="21"/>
        <v>DefExt</v>
      </c>
      <c r="AD105" s="16">
        <f t="shared" si="22"/>
        <v>10</v>
      </c>
      <c r="AE105" s="16" t="str">
        <f t="shared" si="23"/>
        <v>[x]</v>
      </c>
      <c r="AF105" s="29" t="str">
        <f t="shared" si="24"/>
        <v>[x]</v>
      </c>
      <c r="AG105" s="29" t="str">
        <f t="shared" si="25"/>
        <v>[x]</v>
      </c>
    </row>
    <row r="106" spans="9:33" ht="16.5" x14ac:dyDescent="0.2">
      <c r="I106" s="34"/>
      <c r="P106" s="15">
        <v>50</v>
      </c>
      <c r="Q106" s="16">
        <f t="shared" si="10"/>
        <v>4</v>
      </c>
      <c r="R106" s="16">
        <f t="shared" si="11"/>
        <v>1606006</v>
      </c>
      <c r="S106" s="16" t="str">
        <f t="shared" si="15"/>
        <v>神器2碎片1等级5</v>
      </c>
      <c r="T106" s="31" t="s">
        <v>673</v>
      </c>
      <c r="U106" s="16">
        <f t="shared" si="12"/>
        <v>5</v>
      </c>
      <c r="V106" s="38">
        <f t="shared" si="16"/>
        <v>0.45</v>
      </c>
      <c r="W106" s="19">
        <f t="shared" si="13"/>
        <v>4.5000000000000005E-3</v>
      </c>
      <c r="X106" s="16">
        <f t="shared" si="17"/>
        <v>1</v>
      </c>
      <c r="Y106" s="16">
        <f t="shared" si="18"/>
        <v>2</v>
      </c>
      <c r="Z106" s="16">
        <f t="shared" si="19"/>
        <v>0</v>
      </c>
      <c r="AA106" s="16" t="str">
        <f t="shared" si="20"/>
        <v>AtkExt</v>
      </c>
      <c r="AB106" s="16">
        <f t="shared" si="14"/>
        <v>48</v>
      </c>
      <c r="AC106" s="16" t="str">
        <f t="shared" si="21"/>
        <v>DefExt</v>
      </c>
      <c r="AD106" s="16">
        <f t="shared" si="22"/>
        <v>12</v>
      </c>
      <c r="AE106" s="16" t="str">
        <f t="shared" si="23"/>
        <v>[x]</v>
      </c>
      <c r="AF106" s="29" t="str">
        <f t="shared" si="24"/>
        <v>[x]</v>
      </c>
      <c r="AG106" s="29" t="str">
        <f t="shared" si="25"/>
        <v>[x]</v>
      </c>
    </row>
    <row r="107" spans="9:33" ht="16.5" x14ac:dyDescent="0.2">
      <c r="I107" s="34"/>
      <c r="P107" s="15">
        <v>51</v>
      </c>
      <c r="Q107" s="16">
        <f t="shared" si="10"/>
        <v>4</v>
      </c>
      <c r="R107" s="16">
        <f t="shared" si="11"/>
        <v>1606006</v>
      </c>
      <c r="S107" s="16" t="str">
        <f t="shared" si="15"/>
        <v>神器2碎片1等级6</v>
      </c>
      <c r="T107" s="31" t="s">
        <v>673</v>
      </c>
      <c r="U107" s="16">
        <f t="shared" si="12"/>
        <v>6</v>
      </c>
      <c r="V107" s="38">
        <f t="shared" si="16"/>
        <v>0.52200000000000002</v>
      </c>
      <c r="W107" s="19">
        <f t="shared" si="13"/>
        <v>5.2200000000000007E-3</v>
      </c>
      <c r="X107" s="16">
        <f t="shared" si="17"/>
        <v>1</v>
      </c>
      <c r="Y107" s="16">
        <f t="shared" si="18"/>
        <v>2</v>
      </c>
      <c r="Z107" s="16">
        <f t="shared" si="19"/>
        <v>0</v>
      </c>
      <c r="AA107" s="16" t="str">
        <f t="shared" si="20"/>
        <v>AtkExt</v>
      </c>
      <c r="AB107" s="16">
        <f t="shared" si="14"/>
        <v>56</v>
      </c>
      <c r="AC107" s="16" t="str">
        <f t="shared" si="21"/>
        <v>DefExt</v>
      </c>
      <c r="AD107" s="16">
        <f t="shared" si="22"/>
        <v>14</v>
      </c>
      <c r="AE107" s="16" t="str">
        <f t="shared" si="23"/>
        <v>[x]</v>
      </c>
      <c r="AF107" s="29" t="str">
        <f t="shared" si="24"/>
        <v>[x]</v>
      </c>
      <c r="AG107" s="29" t="str">
        <f t="shared" si="25"/>
        <v>[x]</v>
      </c>
    </row>
    <row r="108" spans="9:33" ht="16.5" x14ac:dyDescent="0.2">
      <c r="I108" s="34"/>
      <c r="P108" s="15">
        <v>52</v>
      </c>
      <c r="Q108" s="16">
        <f t="shared" si="10"/>
        <v>4</v>
      </c>
      <c r="R108" s="16">
        <f t="shared" si="11"/>
        <v>1606006</v>
      </c>
      <c r="S108" s="16" t="str">
        <f t="shared" si="15"/>
        <v>神器2碎片1等级7</v>
      </c>
      <c r="T108" s="31" t="s">
        <v>673</v>
      </c>
      <c r="U108" s="16">
        <f t="shared" si="12"/>
        <v>7</v>
      </c>
      <c r="V108" s="38">
        <f t="shared" si="16"/>
        <v>0.59799999999999998</v>
      </c>
      <c r="W108" s="19">
        <f t="shared" si="13"/>
        <v>5.9800000000000001E-3</v>
      </c>
      <c r="X108" s="16">
        <f t="shared" si="17"/>
        <v>1</v>
      </c>
      <c r="Y108" s="16">
        <f t="shared" si="18"/>
        <v>2</v>
      </c>
      <c r="Z108" s="16">
        <f t="shared" si="19"/>
        <v>0</v>
      </c>
      <c r="AA108" s="16" t="str">
        <f t="shared" si="20"/>
        <v>AtkExt</v>
      </c>
      <c r="AB108" s="16">
        <f t="shared" si="14"/>
        <v>64</v>
      </c>
      <c r="AC108" s="16" t="str">
        <f t="shared" si="21"/>
        <v>DefExt</v>
      </c>
      <c r="AD108" s="16">
        <f t="shared" si="22"/>
        <v>16</v>
      </c>
      <c r="AE108" s="16" t="str">
        <f t="shared" si="23"/>
        <v>[x]</v>
      </c>
      <c r="AF108" s="29" t="str">
        <f t="shared" si="24"/>
        <v>[x]</v>
      </c>
      <c r="AG108" s="29" t="str">
        <f t="shared" si="25"/>
        <v>[x]</v>
      </c>
    </row>
    <row r="109" spans="9:33" ht="16.5" x14ac:dyDescent="0.2">
      <c r="I109" s="34"/>
      <c r="P109" s="15">
        <v>53</v>
      </c>
      <c r="Q109" s="16">
        <f t="shared" si="10"/>
        <v>4</v>
      </c>
      <c r="R109" s="16">
        <f t="shared" si="11"/>
        <v>1606006</v>
      </c>
      <c r="S109" s="16" t="str">
        <f t="shared" si="15"/>
        <v>神器2碎片1等级8</v>
      </c>
      <c r="T109" s="31" t="s">
        <v>673</v>
      </c>
      <c r="U109" s="16">
        <f t="shared" si="12"/>
        <v>8</v>
      </c>
      <c r="V109" s="38">
        <f t="shared" si="16"/>
        <v>0.67800000000000005</v>
      </c>
      <c r="W109" s="19">
        <f t="shared" si="13"/>
        <v>6.7800000000000004E-3</v>
      </c>
      <c r="X109" s="16">
        <f t="shared" si="17"/>
        <v>1</v>
      </c>
      <c r="Y109" s="16">
        <f t="shared" si="18"/>
        <v>2</v>
      </c>
      <c r="Z109" s="16">
        <f t="shared" si="19"/>
        <v>0</v>
      </c>
      <c r="AA109" s="16" t="str">
        <f t="shared" si="20"/>
        <v>AtkExt</v>
      </c>
      <c r="AB109" s="16">
        <f t="shared" si="14"/>
        <v>73</v>
      </c>
      <c r="AC109" s="16" t="str">
        <f t="shared" si="21"/>
        <v>DefExt</v>
      </c>
      <c r="AD109" s="16">
        <f t="shared" si="22"/>
        <v>18</v>
      </c>
      <c r="AE109" s="16" t="str">
        <f t="shared" si="23"/>
        <v>[x]</v>
      </c>
      <c r="AF109" s="29" t="str">
        <f t="shared" si="24"/>
        <v>[x]</v>
      </c>
      <c r="AG109" s="29" t="str">
        <f t="shared" si="25"/>
        <v>[x]</v>
      </c>
    </row>
    <row r="110" spans="9:33" ht="16.5" x14ac:dyDescent="0.2">
      <c r="I110" s="34"/>
      <c r="P110" s="15">
        <v>54</v>
      </c>
      <c r="Q110" s="16">
        <f t="shared" si="10"/>
        <v>4</v>
      </c>
      <c r="R110" s="16">
        <f t="shared" si="11"/>
        <v>1606006</v>
      </c>
      <c r="S110" s="16" t="str">
        <f t="shared" si="15"/>
        <v>神器2碎片1等级9</v>
      </c>
      <c r="T110" s="31" t="s">
        <v>673</v>
      </c>
      <c r="U110" s="16">
        <f t="shared" si="12"/>
        <v>9</v>
      </c>
      <c r="V110" s="38">
        <f t="shared" si="16"/>
        <v>0.76200000000000001</v>
      </c>
      <c r="W110" s="19">
        <f t="shared" si="13"/>
        <v>7.62E-3</v>
      </c>
      <c r="X110" s="16">
        <f t="shared" si="17"/>
        <v>1</v>
      </c>
      <c r="Y110" s="16">
        <f t="shared" si="18"/>
        <v>2</v>
      </c>
      <c r="Z110" s="16">
        <f t="shared" si="19"/>
        <v>0</v>
      </c>
      <c r="AA110" s="16" t="str">
        <f t="shared" si="20"/>
        <v>AtkExt</v>
      </c>
      <c r="AB110" s="16">
        <f t="shared" si="14"/>
        <v>82</v>
      </c>
      <c r="AC110" s="16" t="str">
        <f t="shared" si="21"/>
        <v>DefExt</v>
      </c>
      <c r="AD110" s="16">
        <f t="shared" si="22"/>
        <v>20</v>
      </c>
      <c r="AE110" s="16" t="str">
        <f t="shared" si="23"/>
        <v>[x]</v>
      </c>
      <c r="AF110" s="29" t="str">
        <f t="shared" si="24"/>
        <v>[x]</v>
      </c>
      <c r="AG110" s="29" t="str">
        <f t="shared" si="25"/>
        <v>[x]</v>
      </c>
    </row>
    <row r="111" spans="9:33" ht="16.5" x14ac:dyDescent="0.2">
      <c r="I111" s="34"/>
      <c r="P111" s="15">
        <v>55</v>
      </c>
      <c r="Q111" s="16">
        <f t="shared" si="10"/>
        <v>4</v>
      </c>
      <c r="R111" s="16">
        <f t="shared" si="11"/>
        <v>1606006</v>
      </c>
      <c r="S111" s="16" t="str">
        <f t="shared" si="15"/>
        <v>神器2碎片1等级10</v>
      </c>
      <c r="T111" s="31" t="s">
        <v>673</v>
      </c>
      <c r="U111" s="16">
        <f t="shared" si="12"/>
        <v>10</v>
      </c>
      <c r="V111" s="38">
        <f t="shared" si="16"/>
        <v>0.85000000000000009</v>
      </c>
      <c r="W111" s="19">
        <f t="shared" si="13"/>
        <v>8.5000000000000006E-3</v>
      </c>
      <c r="X111" s="16">
        <f t="shared" si="17"/>
        <v>1</v>
      </c>
      <c r="Y111" s="16">
        <f t="shared" si="18"/>
        <v>2</v>
      </c>
      <c r="Z111" s="16">
        <f t="shared" si="19"/>
        <v>0</v>
      </c>
      <c r="AA111" s="16" t="str">
        <f t="shared" si="20"/>
        <v>AtkExt</v>
      </c>
      <c r="AB111" s="16">
        <f t="shared" si="14"/>
        <v>91</v>
      </c>
      <c r="AC111" s="16" t="str">
        <f t="shared" si="21"/>
        <v>DefExt</v>
      </c>
      <c r="AD111" s="16">
        <f t="shared" si="22"/>
        <v>22</v>
      </c>
      <c r="AE111" s="16" t="str">
        <f t="shared" si="23"/>
        <v>[x]</v>
      </c>
      <c r="AF111" s="29" t="str">
        <f t="shared" si="24"/>
        <v>[x]</v>
      </c>
      <c r="AG111" s="29" t="str">
        <f t="shared" si="25"/>
        <v>[x]</v>
      </c>
    </row>
    <row r="112" spans="9:33" ht="16.5" x14ac:dyDescent="0.2">
      <c r="I112" s="34"/>
      <c r="P112" s="15">
        <v>56</v>
      </c>
      <c r="Q112" s="16">
        <f t="shared" si="10"/>
        <v>4</v>
      </c>
      <c r="R112" s="16">
        <f t="shared" si="11"/>
        <v>1606006</v>
      </c>
      <c r="S112" s="16" t="str">
        <f t="shared" si="15"/>
        <v>神器2碎片1等级11</v>
      </c>
      <c r="T112" s="31" t="s">
        <v>673</v>
      </c>
      <c r="U112" s="16">
        <f t="shared" si="12"/>
        <v>11</v>
      </c>
      <c r="V112" s="38">
        <f t="shared" si="16"/>
        <v>0.94200000000000006</v>
      </c>
      <c r="W112" s="19">
        <f t="shared" si="13"/>
        <v>9.4200000000000013E-3</v>
      </c>
      <c r="X112" s="16">
        <f t="shared" si="17"/>
        <v>1</v>
      </c>
      <c r="Y112" s="16">
        <f t="shared" si="18"/>
        <v>2</v>
      </c>
      <c r="Z112" s="16">
        <f t="shared" si="19"/>
        <v>0</v>
      </c>
      <c r="AA112" s="16" t="str">
        <f t="shared" si="20"/>
        <v>AtkExt</v>
      </c>
      <c r="AB112" s="16">
        <f t="shared" si="14"/>
        <v>101</v>
      </c>
      <c r="AC112" s="16" t="str">
        <f t="shared" si="21"/>
        <v>DefExt</v>
      </c>
      <c r="AD112" s="16">
        <f t="shared" si="22"/>
        <v>25</v>
      </c>
      <c r="AE112" s="16" t="str">
        <f t="shared" si="23"/>
        <v>[x]</v>
      </c>
      <c r="AF112" s="29" t="str">
        <f t="shared" si="24"/>
        <v>[x]</v>
      </c>
      <c r="AG112" s="29" t="str">
        <f t="shared" si="25"/>
        <v>[x]</v>
      </c>
    </row>
    <row r="113" spans="9:33" ht="16.5" x14ac:dyDescent="0.2">
      <c r="I113" s="34"/>
      <c r="P113" s="15">
        <v>57</v>
      </c>
      <c r="Q113" s="16">
        <f t="shared" si="10"/>
        <v>4</v>
      </c>
      <c r="R113" s="16">
        <f t="shared" si="11"/>
        <v>1606006</v>
      </c>
      <c r="S113" s="16" t="str">
        <f t="shared" si="15"/>
        <v>神器2碎片1等级12</v>
      </c>
      <c r="T113" s="31" t="s">
        <v>673</v>
      </c>
      <c r="U113" s="16">
        <f t="shared" si="12"/>
        <v>12</v>
      </c>
      <c r="V113" s="38">
        <f t="shared" si="16"/>
        <v>1.0380000000000003</v>
      </c>
      <c r="W113" s="19">
        <f t="shared" si="13"/>
        <v>1.0380000000000002E-2</v>
      </c>
      <c r="X113" s="16">
        <f t="shared" si="17"/>
        <v>1</v>
      </c>
      <c r="Y113" s="16">
        <f t="shared" si="18"/>
        <v>2</v>
      </c>
      <c r="Z113" s="16">
        <f t="shared" si="19"/>
        <v>0</v>
      </c>
      <c r="AA113" s="16" t="str">
        <f t="shared" si="20"/>
        <v>AtkExt</v>
      </c>
      <c r="AB113" s="16">
        <f t="shared" si="14"/>
        <v>111</v>
      </c>
      <c r="AC113" s="16" t="str">
        <f t="shared" si="21"/>
        <v>DefExt</v>
      </c>
      <c r="AD113" s="16">
        <f t="shared" si="22"/>
        <v>27</v>
      </c>
      <c r="AE113" s="16" t="str">
        <f t="shared" si="23"/>
        <v>[x]</v>
      </c>
      <c r="AF113" s="29" t="str">
        <f t="shared" si="24"/>
        <v>[x]</v>
      </c>
      <c r="AG113" s="29" t="str">
        <f t="shared" si="25"/>
        <v>[x]</v>
      </c>
    </row>
    <row r="114" spans="9:33" ht="16.5" x14ac:dyDescent="0.2">
      <c r="I114" s="34"/>
      <c r="P114" s="15">
        <v>58</v>
      </c>
      <c r="Q114" s="16">
        <f t="shared" si="10"/>
        <v>4</v>
      </c>
      <c r="R114" s="16">
        <f t="shared" si="11"/>
        <v>1606006</v>
      </c>
      <c r="S114" s="16" t="str">
        <f t="shared" si="15"/>
        <v>神器2碎片1等级13</v>
      </c>
      <c r="T114" s="31" t="s">
        <v>673</v>
      </c>
      <c r="U114" s="16">
        <f t="shared" si="12"/>
        <v>13</v>
      </c>
      <c r="V114" s="38">
        <f t="shared" si="16"/>
        <v>1.1380000000000001</v>
      </c>
      <c r="W114" s="19">
        <f t="shared" si="13"/>
        <v>1.1380000000000001E-2</v>
      </c>
      <c r="X114" s="16">
        <f t="shared" si="17"/>
        <v>1</v>
      </c>
      <c r="Y114" s="16">
        <f t="shared" si="18"/>
        <v>2</v>
      </c>
      <c r="Z114" s="16">
        <f t="shared" si="19"/>
        <v>0</v>
      </c>
      <c r="AA114" s="16" t="str">
        <f t="shared" si="20"/>
        <v>AtkExt</v>
      </c>
      <c r="AB114" s="16">
        <f t="shared" si="14"/>
        <v>122</v>
      </c>
      <c r="AC114" s="16" t="str">
        <f t="shared" si="21"/>
        <v>DefExt</v>
      </c>
      <c r="AD114" s="16">
        <f t="shared" si="22"/>
        <v>30</v>
      </c>
      <c r="AE114" s="16" t="str">
        <f t="shared" si="23"/>
        <v>[x]</v>
      </c>
      <c r="AF114" s="29" t="str">
        <f t="shared" si="24"/>
        <v>[x]</v>
      </c>
      <c r="AG114" s="29" t="str">
        <f t="shared" si="25"/>
        <v>[x]</v>
      </c>
    </row>
    <row r="115" spans="9:33" ht="16.5" x14ac:dyDescent="0.2">
      <c r="I115" s="34"/>
      <c r="P115" s="15">
        <v>59</v>
      </c>
      <c r="Q115" s="16">
        <f t="shared" si="10"/>
        <v>4</v>
      </c>
      <c r="R115" s="16">
        <f t="shared" si="11"/>
        <v>1606006</v>
      </c>
      <c r="S115" s="16" t="str">
        <f t="shared" si="15"/>
        <v>神器2碎片1等级14</v>
      </c>
      <c r="T115" s="31" t="s">
        <v>673</v>
      </c>
      <c r="U115" s="16">
        <f t="shared" si="12"/>
        <v>14</v>
      </c>
      <c r="V115" s="38">
        <f t="shared" si="16"/>
        <v>1.242</v>
      </c>
      <c r="W115" s="19">
        <f t="shared" si="13"/>
        <v>1.242E-2</v>
      </c>
      <c r="X115" s="16">
        <f t="shared" si="17"/>
        <v>1</v>
      </c>
      <c r="Y115" s="16">
        <f t="shared" si="18"/>
        <v>2</v>
      </c>
      <c r="Z115" s="16">
        <f t="shared" si="19"/>
        <v>0</v>
      </c>
      <c r="AA115" s="16" t="str">
        <f t="shared" si="20"/>
        <v>AtkExt</v>
      </c>
      <c r="AB115" s="16">
        <f t="shared" si="14"/>
        <v>133</v>
      </c>
      <c r="AC115" s="16" t="str">
        <f t="shared" si="21"/>
        <v>DefExt</v>
      </c>
      <c r="AD115" s="16">
        <f t="shared" si="22"/>
        <v>33</v>
      </c>
      <c r="AE115" s="16" t="str">
        <f t="shared" si="23"/>
        <v>[x]</v>
      </c>
      <c r="AF115" s="29" t="str">
        <f t="shared" si="24"/>
        <v>[x]</v>
      </c>
      <c r="AG115" s="29" t="str">
        <f t="shared" si="25"/>
        <v>[x]</v>
      </c>
    </row>
    <row r="116" spans="9:33" ht="16.5" x14ac:dyDescent="0.2">
      <c r="I116" s="34"/>
      <c r="P116" s="15">
        <v>60</v>
      </c>
      <c r="Q116" s="16">
        <f t="shared" si="10"/>
        <v>4</v>
      </c>
      <c r="R116" s="16">
        <f t="shared" si="11"/>
        <v>1606006</v>
      </c>
      <c r="S116" s="16" t="str">
        <f t="shared" si="15"/>
        <v>神器2碎片1等级15</v>
      </c>
      <c r="T116" s="31" t="s">
        <v>673</v>
      </c>
      <c r="U116" s="16">
        <f t="shared" si="12"/>
        <v>15</v>
      </c>
      <c r="V116" s="38">
        <f t="shared" si="16"/>
        <v>1.35</v>
      </c>
      <c r="W116" s="19">
        <f t="shared" si="13"/>
        <v>1.3500000000000002E-2</v>
      </c>
      <c r="X116" s="16">
        <f t="shared" si="17"/>
        <v>1</v>
      </c>
      <c r="Y116" s="16">
        <f t="shared" si="18"/>
        <v>2</v>
      </c>
      <c r="Z116" s="16">
        <f t="shared" si="19"/>
        <v>0</v>
      </c>
      <c r="AA116" s="16" t="str">
        <f t="shared" si="20"/>
        <v>AtkExt</v>
      </c>
      <c r="AB116" s="16">
        <f t="shared" si="14"/>
        <v>145</v>
      </c>
      <c r="AC116" s="16" t="str">
        <f t="shared" si="21"/>
        <v>DefExt</v>
      </c>
      <c r="AD116" s="16">
        <f t="shared" si="22"/>
        <v>36</v>
      </c>
      <c r="AE116" s="16" t="str">
        <f t="shared" si="23"/>
        <v>[x]</v>
      </c>
      <c r="AF116" s="29" t="str">
        <f t="shared" si="24"/>
        <v>[x]</v>
      </c>
      <c r="AG116" s="29" t="str">
        <f t="shared" si="25"/>
        <v>[x]</v>
      </c>
    </row>
    <row r="117" spans="9:33" ht="16.5" x14ac:dyDescent="0.2">
      <c r="I117" s="34"/>
      <c r="P117" s="15">
        <v>61</v>
      </c>
      <c r="Q117" s="16">
        <f t="shared" si="10"/>
        <v>5</v>
      </c>
      <c r="R117" s="16">
        <f t="shared" si="11"/>
        <v>1606007</v>
      </c>
      <c r="S117" s="16" t="str">
        <f t="shared" si="15"/>
        <v>神器2碎片2等级1</v>
      </c>
      <c r="T117" s="31" t="s">
        <v>673</v>
      </c>
      <c r="U117" s="16">
        <f t="shared" si="12"/>
        <v>1</v>
      </c>
      <c r="V117" s="38">
        <f t="shared" si="16"/>
        <v>0.20200000000000001</v>
      </c>
      <c r="W117" s="19">
        <f t="shared" si="13"/>
        <v>2.0200000000000001E-3</v>
      </c>
      <c r="X117" s="16">
        <f t="shared" si="17"/>
        <v>1</v>
      </c>
      <c r="Y117" s="16">
        <f t="shared" si="18"/>
        <v>2</v>
      </c>
      <c r="Z117" s="16">
        <f t="shared" si="19"/>
        <v>3</v>
      </c>
      <c r="AA117" s="16" t="str">
        <f t="shared" si="20"/>
        <v>AtkExt</v>
      </c>
      <c r="AB117" s="16">
        <f t="shared" si="14"/>
        <v>10</v>
      </c>
      <c r="AC117" s="16" t="str">
        <f t="shared" si="21"/>
        <v>DefExt</v>
      </c>
      <c r="AD117" s="16">
        <f t="shared" si="22"/>
        <v>5</v>
      </c>
      <c r="AE117" s="16" t="str">
        <f t="shared" si="23"/>
        <v>HPExt</v>
      </c>
      <c r="AF117" s="29">
        <f t="shared" si="24"/>
        <v>32</v>
      </c>
      <c r="AG117" s="29" t="str">
        <f t="shared" si="25"/>
        <v>[x]</v>
      </c>
    </row>
    <row r="118" spans="9:33" ht="16.5" x14ac:dyDescent="0.2">
      <c r="I118" s="34"/>
      <c r="P118" s="15">
        <v>62</v>
      </c>
      <c r="Q118" s="16">
        <f t="shared" si="10"/>
        <v>5</v>
      </c>
      <c r="R118" s="16">
        <f t="shared" si="11"/>
        <v>1606007</v>
      </c>
      <c r="S118" s="16" t="str">
        <f t="shared" si="15"/>
        <v>神器2碎片2等级2</v>
      </c>
      <c r="T118" s="31" t="s">
        <v>673</v>
      </c>
      <c r="U118" s="16">
        <f t="shared" si="12"/>
        <v>2</v>
      </c>
      <c r="V118" s="38">
        <f t="shared" si="16"/>
        <v>0.25800000000000001</v>
      </c>
      <c r="W118" s="19">
        <f t="shared" si="13"/>
        <v>2.5800000000000003E-3</v>
      </c>
      <c r="X118" s="16">
        <f t="shared" si="17"/>
        <v>1</v>
      </c>
      <c r="Y118" s="16">
        <f t="shared" si="18"/>
        <v>2</v>
      </c>
      <c r="Z118" s="16">
        <f t="shared" si="19"/>
        <v>3</v>
      </c>
      <c r="AA118" s="16" t="str">
        <f t="shared" si="20"/>
        <v>AtkExt</v>
      </c>
      <c r="AB118" s="16">
        <f t="shared" si="14"/>
        <v>13</v>
      </c>
      <c r="AC118" s="16" t="str">
        <f t="shared" si="21"/>
        <v>DefExt</v>
      </c>
      <c r="AD118" s="16">
        <f t="shared" si="22"/>
        <v>6</v>
      </c>
      <c r="AE118" s="16" t="str">
        <f t="shared" si="23"/>
        <v>HPExt</v>
      </c>
      <c r="AF118" s="29">
        <f t="shared" si="24"/>
        <v>41</v>
      </c>
      <c r="AG118" s="29" t="str">
        <f t="shared" si="25"/>
        <v>[x]</v>
      </c>
    </row>
    <row r="119" spans="9:33" ht="16.5" x14ac:dyDescent="0.2">
      <c r="I119" s="34"/>
      <c r="P119" s="15">
        <v>63</v>
      </c>
      <c r="Q119" s="16">
        <f t="shared" si="10"/>
        <v>5</v>
      </c>
      <c r="R119" s="16">
        <f t="shared" si="11"/>
        <v>1606007</v>
      </c>
      <c r="S119" s="16" t="str">
        <f t="shared" si="15"/>
        <v>神器2碎片2等级3</v>
      </c>
      <c r="T119" s="31" t="s">
        <v>673</v>
      </c>
      <c r="U119" s="16">
        <f t="shared" si="12"/>
        <v>3</v>
      </c>
      <c r="V119" s="38">
        <f t="shared" si="16"/>
        <v>0.31800000000000006</v>
      </c>
      <c r="W119" s="19">
        <f t="shared" si="13"/>
        <v>3.1800000000000005E-3</v>
      </c>
      <c r="X119" s="16">
        <f t="shared" si="17"/>
        <v>1</v>
      </c>
      <c r="Y119" s="16">
        <f t="shared" si="18"/>
        <v>2</v>
      </c>
      <c r="Z119" s="16">
        <f t="shared" si="19"/>
        <v>3</v>
      </c>
      <c r="AA119" s="16" t="str">
        <f t="shared" si="20"/>
        <v>AtkExt</v>
      </c>
      <c r="AB119" s="16">
        <f t="shared" si="14"/>
        <v>17</v>
      </c>
      <c r="AC119" s="16" t="str">
        <f t="shared" si="21"/>
        <v>DefExt</v>
      </c>
      <c r="AD119" s="16">
        <f t="shared" si="22"/>
        <v>8</v>
      </c>
      <c r="AE119" s="16" t="str">
        <f t="shared" si="23"/>
        <v>HPExt</v>
      </c>
      <c r="AF119" s="29">
        <f t="shared" si="24"/>
        <v>51</v>
      </c>
      <c r="AG119" s="29" t="str">
        <f t="shared" si="25"/>
        <v>[x]</v>
      </c>
    </row>
    <row r="120" spans="9:33" ht="16.5" x14ac:dyDescent="0.2">
      <c r="I120" s="34"/>
      <c r="P120" s="15">
        <v>64</v>
      </c>
      <c r="Q120" s="16">
        <f t="shared" si="10"/>
        <v>5</v>
      </c>
      <c r="R120" s="16">
        <f t="shared" si="11"/>
        <v>1606007</v>
      </c>
      <c r="S120" s="16" t="str">
        <f t="shared" si="15"/>
        <v>神器2碎片2等级4</v>
      </c>
      <c r="T120" s="31" t="s">
        <v>673</v>
      </c>
      <c r="U120" s="16">
        <f t="shared" si="12"/>
        <v>4</v>
      </c>
      <c r="V120" s="38">
        <f t="shared" si="16"/>
        <v>0.38200000000000001</v>
      </c>
      <c r="W120" s="19">
        <f t="shared" si="13"/>
        <v>3.82E-3</v>
      </c>
      <c r="X120" s="16">
        <f t="shared" si="17"/>
        <v>1</v>
      </c>
      <c r="Y120" s="16">
        <f t="shared" si="18"/>
        <v>2</v>
      </c>
      <c r="Z120" s="16">
        <f t="shared" si="19"/>
        <v>3</v>
      </c>
      <c r="AA120" s="16" t="str">
        <f t="shared" si="20"/>
        <v>AtkExt</v>
      </c>
      <c r="AB120" s="16">
        <f t="shared" si="14"/>
        <v>20</v>
      </c>
      <c r="AC120" s="16" t="str">
        <f t="shared" si="21"/>
        <v>DefExt</v>
      </c>
      <c r="AD120" s="16">
        <f t="shared" si="22"/>
        <v>10</v>
      </c>
      <c r="AE120" s="16" t="str">
        <f t="shared" si="23"/>
        <v>HPExt</v>
      </c>
      <c r="AF120" s="29">
        <f t="shared" si="24"/>
        <v>61</v>
      </c>
      <c r="AG120" s="29" t="str">
        <f t="shared" si="25"/>
        <v>[x]</v>
      </c>
    </row>
    <row r="121" spans="9:33" ht="16.5" x14ac:dyDescent="0.2">
      <c r="I121" s="34"/>
      <c r="P121" s="15">
        <v>65</v>
      </c>
      <c r="Q121" s="16">
        <f t="shared" ref="Q121:Q184" si="26">MATCH(P121-1,$X$4:$X$46,1)</f>
        <v>5</v>
      </c>
      <c r="R121" s="16">
        <f t="shared" ref="R121:R184" si="27">INDEX($S$5:$S$46,Q121)</f>
        <v>1606007</v>
      </c>
      <c r="S121" s="16" t="str">
        <f t="shared" si="15"/>
        <v>神器2碎片2等级5</v>
      </c>
      <c r="T121" s="31" t="s">
        <v>673</v>
      </c>
      <c r="U121" s="16">
        <f t="shared" ref="U121:U184" si="28">P121-INDEX($X$4:$X$46,Q121)</f>
        <v>5</v>
      </c>
      <c r="V121" s="38">
        <f t="shared" si="16"/>
        <v>0.45</v>
      </c>
      <c r="W121" s="19">
        <f t="shared" ref="W121:W184" si="29">INDEX($V$5:$V$46,Q121)*V121</f>
        <v>4.5000000000000005E-3</v>
      </c>
      <c r="X121" s="16">
        <f t="shared" si="17"/>
        <v>1</v>
      </c>
      <c r="Y121" s="16">
        <f t="shared" si="18"/>
        <v>2</v>
      </c>
      <c r="Z121" s="16">
        <f t="shared" si="19"/>
        <v>3</v>
      </c>
      <c r="AA121" s="16" t="str">
        <f t="shared" si="20"/>
        <v>AtkExt</v>
      </c>
      <c r="AB121" s="16">
        <f t="shared" ref="AB121:AB184" si="30">INT(INDEX($E$4:$G$4,X121)*W121*INDEX($Y$5:$AA$46,Q121,X121))</f>
        <v>24</v>
      </c>
      <c r="AC121" s="16" t="str">
        <f t="shared" si="21"/>
        <v>DefExt</v>
      </c>
      <c r="AD121" s="16">
        <f t="shared" si="22"/>
        <v>12</v>
      </c>
      <c r="AE121" s="16" t="str">
        <f t="shared" si="23"/>
        <v>HPExt</v>
      </c>
      <c r="AF121" s="29">
        <f t="shared" si="24"/>
        <v>72</v>
      </c>
      <c r="AG121" s="29" t="str">
        <f t="shared" si="25"/>
        <v>[x]</v>
      </c>
    </row>
    <row r="122" spans="9:33" ht="16.5" x14ac:dyDescent="0.2">
      <c r="I122" s="34"/>
      <c r="P122" s="15">
        <v>66</v>
      </c>
      <c r="Q122" s="16">
        <f t="shared" si="26"/>
        <v>5</v>
      </c>
      <c r="R122" s="16">
        <f t="shared" si="27"/>
        <v>1606007</v>
      </c>
      <c r="S122" s="16" t="str">
        <f t="shared" ref="S122:S185" si="31">INDEX($P$5:$P$46,Q122)&amp;"碎片"&amp;INDEX($R$5:$R$46,Q122)&amp;"等级"&amp;U122</f>
        <v>神器2碎片2等级6</v>
      </c>
      <c r="T122" s="31" t="s">
        <v>673</v>
      </c>
      <c r="U122" s="16">
        <f t="shared" si="28"/>
        <v>6</v>
      </c>
      <c r="V122" s="38">
        <f t="shared" ref="V122:V185" si="32">15%+U122*5%+U122*U122*0.2%</f>
        <v>0.52200000000000002</v>
      </c>
      <c r="W122" s="19">
        <f t="shared" si="29"/>
        <v>5.2200000000000007E-3</v>
      </c>
      <c r="X122" s="16">
        <f t="shared" ref="X122:X185" si="33">INDEX($AB$5:$AB$46,Q122)</f>
        <v>1</v>
      </c>
      <c r="Y122" s="16">
        <f t="shared" ref="Y122:Y185" si="34">INDEX(AC$5:AC$46,$Q122)</f>
        <v>2</v>
      </c>
      <c r="Z122" s="16">
        <f t="shared" ref="Z122:Z185" si="35">INDEX(AD$5:AD$46,$Q122)</f>
        <v>3</v>
      </c>
      <c r="AA122" s="16" t="str">
        <f t="shared" ref="AA122:AA185" si="36">INDEX($Y$3:$AA$3,X122)</f>
        <v>AtkExt</v>
      </c>
      <c r="AB122" s="16">
        <f t="shared" si="30"/>
        <v>28</v>
      </c>
      <c r="AC122" s="16" t="str">
        <f t="shared" ref="AC122:AC185" si="37">IF(Y122&gt;0,INDEX($Y$3:$AA$3,Y122),"[x]")</f>
        <v>DefExt</v>
      </c>
      <c r="AD122" s="16">
        <f t="shared" ref="AD122:AD185" si="38">IF(Y122&gt;0,INT(INDEX($E$4:$G$4,Y122)*W122*INDEX($Y$5:$AA$46,Q122,Y122)),"[x]")</f>
        <v>14</v>
      </c>
      <c r="AE122" s="16" t="str">
        <f t="shared" ref="AE122:AE185" si="39">IF(Z122&gt;0,INDEX($Y$3:$AA$3,Z122),"[x]")</f>
        <v>HPExt</v>
      </c>
      <c r="AF122" s="29">
        <f t="shared" ref="AF122:AF185" si="40">IF(Z122&gt;0,INT(INDEX($E$4:$G$4,Z122)*W122*INDEX($Y$5:$AA$46,Q122,Z122)),"[x]")</f>
        <v>84</v>
      </c>
      <c r="AG122" s="29" t="str">
        <f t="shared" ref="AG122:AG185" si="41">IF(INDEX($AE$5:$AE$46,Q122)&gt;0,INDEX($AE$5:$AE$46,Q122)*U122,"[x]")</f>
        <v>[x]</v>
      </c>
    </row>
    <row r="123" spans="9:33" ht="16.5" x14ac:dyDescent="0.2">
      <c r="I123" s="34"/>
      <c r="P123" s="15">
        <v>67</v>
      </c>
      <c r="Q123" s="16">
        <f t="shared" si="26"/>
        <v>5</v>
      </c>
      <c r="R123" s="16">
        <f t="shared" si="27"/>
        <v>1606007</v>
      </c>
      <c r="S123" s="16" t="str">
        <f t="shared" si="31"/>
        <v>神器2碎片2等级7</v>
      </c>
      <c r="T123" s="31" t="s">
        <v>673</v>
      </c>
      <c r="U123" s="16">
        <f t="shared" si="28"/>
        <v>7</v>
      </c>
      <c r="V123" s="38">
        <f t="shared" si="32"/>
        <v>0.59799999999999998</v>
      </c>
      <c r="W123" s="19">
        <f t="shared" si="29"/>
        <v>5.9800000000000001E-3</v>
      </c>
      <c r="X123" s="16">
        <f t="shared" si="33"/>
        <v>1</v>
      </c>
      <c r="Y123" s="16">
        <f t="shared" si="34"/>
        <v>2</v>
      </c>
      <c r="Z123" s="16">
        <f t="shared" si="35"/>
        <v>3</v>
      </c>
      <c r="AA123" s="16" t="str">
        <f t="shared" si="36"/>
        <v>AtkExt</v>
      </c>
      <c r="AB123" s="16">
        <f t="shared" si="30"/>
        <v>32</v>
      </c>
      <c r="AC123" s="16" t="str">
        <f t="shared" si="37"/>
        <v>DefExt</v>
      </c>
      <c r="AD123" s="16">
        <f t="shared" si="38"/>
        <v>16</v>
      </c>
      <c r="AE123" s="16" t="str">
        <f t="shared" si="39"/>
        <v>HPExt</v>
      </c>
      <c r="AF123" s="29">
        <f t="shared" si="40"/>
        <v>96</v>
      </c>
      <c r="AG123" s="29" t="str">
        <f t="shared" si="41"/>
        <v>[x]</v>
      </c>
    </row>
    <row r="124" spans="9:33" ht="16.5" x14ac:dyDescent="0.2">
      <c r="I124" s="34"/>
      <c r="P124" s="15">
        <v>68</v>
      </c>
      <c r="Q124" s="16">
        <f t="shared" si="26"/>
        <v>5</v>
      </c>
      <c r="R124" s="16">
        <f t="shared" si="27"/>
        <v>1606007</v>
      </c>
      <c r="S124" s="16" t="str">
        <f t="shared" si="31"/>
        <v>神器2碎片2等级8</v>
      </c>
      <c r="T124" s="31" t="s">
        <v>673</v>
      </c>
      <c r="U124" s="16">
        <f t="shared" si="28"/>
        <v>8</v>
      </c>
      <c r="V124" s="38">
        <f t="shared" si="32"/>
        <v>0.67800000000000005</v>
      </c>
      <c r="W124" s="19">
        <f t="shared" si="29"/>
        <v>6.7800000000000004E-3</v>
      </c>
      <c r="X124" s="16">
        <f t="shared" si="33"/>
        <v>1</v>
      </c>
      <c r="Y124" s="16">
        <f t="shared" si="34"/>
        <v>2</v>
      </c>
      <c r="Z124" s="16">
        <f t="shared" si="35"/>
        <v>3</v>
      </c>
      <c r="AA124" s="16" t="str">
        <f t="shared" si="36"/>
        <v>AtkExt</v>
      </c>
      <c r="AB124" s="16">
        <f t="shared" si="30"/>
        <v>36</v>
      </c>
      <c r="AC124" s="16" t="str">
        <f t="shared" si="37"/>
        <v>DefExt</v>
      </c>
      <c r="AD124" s="16">
        <f t="shared" si="38"/>
        <v>18</v>
      </c>
      <c r="AE124" s="16" t="str">
        <f t="shared" si="39"/>
        <v>HPExt</v>
      </c>
      <c r="AF124" s="29">
        <f t="shared" si="40"/>
        <v>109</v>
      </c>
      <c r="AG124" s="29" t="str">
        <f t="shared" si="41"/>
        <v>[x]</v>
      </c>
    </row>
    <row r="125" spans="9:33" ht="16.5" x14ac:dyDescent="0.2">
      <c r="I125" s="34"/>
      <c r="P125" s="15">
        <v>69</v>
      </c>
      <c r="Q125" s="16">
        <f t="shared" si="26"/>
        <v>5</v>
      </c>
      <c r="R125" s="16">
        <f t="shared" si="27"/>
        <v>1606007</v>
      </c>
      <c r="S125" s="16" t="str">
        <f t="shared" si="31"/>
        <v>神器2碎片2等级9</v>
      </c>
      <c r="T125" s="31" t="s">
        <v>673</v>
      </c>
      <c r="U125" s="16">
        <f t="shared" si="28"/>
        <v>9</v>
      </c>
      <c r="V125" s="38">
        <f t="shared" si="32"/>
        <v>0.76200000000000001</v>
      </c>
      <c r="W125" s="19">
        <f t="shared" si="29"/>
        <v>7.62E-3</v>
      </c>
      <c r="X125" s="16">
        <f t="shared" si="33"/>
        <v>1</v>
      </c>
      <c r="Y125" s="16">
        <f t="shared" si="34"/>
        <v>2</v>
      </c>
      <c r="Z125" s="16">
        <f t="shared" si="35"/>
        <v>3</v>
      </c>
      <c r="AA125" s="16" t="str">
        <f t="shared" si="36"/>
        <v>AtkExt</v>
      </c>
      <c r="AB125" s="16">
        <f t="shared" si="30"/>
        <v>41</v>
      </c>
      <c r="AC125" s="16" t="str">
        <f t="shared" si="37"/>
        <v>DefExt</v>
      </c>
      <c r="AD125" s="16">
        <f t="shared" si="38"/>
        <v>20</v>
      </c>
      <c r="AE125" s="16" t="str">
        <f t="shared" si="39"/>
        <v>HPExt</v>
      </c>
      <c r="AF125" s="29">
        <f t="shared" si="40"/>
        <v>123</v>
      </c>
      <c r="AG125" s="29" t="str">
        <f t="shared" si="41"/>
        <v>[x]</v>
      </c>
    </row>
    <row r="126" spans="9:33" ht="16.5" x14ac:dyDescent="0.2">
      <c r="I126" s="34"/>
      <c r="P126" s="15">
        <v>70</v>
      </c>
      <c r="Q126" s="16">
        <f t="shared" si="26"/>
        <v>5</v>
      </c>
      <c r="R126" s="16">
        <f t="shared" si="27"/>
        <v>1606007</v>
      </c>
      <c r="S126" s="16" t="str">
        <f t="shared" si="31"/>
        <v>神器2碎片2等级10</v>
      </c>
      <c r="T126" s="31" t="s">
        <v>673</v>
      </c>
      <c r="U126" s="16">
        <f t="shared" si="28"/>
        <v>10</v>
      </c>
      <c r="V126" s="38">
        <f t="shared" si="32"/>
        <v>0.85000000000000009</v>
      </c>
      <c r="W126" s="19">
        <f t="shared" si="29"/>
        <v>8.5000000000000006E-3</v>
      </c>
      <c r="X126" s="16">
        <f t="shared" si="33"/>
        <v>1</v>
      </c>
      <c r="Y126" s="16">
        <f t="shared" si="34"/>
        <v>2</v>
      </c>
      <c r="Z126" s="16">
        <f t="shared" si="35"/>
        <v>3</v>
      </c>
      <c r="AA126" s="16" t="str">
        <f t="shared" si="36"/>
        <v>AtkExt</v>
      </c>
      <c r="AB126" s="16">
        <f t="shared" si="30"/>
        <v>45</v>
      </c>
      <c r="AC126" s="16" t="str">
        <f t="shared" si="37"/>
        <v>DefExt</v>
      </c>
      <c r="AD126" s="16">
        <f t="shared" si="38"/>
        <v>22</v>
      </c>
      <c r="AE126" s="16" t="str">
        <f t="shared" si="39"/>
        <v>HPExt</v>
      </c>
      <c r="AF126" s="29">
        <f t="shared" si="40"/>
        <v>137</v>
      </c>
      <c r="AG126" s="29" t="str">
        <f t="shared" si="41"/>
        <v>[x]</v>
      </c>
    </row>
    <row r="127" spans="9:33" ht="16.5" x14ac:dyDescent="0.2">
      <c r="I127" s="34"/>
      <c r="P127" s="15">
        <v>71</v>
      </c>
      <c r="Q127" s="16">
        <f t="shared" si="26"/>
        <v>5</v>
      </c>
      <c r="R127" s="16">
        <f t="shared" si="27"/>
        <v>1606007</v>
      </c>
      <c r="S127" s="16" t="str">
        <f t="shared" si="31"/>
        <v>神器2碎片2等级11</v>
      </c>
      <c r="T127" s="31" t="s">
        <v>673</v>
      </c>
      <c r="U127" s="16">
        <f t="shared" si="28"/>
        <v>11</v>
      </c>
      <c r="V127" s="38">
        <f t="shared" si="32"/>
        <v>0.94200000000000006</v>
      </c>
      <c r="W127" s="19">
        <f t="shared" si="29"/>
        <v>9.4200000000000013E-3</v>
      </c>
      <c r="X127" s="16">
        <f t="shared" si="33"/>
        <v>1</v>
      </c>
      <c r="Y127" s="16">
        <f t="shared" si="34"/>
        <v>2</v>
      </c>
      <c r="Z127" s="16">
        <f t="shared" si="35"/>
        <v>3</v>
      </c>
      <c r="AA127" s="16" t="str">
        <f t="shared" si="36"/>
        <v>AtkExt</v>
      </c>
      <c r="AB127" s="16">
        <f t="shared" si="30"/>
        <v>50</v>
      </c>
      <c r="AC127" s="16" t="str">
        <f t="shared" si="37"/>
        <v>DefExt</v>
      </c>
      <c r="AD127" s="16">
        <f t="shared" si="38"/>
        <v>25</v>
      </c>
      <c r="AE127" s="16" t="str">
        <f t="shared" si="39"/>
        <v>HPExt</v>
      </c>
      <c r="AF127" s="29">
        <f t="shared" si="40"/>
        <v>152</v>
      </c>
      <c r="AG127" s="29" t="str">
        <f t="shared" si="41"/>
        <v>[x]</v>
      </c>
    </row>
    <row r="128" spans="9:33" ht="16.5" x14ac:dyDescent="0.2">
      <c r="I128" s="34"/>
      <c r="P128" s="15">
        <v>72</v>
      </c>
      <c r="Q128" s="16">
        <f t="shared" si="26"/>
        <v>5</v>
      </c>
      <c r="R128" s="16">
        <f t="shared" si="27"/>
        <v>1606007</v>
      </c>
      <c r="S128" s="16" t="str">
        <f t="shared" si="31"/>
        <v>神器2碎片2等级12</v>
      </c>
      <c r="T128" s="31" t="s">
        <v>673</v>
      </c>
      <c r="U128" s="16">
        <f t="shared" si="28"/>
        <v>12</v>
      </c>
      <c r="V128" s="38">
        <f t="shared" si="32"/>
        <v>1.0380000000000003</v>
      </c>
      <c r="W128" s="19">
        <f t="shared" si="29"/>
        <v>1.0380000000000002E-2</v>
      </c>
      <c r="X128" s="16">
        <f t="shared" si="33"/>
        <v>1</v>
      </c>
      <c r="Y128" s="16">
        <f t="shared" si="34"/>
        <v>2</v>
      </c>
      <c r="Z128" s="16">
        <f t="shared" si="35"/>
        <v>3</v>
      </c>
      <c r="AA128" s="16" t="str">
        <f t="shared" si="36"/>
        <v>AtkExt</v>
      </c>
      <c r="AB128" s="16">
        <f t="shared" si="30"/>
        <v>55</v>
      </c>
      <c r="AC128" s="16" t="str">
        <f t="shared" si="37"/>
        <v>DefExt</v>
      </c>
      <c r="AD128" s="16">
        <f t="shared" si="38"/>
        <v>27</v>
      </c>
      <c r="AE128" s="16" t="str">
        <f t="shared" si="39"/>
        <v>HPExt</v>
      </c>
      <c r="AF128" s="29">
        <f t="shared" si="40"/>
        <v>168</v>
      </c>
      <c r="AG128" s="29" t="str">
        <f t="shared" si="41"/>
        <v>[x]</v>
      </c>
    </row>
    <row r="129" spans="9:33" ht="16.5" x14ac:dyDescent="0.2">
      <c r="I129" s="34"/>
      <c r="P129" s="15">
        <v>73</v>
      </c>
      <c r="Q129" s="16">
        <f t="shared" si="26"/>
        <v>5</v>
      </c>
      <c r="R129" s="16">
        <f t="shared" si="27"/>
        <v>1606007</v>
      </c>
      <c r="S129" s="16" t="str">
        <f t="shared" si="31"/>
        <v>神器2碎片2等级13</v>
      </c>
      <c r="T129" s="31" t="s">
        <v>673</v>
      </c>
      <c r="U129" s="16">
        <f t="shared" si="28"/>
        <v>13</v>
      </c>
      <c r="V129" s="38">
        <f t="shared" si="32"/>
        <v>1.1380000000000001</v>
      </c>
      <c r="W129" s="19">
        <f t="shared" si="29"/>
        <v>1.1380000000000001E-2</v>
      </c>
      <c r="X129" s="16">
        <f t="shared" si="33"/>
        <v>1</v>
      </c>
      <c r="Y129" s="16">
        <f t="shared" si="34"/>
        <v>2</v>
      </c>
      <c r="Z129" s="16">
        <f t="shared" si="35"/>
        <v>3</v>
      </c>
      <c r="AA129" s="16" t="str">
        <f t="shared" si="36"/>
        <v>AtkExt</v>
      </c>
      <c r="AB129" s="16">
        <f t="shared" si="30"/>
        <v>61</v>
      </c>
      <c r="AC129" s="16" t="str">
        <f t="shared" si="37"/>
        <v>DefExt</v>
      </c>
      <c r="AD129" s="16">
        <f t="shared" si="38"/>
        <v>30</v>
      </c>
      <c r="AE129" s="16" t="str">
        <f t="shared" si="39"/>
        <v>HPExt</v>
      </c>
      <c r="AF129" s="29">
        <f t="shared" si="40"/>
        <v>184</v>
      </c>
      <c r="AG129" s="29" t="str">
        <f t="shared" si="41"/>
        <v>[x]</v>
      </c>
    </row>
    <row r="130" spans="9:33" ht="16.5" x14ac:dyDescent="0.2">
      <c r="I130" s="34"/>
      <c r="P130" s="15">
        <v>74</v>
      </c>
      <c r="Q130" s="16">
        <f t="shared" si="26"/>
        <v>5</v>
      </c>
      <c r="R130" s="16">
        <f t="shared" si="27"/>
        <v>1606007</v>
      </c>
      <c r="S130" s="16" t="str">
        <f t="shared" si="31"/>
        <v>神器2碎片2等级14</v>
      </c>
      <c r="T130" s="31" t="s">
        <v>673</v>
      </c>
      <c r="U130" s="16">
        <f t="shared" si="28"/>
        <v>14</v>
      </c>
      <c r="V130" s="38">
        <f t="shared" si="32"/>
        <v>1.242</v>
      </c>
      <c r="W130" s="19">
        <f t="shared" si="29"/>
        <v>1.242E-2</v>
      </c>
      <c r="X130" s="16">
        <f t="shared" si="33"/>
        <v>1</v>
      </c>
      <c r="Y130" s="16">
        <f t="shared" si="34"/>
        <v>2</v>
      </c>
      <c r="Z130" s="16">
        <f t="shared" si="35"/>
        <v>3</v>
      </c>
      <c r="AA130" s="16" t="str">
        <f t="shared" si="36"/>
        <v>AtkExt</v>
      </c>
      <c r="AB130" s="16">
        <f t="shared" si="30"/>
        <v>66</v>
      </c>
      <c r="AC130" s="16" t="str">
        <f t="shared" si="37"/>
        <v>DefExt</v>
      </c>
      <c r="AD130" s="16">
        <f t="shared" si="38"/>
        <v>33</v>
      </c>
      <c r="AE130" s="16" t="str">
        <f t="shared" si="39"/>
        <v>HPExt</v>
      </c>
      <c r="AF130" s="29">
        <f t="shared" si="40"/>
        <v>201</v>
      </c>
      <c r="AG130" s="29" t="str">
        <f t="shared" si="41"/>
        <v>[x]</v>
      </c>
    </row>
    <row r="131" spans="9:33" ht="16.5" x14ac:dyDescent="0.2">
      <c r="I131" s="34"/>
      <c r="P131" s="15">
        <v>75</v>
      </c>
      <c r="Q131" s="16">
        <f t="shared" si="26"/>
        <v>5</v>
      </c>
      <c r="R131" s="16">
        <f t="shared" si="27"/>
        <v>1606007</v>
      </c>
      <c r="S131" s="16" t="str">
        <f t="shared" si="31"/>
        <v>神器2碎片2等级15</v>
      </c>
      <c r="T131" s="31" t="s">
        <v>673</v>
      </c>
      <c r="U131" s="16">
        <f t="shared" si="28"/>
        <v>15</v>
      </c>
      <c r="V131" s="38">
        <f t="shared" si="32"/>
        <v>1.35</v>
      </c>
      <c r="W131" s="19">
        <f t="shared" si="29"/>
        <v>1.3500000000000002E-2</v>
      </c>
      <c r="X131" s="16">
        <f t="shared" si="33"/>
        <v>1</v>
      </c>
      <c r="Y131" s="16">
        <f t="shared" si="34"/>
        <v>2</v>
      </c>
      <c r="Z131" s="16">
        <f t="shared" si="35"/>
        <v>3</v>
      </c>
      <c r="AA131" s="16" t="str">
        <f t="shared" si="36"/>
        <v>AtkExt</v>
      </c>
      <c r="AB131" s="16">
        <f t="shared" si="30"/>
        <v>72</v>
      </c>
      <c r="AC131" s="16" t="str">
        <f t="shared" si="37"/>
        <v>DefExt</v>
      </c>
      <c r="AD131" s="16">
        <f t="shared" si="38"/>
        <v>36</v>
      </c>
      <c r="AE131" s="16" t="str">
        <f t="shared" si="39"/>
        <v>HPExt</v>
      </c>
      <c r="AF131" s="29">
        <f t="shared" si="40"/>
        <v>218</v>
      </c>
      <c r="AG131" s="29" t="str">
        <f t="shared" si="41"/>
        <v>[x]</v>
      </c>
    </row>
    <row r="132" spans="9:33" ht="16.5" x14ac:dyDescent="0.2">
      <c r="I132" s="34"/>
      <c r="P132" s="15">
        <v>76</v>
      </c>
      <c r="Q132" s="16">
        <f t="shared" si="26"/>
        <v>6</v>
      </c>
      <c r="R132" s="16">
        <f t="shared" si="27"/>
        <v>1606008</v>
      </c>
      <c r="S132" s="16" t="str">
        <f t="shared" si="31"/>
        <v>神器2碎片3等级1</v>
      </c>
      <c r="T132" s="31" t="s">
        <v>673</v>
      </c>
      <c r="U132" s="16">
        <f t="shared" si="28"/>
        <v>1</v>
      </c>
      <c r="V132" s="38">
        <f t="shared" si="32"/>
        <v>0.20200000000000001</v>
      </c>
      <c r="W132" s="19">
        <f t="shared" si="29"/>
        <v>2.0200000000000001E-3</v>
      </c>
      <c r="X132" s="16">
        <f t="shared" si="33"/>
        <v>2</v>
      </c>
      <c r="Y132" s="16">
        <f t="shared" si="34"/>
        <v>3</v>
      </c>
      <c r="Z132" s="16">
        <f t="shared" si="35"/>
        <v>0</v>
      </c>
      <c r="AA132" s="16" t="str">
        <f t="shared" si="36"/>
        <v>DefExt</v>
      </c>
      <c r="AB132" s="16">
        <f t="shared" si="30"/>
        <v>10</v>
      </c>
      <c r="AC132" s="16" t="str">
        <f t="shared" si="37"/>
        <v>HPExt</v>
      </c>
      <c r="AD132" s="16">
        <f t="shared" si="38"/>
        <v>32</v>
      </c>
      <c r="AE132" s="16" t="str">
        <f t="shared" si="39"/>
        <v>[x]</v>
      </c>
      <c r="AF132" s="29" t="str">
        <f t="shared" si="40"/>
        <v>[x]</v>
      </c>
      <c r="AG132" s="29" t="str">
        <f t="shared" si="41"/>
        <v>[x]</v>
      </c>
    </row>
    <row r="133" spans="9:33" ht="16.5" x14ac:dyDescent="0.2">
      <c r="I133" s="34"/>
      <c r="P133" s="15">
        <v>77</v>
      </c>
      <c r="Q133" s="16">
        <f t="shared" si="26"/>
        <v>6</v>
      </c>
      <c r="R133" s="16">
        <f t="shared" si="27"/>
        <v>1606008</v>
      </c>
      <c r="S133" s="16" t="str">
        <f t="shared" si="31"/>
        <v>神器2碎片3等级2</v>
      </c>
      <c r="T133" s="31" t="s">
        <v>673</v>
      </c>
      <c r="U133" s="16">
        <f t="shared" si="28"/>
        <v>2</v>
      </c>
      <c r="V133" s="38">
        <f t="shared" si="32"/>
        <v>0.25800000000000001</v>
      </c>
      <c r="W133" s="19">
        <f t="shared" si="29"/>
        <v>2.5800000000000003E-3</v>
      </c>
      <c r="X133" s="16">
        <f t="shared" si="33"/>
        <v>2</v>
      </c>
      <c r="Y133" s="16">
        <f t="shared" si="34"/>
        <v>3</v>
      </c>
      <c r="Z133" s="16">
        <f t="shared" si="35"/>
        <v>0</v>
      </c>
      <c r="AA133" s="16" t="str">
        <f t="shared" si="36"/>
        <v>DefExt</v>
      </c>
      <c r="AB133" s="16">
        <f t="shared" si="30"/>
        <v>13</v>
      </c>
      <c r="AC133" s="16" t="str">
        <f t="shared" si="37"/>
        <v>HPExt</v>
      </c>
      <c r="AD133" s="16">
        <f t="shared" si="38"/>
        <v>41</v>
      </c>
      <c r="AE133" s="16" t="str">
        <f t="shared" si="39"/>
        <v>[x]</v>
      </c>
      <c r="AF133" s="29" t="str">
        <f t="shared" si="40"/>
        <v>[x]</v>
      </c>
      <c r="AG133" s="29" t="str">
        <f t="shared" si="41"/>
        <v>[x]</v>
      </c>
    </row>
    <row r="134" spans="9:33" ht="16.5" x14ac:dyDescent="0.2">
      <c r="I134" s="34"/>
      <c r="P134" s="15">
        <v>78</v>
      </c>
      <c r="Q134" s="16">
        <f t="shared" si="26"/>
        <v>6</v>
      </c>
      <c r="R134" s="16">
        <f t="shared" si="27"/>
        <v>1606008</v>
      </c>
      <c r="S134" s="16" t="str">
        <f t="shared" si="31"/>
        <v>神器2碎片3等级3</v>
      </c>
      <c r="T134" s="31" t="s">
        <v>673</v>
      </c>
      <c r="U134" s="16">
        <f t="shared" si="28"/>
        <v>3</v>
      </c>
      <c r="V134" s="38">
        <f t="shared" si="32"/>
        <v>0.31800000000000006</v>
      </c>
      <c r="W134" s="19">
        <f t="shared" si="29"/>
        <v>3.1800000000000005E-3</v>
      </c>
      <c r="X134" s="16">
        <f t="shared" si="33"/>
        <v>2</v>
      </c>
      <c r="Y134" s="16">
        <f t="shared" si="34"/>
        <v>3</v>
      </c>
      <c r="Z134" s="16">
        <f t="shared" si="35"/>
        <v>0</v>
      </c>
      <c r="AA134" s="16" t="str">
        <f t="shared" si="36"/>
        <v>DefExt</v>
      </c>
      <c r="AB134" s="16">
        <f t="shared" si="30"/>
        <v>17</v>
      </c>
      <c r="AC134" s="16" t="str">
        <f t="shared" si="37"/>
        <v>HPExt</v>
      </c>
      <c r="AD134" s="16">
        <f t="shared" si="38"/>
        <v>51</v>
      </c>
      <c r="AE134" s="16" t="str">
        <f t="shared" si="39"/>
        <v>[x]</v>
      </c>
      <c r="AF134" s="29" t="str">
        <f t="shared" si="40"/>
        <v>[x]</v>
      </c>
      <c r="AG134" s="29" t="str">
        <f t="shared" si="41"/>
        <v>[x]</v>
      </c>
    </row>
    <row r="135" spans="9:33" ht="16.5" x14ac:dyDescent="0.2">
      <c r="I135" s="34"/>
      <c r="P135" s="15">
        <v>79</v>
      </c>
      <c r="Q135" s="16">
        <f t="shared" si="26"/>
        <v>6</v>
      </c>
      <c r="R135" s="16">
        <f t="shared" si="27"/>
        <v>1606008</v>
      </c>
      <c r="S135" s="16" t="str">
        <f t="shared" si="31"/>
        <v>神器2碎片3等级4</v>
      </c>
      <c r="T135" s="31" t="s">
        <v>673</v>
      </c>
      <c r="U135" s="16">
        <f t="shared" si="28"/>
        <v>4</v>
      </c>
      <c r="V135" s="38">
        <f t="shared" si="32"/>
        <v>0.38200000000000001</v>
      </c>
      <c r="W135" s="19">
        <f t="shared" si="29"/>
        <v>3.82E-3</v>
      </c>
      <c r="X135" s="16">
        <f t="shared" si="33"/>
        <v>2</v>
      </c>
      <c r="Y135" s="16">
        <f t="shared" si="34"/>
        <v>3</v>
      </c>
      <c r="Z135" s="16">
        <f t="shared" si="35"/>
        <v>0</v>
      </c>
      <c r="AA135" s="16" t="str">
        <f t="shared" si="36"/>
        <v>DefExt</v>
      </c>
      <c r="AB135" s="16">
        <f t="shared" si="30"/>
        <v>20</v>
      </c>
      <c r="AC135" s="16" t="str">
        <f t="shared" si="37"/>
        <v>HPExt</v>
      </c>
      <c r="AD135" s="16">
        <f t="shared" si="38"/>
        <v>61</v>
      </c>
      <c r="AE135" s="16" t="str">
        <f t="shared" si="39"/>
        <v>[x]</v>
      </c>
      <c r="AF135" s="29" t="str">
        <f t="shared" si="40"/>
        <v>[x]</v>
      </c>
      <c r="AG135" s="29" t="str">
        <f t="shared" si="41"/>
        <v>[x]</v>
      </c>
    </row>
    <row r="136" spans="9:33" ht="16.5" x14ac:dyDescent="0.2">
      <c r="I136" s="34"/>
      <c r="P136" s="15">
        <v>80</v>
      </c>
      <c r="Q136" s="16">
        <f t="shared" si="26"/>
        <v>6</v>
      </c>
      <c r="R136" s="16">
        <f t="shared" si="27"/>
        <v>1606008</v>
      </c>
      <c r="S136" s="16" t="str">
        <f t="shared" si="31"/>
        <v>神器2碎片3等级5</v>
      </c>
      <c r="T136" s="31" t="s">
        <v>673</v>
      </c>
      <c r="U136" s="16">
        <f t="shared" si="28"/>
        <v>5</v>
      </c>
      <c r="V136" s="38">
        <f t="shared" si="32"/>
        <v>0.45</v>
      </c>
      <c r="W136" s="19">
        <f t="shared" si="29"/>
        <v>4.5000000000000005E-3</v>
      </c>
      <c r="X136" s="16">
        <f t="shared" si="33"/>
        <v>2</v>
      </c>
      <c r="Y136" s="16">
        <f t="shared" si="34"/>
        <v>3</v>
      </c>
      <c r="Z136" s="16">
        <f t="shared" si="35"/>
        <v>0</v>
      </c>
      <c r="AA136" s="16" t="str">
        <f t="shared" si="36"/>
        <v>DefExt</v>
      </c>
      <c r="AB136" s="16">
        <f t="shared" si="30"/>
        <v>24</v>
      </c>
      <c r="AC136" s="16" t="str">
        <f t="shared" si="37"/>
        <v>HPExt</v>
      </c>
      <c r="AD136" s="16">
        <f t="shared" si="38"/>
        <v>72</v>
      </c>
      <c r="AE136" s="16" t="str">
        <f t="shared" si="39"/>
        <v>[x]</v>
      </c>
      <c r="AF136" s="29" t="str">
        <f t="shared" si="40"/>
        <v>[x]</v>
      </c>
      <c r="AG136" s="29" t="str">
        <f t="shared" si="41"/>
        <v>[x]</v>
      </c>
    </row>
    <row r="137" spans="9:33" ht="16.5" x14ac:dyDescent="0.2">
      <c r="I137" s="34"/>
      <c r="P137" s="15">
        <v>81</v>
      </c>
      <c r="Q137" s="16">
        <f t="shared" si="26"/>
        <v>6</v>
      </c>
      <c r="R137" s="16">
        <f t="shared" si="27"/>
        <v>1606008</v>
      </c>
      <c r="S137" s="16" t="str">
        <f t="shared" si="31"/>
        <v>神器2碎片3等级6</v>
      </c>
      <c r="T137" s="31" t="s">
        <v>673</v>
      </c>
      <c r="U137" s="16">
        <f t="shared" si="28"/>
        <v>6</v>
      </c>
      <c r="V137" s="38">
        <f t="shared" si="32"/>
        <v>0.52200000000000002</v>
      </c>
      <c r="W137" s="19">
        <f t="shared" si="29"/>
        <v>5.2200000000000007E-3</v>
      </c>
      <c r="X137" s="16">
        <f t="shared" si="33"/>
        <v>2</v>
      </c>
      <c r="Y137" s="16">
        <f t="shared" si="34"/>
        <v>3</v>
      </c>
      <c r="Z137" s="16">
        <f t="shared" si="35"/>
        <v>0</v>
      </c>
      <c r="AA137" s="16" t="str">
        <f t="shared" si="36"/>
        <v>DefExt</v>
      </c>
      <c r="AB137" s="16">
        <f t="shared" si="30"/>
        <v>28</v>
      </c>
      <c r="AC137" s="16" t="str">
        <f t="shared" si="37"/>
        <v>HPExt</v>
      </c>
      <c r="AD137" s="16">
        <f t="shared" si="38"/>
        <v>84</v>
      </c>
      <c r="AE137" s="16" t="str">
        <f t="shared" si="39"/>
        <v>[x]</v>
      </c>
      <c r="AF137" s="29" t="str">
        <f t="shared" si="40"/>
        <v>[x]</v>
      </c>
      <c r="AG137" s="29" t="str">
        <f t="shared" si="41"/>
        <v>[x]</v>
      </c>
    </row>
    <row r="138" spans="9:33" ht="16.5" x14ac:dyDescent="0.2">
      <c r="I138" s="34"/>
      <c r="P138" s="15">
        <v>82</v>
      </c>
      <c r="Q138" s="16">
        <f t="shared" si="26"/>
        <v>6</v>
      </c>
      <c r="R138" s="16">
        <f t="shared" si="27"/>
        <v>1606008</v>
      </c>
      <c r="S138" s="16" t="str">
        <f t="shared" si="31"/>
        <v>神器2碎片3等级7</v>
      </c>
      <c r="T138" s="31" t="s">
        <v>673</v>
      </c>
      <c r="U138" s="16">
        <f t="shared" si="28"/>
        <v>7</v>
      </c>
      <c r="V138" s="38">
        <f t="shared" si="32"/>
        <v>0.59799999999999998</v>
      </c>
      <c r="W138" s="19">
        <f t="shared" si="29"/>
        <v>5.9800000000000001E-3</v>
      </c>
      <c r="X138" s="16">
        <f t="shared" si="33"/>
        <v>2</v>
      </c>
      <c r="Y138" s="16">
        <f t="shared" si="34"/>
        <v>3</v>
      </c>
      <c r="Z138" s="16">
        <f t="shared" si="35"/>
        <v>0</v>
      </c>
      <c r="AA138" s="16" t="str">
        <f t="shared" si="36"/>
        <v>DefExt</v>
      </c>
      <c r="AB138" s="16">
        <f t="shared" si="30"/>
        <v>32</v>
      </c>
      <c r="AC138" s="16" t="str">
        <f t="shared" si="37"/>
        <v>HPExt</v>
      </c>
      <c r="AD138" s="16">
        <f t="shared" si="38"/>
        <v>96</v>
      </c>
      <c r="AE138" s="16" t="str">
        <f t="shared" si="39"/>
        <v>[x]</v>
      </c>
      <c r="AF138" s="29" t="str">
        <f t="shared" si="40"/>
        <v>[x]</v>
      </c>
      <c r="AG138" s="29" t="str">
        <f t="shared" si="41"/>
        <v>[x]</v>
      </c>
    </row>
    <row r="139" spans="9:33" ht="16.5" x14ac:dyDescent="0.2">
      <c r="I139" s="34"/>
      <c r="P139" s="15">
        <v>83</v>
      </c>
      <c r="Q139" s="16">
        <f t="shared" si="26"/>
        <v>6</v>
      </c>
      <c r="R139" s="16">
        <f t="shared" si="27"/>
        <v>1606008</v>
      </c>
      <c r="S139" s="16" t="str">
        <f t="shared" si="31"/>
        <v>神器2碎片3等级8</v>
      </c>
      <c r="T139" s="31" t="s">
        <v>673</v>
      </c>
      <c r="U139" s="16">
        <f t="shared" si="28"/>
        <v>8</v>
      </c>
      <c r="V139" s="38">
        <f t="shared" si="32"/>
        <v>0.67800000000000005</v>
      </c>
      <c r="W139" s="19">
        <f t="shared" si="29"/>
        <v>6.7800000000000004E-3</v>
      </c>
      <c r="X139" s="16">
        <f t="shared" si="33"/>
        <v>2</v>
      </c>
      <c r="Y139" s="16">
        <f t="shared" si="34"/>
        <v>3</v>
      </c>
      <c r="Z139" s="16">
        <f t="shared" si="35"/>
        <v>0</v>
      </c>
      <c r="AA139" s="16" t="str">
        <f t="shared" si="36"/>
        <v>DefExt</v>
      </c>
      <c r="AB139" s="16">
        <f t="shared" si="30"/>
        <v>36</v>
      </c>
      <c r="AC139" s="16" t="str">
        <f t="shared" si="37"/>
        <v>HPExt</v>
      </c>
      <c r="AD139" s="16">
        <f t="shared" si="38"/>
        <v>109</v>
      </c>
      <c r="AE139" s="16" t="str">
        <f t="shared" si="39"/>
        <v>[x]</v>
      </c>
      <c r="AF139" s="29" t="str">
        <f t="shared" si="40"/>
        <v>[x]</v>
      </c>
      <c r="AG139" s="29" t="str">
        <f t="shared" si="41"/>
        <v>[x]</v>
      </c>
    </row>
    <row r="140" spans="9:33" ht="16.5" x14ac:dyDescent="0.2">
      <c r="I140" s="34"/>
      <c r="P140" s="15">
        <v>84</v>
      </c>
      <c r="Q140" s="16">
        <f t="shared" si="26"/>
        <v>6</v>
      </c>
      <c r="R140" s="16">
        <f t="shared" si="27"/>
        <v>1606008</v>
      </c>
      <c r="S140" s="16" t="str">
        <f t="shared" si="31"/>
        <v>神器2碎片3等级9</v>
      </c>
      <c r="T140" s="31" t="s">
        <v>673</v>
      </c>
      <c r="U140" s="16">
        <f t="shared" si="28"/>
        <v>9</v>
      </c>
      <c r="V140" s="38">
        <f t="shared" si="32"/>
        <v>0.76200000000000001</v>
      </c>
      <c r="W140" s="19">
        <f t="shared" si="29"/>
        <v>7.62E-3</v>
      </c>
      <c r="X140" s="16">
        <f t="shared" si="33"/>
        <v>2</v>
      </c>
      <c r="Y140" s="16">
        <f t="shared" si="34"/>
        <v>3</v>
      </c>
      <c r="Z140" s="16">
        <f t="shared" si="35"/>
        <v>0</v>
      </c>
      <c r="AA140" s="16" t="str">
        <f t="shared" si="36"/>
        <v>DefExt</v>
      </c>
      <c r="AB140" s="16">
        <f t="shared" si="30"/>
        <v>40</v>
      </c>
      <c r="AC140" s="16" t="str">
        <f t="shared" si="37"/>
        <v>HPExt</v>
      </c>
      <c r="AD140" s="16">
        <f t="shared" si="38"/>
        <v>123</v>
      </c>
      <c r="AE140" s="16" t="str">
        <f t="shared" si="39"/>
        <v>[x]</v>
      </c>
      <c r="AF140" s="29" t="str">
        <f t="shared" si="40"/>
        <v>[x]</v>
      </c>
      <c r="AG140" s="29" t="str">
        <f t="shared" si="41"/>
        <v>[x]</v>
      </c>
    </row>
    <row r="141" spans="9:33" ht="16.5" x14ac:dyDescent="0.2">
      <c r="I141" s="34"/>
      <c r="P141" s="15">
        <v>85</v>
      </c>
      <c r="Q141" s="16">
        <f t="shared" si="26"/>
        <v>6</v>
      </c>
      <c r="R141" s="16">
        <f t="shared" si="27"/>
        <v>1606008</v>
      </c>
      <c r="S141" s="16" t="str">
        <f t="shared" si="31"/>
        <v>神器2碎片3等级10</v>
      </c>
      <c r="T141" s="31" t="s">
        <v>673</v>
      </c>
      <c r="U141" s="16">
        <f t="shared" si="28"/>
        <v>10</v>
      </c>
      <c r="V141" s="38">
        <f t="shared" si="32"/>
        <v>0.85000000000000009</v>
      </c>
      <c r="W141" s="19">
        <f t="shared" si="29"/>
        <v>8.5000000000000006E-3</v>
      </c>
      <c r="X141" s="16">
        <f t="shared" si="33"/>
        <v>2</v>
      </c>
      <c r="Y141" s="16">
        <f t="shared" si="34"/>
        <v>3</v>
      </c>
      <c r="Z141" s="16">
        <f t="shared" si="35"/>
        <v>0</v>
      </c>
      <c r="AA141" s="16" t="str">
        <f t="shared" si="36"/>
        <v>DefExt</v>
      </c>
      <c r="AB141" s="16">
        <f t="shared" si="30"/>
        <v>45</v>
      </c>
      <c r="AC141" s="16" t="str">
        <f t="shared" si="37"/>
        <v>HPExt</v>
      </c>
      <c r="AD141" s="16">
        <f t="shared" si="38"/>
        <v>137</v>
      </c>
      <c r="AE141" s="16" t="str">
        <f t="shared" si="39"/>
        <v>[x]</v>
      </c>
      <c r="AF141" s="29" t="str">
        <f t="shared" si="40"/>
        <v>[x]</v>
      </c>
      <c r="AG141" s="29" t="str">
        <f t="shared" si="41"/>
        <v>[x]</v>
      </c>
    </row>
    <row r="142" spans="9:33" ht="16.5" x14ac:dyDescent="0.2">
      <c r="I142" s="34"/>
      <c r="P142" s="15">
        <v>86</v>
      </c>
      <c r="Q142" s="16">
        <f t="shared" si="26"/>
        <v>6</v>
      </c>
      <c r="R142" s="16">
        <f t="shared" si="27"/>
        <v>1606008</v>
      </c>
      <c r="S142" s="16" t="str">
        <f t="shared" si="31"/>
        <v>神器2碎片3等级11</v>
      </c>
      <c r="T142" s="31" t="s">
        <v>673</v>
      </c>
      <c r="U142" s="16">
        <f t="shared" si="28"/>
        <v>11</v>
      </c>
      <c r="V142" s="38">
        <f t="shared" si="32"/>
        <v>0.94200000000000006</v>
      </c>
      <c r="W142" s="19">
        <f t="shared" si="29"/>
        <v>9.4200000000000013E-3</v>
      </c>
      <c r="X142" s="16">
        <f t="shared" si="33"/>
        <v>2</v>
      </c>
      <c r="Y142" s="16">
        <f t="shared" si="34"/>
        <v>3</v>
      </c>
      <c r="Z142" s="16">
        <f t="shared" si="35"/>
        <v>0</v>
      </c>
      <c r="AA142" s="16" t="str">
        <f t="shared" si="36"/>
        <v>DefExt</v>
      </c>
      <c r="AB142" s="16">
        <f t="shared" si="30"/>
        <v>50</v>
      </c>
      <c r="AC142" s="16" t="str">
        <f t="shared" si="37"/>
        <v>HPExt</v>
      </c>
      <c r="AD142" s="16">
        <f t="shared" si="38"/>
        <v>152</v>
      </c>
      <c r="AE142" s="16" t="str">
        <f t="shared" si="39"/>
        <v>[x]</v>
      </c>
      <c r="AF142" s="29" t="str">
        <f t="shared" si="40"/>
        <v>[x]</v>
      </c>
      <c r="AG142" s="29" t="str">
        <f t="shared" si="41"/>
        <v>[x]</v>
      </c>
    </row>
    <row r="143" spans="9:33" ht="16.5" x14ac:dyDescent="0.2">
      <c r="I143" s="34"/>
      <c r="P143" s="15">
        <v>87</v>
      </c>
      <c r="Q143" s="16">
        <f t="shared" si="26"/>
        <v>6</v>
      </c>
      <c r="R143" s="16">
        <f t="shared" si="27"/>
        <v>1606008</v>
      </c>
      <c r="S143" s="16" t="str">
        <f t="shared" si="31"/>
        <v>神器2碎片3等级12</v>
      </c>
      <c r="T143" s="31" t="s">
        <v>673</v>
      </c>
      <c r="U143" s="16">
        <f t="shared" si="28"/>
        <v>12</v>
      </c>
      <c r="V143" s="38">
        <f t="shared" si="32"/>
        <v>1.0380000000000003</v>
      </c>
      <c r="W143" s="19">
        <f t="shared" si="29"/>
        <v>1.0380000000000002E-2</v>
      </c>
      <c r="X143" s="16">
        <f t="shared" si="33"/>
        <v>2</v>
      </c>
      <c r="Y143" s="16">
        <f t="shared" si="34"/>
        <v>3</v>
      </c>
      <c r="Z143" s="16">
        <f t="shared" si="35"/>
        <v>0</v>
      </c>
      <c r="AA143" s="16" t="str">
        <f t="shared" si="36"/>
        <v>DefExt</v>
      </c>
      <c r="AB143" s="16">
        <f t="shared" si="30"/>
        <v>55</v>
      </c>
      <c r="AC143" s="16" t="str">
        <f t="shared" si="37"/>
        <v>HPExt</v>
      </c>
      <c r="AD143" s="16">
        <f t="shared" si="38"/>
        <v>168</v>
      </c>
      <c r="AE143" s="16" t="str">
        <f t="shared" si="39"/>
        <v>[x]</v>
      </c>
      <c r="AF143" s="29" t="str">
        <f t="shared" si="40"/>
        <v>[x]</v>
      </c>
      <c r="AG143" s="29" t="str">
        <f t="shared" si="41"/>
        <v>[x]</v>
      </c>
    </row>
    <row r="144" spans="9:33" ht="16.5" x14ac:dyDescent="0.2">
      <c r="I144" s="34"/>
      <c r="P144" s="15">
        <v>88</v>
      </c>
      <c r="Q144" s="16">
        <f t="shared" si="26"/>
        <v>6</v>
      </c>
      <c r="R144" s="16">
        <f t="shared" si="27"/>
        <v>1606008</v>
      </c>
      <c r="S144" s="16" t="str">
        <f t="shared" si="31"/>
        <v>神器2碎片3等级13</v>
      </c>
      <c r="T144" s="31" t="s">
        <v>673</v>
      </c>
      <c r="U144" s="16">
        <f t="shared" si="28"/>
        <v>13</v>
      </c>
      <c r="V144" s="38">
        <f t="shared" si="32"/>
        <v>1.1380000000000001</v>
      </c>
      <c r="W144" s="19">
        <f t="shared" si="29"/>
        <v>1.1380000000000001E-2</v>
      </c>
      <c r="X144" s="16">
        <f t="shared" si="33"/>
        <v>2</v>
      </c>
      <c r="Y144" s="16">
        <f t="shared" si="34"/>
        <v>3</v>
      </c>
      <c r="Z144" s="16">
        <f t="shared" si="35"/>
        <v>0</v>
      </c>
      <c r="AA144" s="16" t="str">
        <f t="shared" si="36"/>
        <v>DefExt</v>
      </c>
      <c r="AB144" s="16">
        <f t="shared" si="30"/>
        <v>61</v>
      </c>
      <c r="AC144" s="16" t="str">
        <f t="shared" si="37"/>
        <v>HPExt</v>
      </c>
      <c r="AD144" s="16">
        <f t="shared" si="38"/>
        <v>184</v>
      </c>
      <c r="AE144" s="16" t="str">
        <f t="shared" si="39"/>
        <v>[x]</v>
      </c>
      <c r="AF144" s="29" t="str">
        <f t="shared" si="40"/>
        <v>[x]</v>
      </c>
      <c r="AG144" s="29" t="str">
        <f t="shared" si="41"/>
        <v>[x]</v>
      </c>
    </row>
    <row r="145" spans="9:33" ht="16.5" x14ac:dyDescent="0.2">
      <c r="I145" s="34"/>
      <c r="P145" s="15">
        <v>89</v>
      </c>
      <c r="Q145" s="16">
        <f t="shared" si="26"/>
        <v>6</v>
      </c>
      <c r="R145" s="16">
        <f t="shared" si="27"/>
        <v>1606008</v>
      </c>
      <c r="S145" s="16" t="str">
        <f t="shared" si="31"/>
        <v>神器2碎片3等级14</v>
      </c>
      <c r="T145" s="31" t="s">
        <v>673</v>
      </c>
      <c r="U145" s="16">
        <f t="shared" si="28"/>
        <v>14</v>
      </c>
      <c r="V145" s="38">
        <f t="shared" si="32"/>
        <v>1.242</v>
      </c>
      <c r="W145" s="19">
        <f t="shared" si="29"/>
        <v>1.242E-2</v>
      </c>
      <c r="X145" s="16">
        <f t="shared" si="33"/>
        <v>2</v>
      </c>
      <c r="Y145" s="16">
        <f t="shared" si="34"/>
        <v>3</v>
      </c>
      <c r="Z145" s="16">
        <f t="shared" si="35"/>
        <v>0</v>
      </c>
      <c r="AA145" s="16" t="str">
        <f t="shared" si="36"/>
        <v>DefExt</v>
      </c>
      <c r="AB145" s="16">
        <f t="shared" si="30"/>
        <v>66</v>
      </c>
      <c r="AC145" s="16" t="str">
        <f t="shared" si="37"/>
        <v>HPExt</v>
      </c>
      <c r="AD145" s="16">
        <f t="shared" si="38"/>
        <v>201</v>
      </c>
      <c r="AE145" s="16" t="str">
        <f t="shared" si="39"/>
        <v>[x]</v>
      </c>
      <c r="AF145" s="29" t="str">
        <f t="shared" si="40"/>
        <v>[x]</v>
      </c>
      <c r="AG145" s="29" t="str">
        <f t="shared" si="41"/>
        <v>[x]</v>
      </c>
    </row>
    <row r="146" spans="9:33" ht="16.5" x14ac:dyDescent="0.2">
      <c r="I146" s="34"/>
      <c r="P146" s="15">
        <v>90</v>
      </c>
      <c r="Q146" s="16">
        <f t="shared" si="26"/>
        <v>6</v>
      </c>
      <c r="R146" s="16">
        <f t="shared" si="27"/>
        <v>1606008</v>
      </c>
      <c r="S146" s="16" t="str">
        <f t="shared" si="31"/>
        <v>神器2碎片3等级15</v>
      </c>
      <c r="T146" s="31" t="s">
        <v>673</v>
      </c>
      <c r="U146" s="16">
        <f t="shared" si="28"/>
        <v>15</v>
      </c>
      <c r="V146" s="38">
        <f t="shared" si="32"/>
        <v>1.35</v>
      </c>
      <c r="W146" s="19">
        <f t="shared" si="29"/>
        <v>1.3500000000000002E-2</v>
      </c>
      <c r="X146" s="16">
        <f t="shared" si="33"/>
        <v>2</v>
      </c>
      <c r="Y146" s="16">
        <f t="shared" si="34"/>
        <v>3</v>
      </c>
      <c r="Z146" s="16">
        <f t="shared" si="35"/>
        <v>0</v>
      </c>
      <c r="AA146" s="16" t="str">
        <f t="shared" si="36"/>
        <v>DefExt</v>
      </c>
      <c r="AB146" s="16">
        <f t="shared" si="30"/>
        <v>72</v>
      </c>
      <c r="AC146" s="16" t="str">
        <f t="shared" si="37"/>
        <v>HPExt</v>
      </c>
      <c r="AD146" s="16">
        <f t="shared" si="38"/>
        <v>218</v>
      </c>
      <c r="AE146" s="16" t="str">
        <f t="shared" si="39"/>
        <v>[x]</v>
      </c>
      <c r="AF146" s="29" t="str">
        <f t="shared" si="40"/>
        <v>[x]</v>
      </c>
      <c r="AG146" s="29" t="str">
        <f t="shared" si="41"/>
        <v>[x]</v>
      </c>
    </row>
    <row r="147" spans="9:33" ht="16.5" x14ac:dyDescent="0.2">
      <c r="I147" s="34"/>
      <c r="P147" s="15">
        <v>91</v>
      </c>
      <c r="Q147" s="16">
        <f t="shared" si="26"/>
        <v>7</v>
      </c>
      <c r="R147" s="16">
        <f t="shared" si="27"/>
        <v>1606009</v>
      </c>
      <c r="S147" s="16" t="str">
        <f t="shared" si="31"/>
        <v>神器2碎片4等级1</v>
      </c>
      <c r="T147" s="31" t="s">
        <v>673</v>
      </c>
      <c r="U147" s="16">
        <f t="shared" si="28"/>
        <v>1</v>
      </c>
      <c r="V147" s="38">
        <f t="shared" si="32"/>
        <v>0.20200000000000001</v>
      </c>
      <c r="W147" s="19">
        <f t="shared" si="29"/>
        <v>4.0400000000000002E-3</v>
      </c>
      <c r="X147" s="16">
        <f t="shared" si="33"/>
        <v>1</v>
      </c>
      <c r="Y147" s="16">
        <f t="shared" si="34"/>
        <v>2</v>
      </c>
      <c r="Z147" s="16">
        <f t="shared" si="35"/>
        <v>3</v>
      </c>
      <c r="AA147" s="16" t="str">
        <f t="shared" si="36"/>
        <v>AtkExt</v>
      </c>
      <c r="AB147" s="16">
        <f t="shared" si="30"/>
        <v>21</v>
      </c>
      <c r="AC147" s="16" t="str">
        <f t="shared" si="37"/>
        <v>DefExt</v>
      </c>
      <c r="AD147" s="16">
        <f t="shared" si="38"/>
        <v>10</v>
      </c>
      <c r="AE147" s="16" t="str">
        <f t="shared" si="39"/>
        <v>HPExt</v>
      </c>
      <c r="AF147" s="29">
        <f t="shared" si="40"/>
        <v>65</v>
      </c>
      <c r="AG147" s="29" t="str">
        <f t="shared" si="41"/>
        <v>[x]</v>
      </c>
    </row>
    <row r="148" spans="9:33" ht="16.5" x14ac:dyDescent="0.2">
      <c r="I148" s="34"/>
      <c r="P148" s="15">
        <v>92</v>
      </c>
      <c r="Q148" s="16">
        <f t="shared" si="26"/>
        <v>7</v>
      </c>
      <c r="R148" s="16">
        <f t="shared" si="27"/>
        <v>1606009</v>
      </c>
      <c r="S148" s="16" t="str">
        <f t="shared" si="31"/>
        <v>神器2碎片4等级2</v>
      </c>
      <c r="T148" s="31" t="s">
        <v>673</v>
      </c>
      <c r="U148" s="16">
        <f t="shared" si="28"/>
        <v>2</v>
      </c>
      <c r="V148" s="38">
        <f t="shared" si="32"/>
        <v>0.25800000000000001</v>
      </c>
      <c r="W148" s="19">
        <f t="shared" si="29"/>
        <v>5.1600000000000005E-3</v>
      </c>
      <c r="X148" s="16">
        <f t="shared" si="33"/>
        <v>1</v>
      </c>
      <c r="Y148" s="16">
        <f t="shared" si="34"/>
        <v>2</v>
      </c>
      <c r="Z148" s="16">
        <f t="shared" si="35"/>
        <v>3</v>
      </c>
      <c r="AA148" s="16" t="str">
        <f t="shared" si="36"/>
        <v>AtkExt</v>
      </c>
      <c r="AB148" s="16">
        <f t="shared" si="30"/>
        <v>27</v>
      </c>
      <c r="AC148" s="16" t="str">
        <f t="shared" si="37"/>
        <v>DefExt</v>
      </c>
      <c r="AD148" s="16">
        <f t="shared" si="38"/>
        <v>13</v>
      </c>
      <c r="AE148" s="16" t="str">
        <f t="shared" si="39"/>
        <v>HPExt</v>
      </c>
      <c r="AF148" s="29">
        <f t="shared" si="40"/>
        <v>83</v>
      </c>
      <c r="AG148" s="29" t="str">
        <f t="shared" si="41"/>
        <v>[x]</v>
      </c>
    </row>
    <row r="149" spans="9:33" ht="16.5" x14ac:dyDescent="0.2">
      <c r="I149" s="34"/>
      <c r="P149" s="15">
        <v>93</v>
      </c>
      <c r="Q149" s="16">
        <f t="shared" si="26"/>
        <v>7</v>
      </c>
      <c r="R149" s="16">
        <f t="shared" si="27"/>
        <v>1606009</v>
      </c>
      <c r="S149" s="16" t="str">
        <f t="shared" si="31"/>
        <v>神器2碎片4等级3</v>
      </c>
      <c r="T149" s="31" t="s">
        <v>673</v>
      </c>
      <c r="U149" s="16">
        <f t="shared" si="28"/>
        <v>3</v>
      </c>
      <c r="V149" s="38">
        <f t="shared" si="32"/>
        <v>0.31800000000000006</v>
      </c>
      <c r="W149" s="19">
        <f t="shared" si="29"/>
        <v>6.3600000000000011E-3</v>
      </c>
      <c r="X149" s="16">
        <f t="shared" si="33"/>
        <v>1</v>
      </c>
      <c r="Y149" s="16">
        <f t="shared" si="34"/>
        <v>2</v>
      </c>
      <c r="Z149" s="16">
        <f t="shared" si="35"/>
        <v>3</v>
      </c>
      <c r="AA149" s="16" t="str">
        <f t="shared" si="36"/>
        <v>AtkExt</v>
      </c>
      <c r="AB149" s="16">
        <f t="shared" si="30"/>
        <v>34</v>
      </c>
      <c r="AC149" s="16" t="str">
        <f t="shared" si="37"/>
        <v>DefExt</v>
      </c>
      <c r="AD149" s="16">
        <f t="shared" si="38"/>
        <v>17</v>
      </c>
      <c r="AE149" s="16" t="str">
        <f t="shared" si="39"/>
        <v>HPExt</v>
      </c>
      <c r="AF149" s="29">
        <f t="shared" si="40"/>
        <v>103</v>
      </c>
      <c r="AG149" s="29" t="str">
        <f t="shared" si="41"/>
        <v>[x]</v>
      </c>
    </row>
    <row r="150" spans="9:33" ht="16.5" x14ac:dyDescent="0.2">
      <c r="I150" s="34"/>
      <c r="P150" s="15">
        <v>94</v>
      </c>
      <c r="Q150" s="16">
        <f t="shared" si="26"/>
        <v>7</v>
      </c>
      <c r="R150" s="16">
        <f t="shared" si="27"/>
        <v>1606009</v>
      </c>
      <c r="S150" s="16" t="str">
        <f t="shared" si="31"/>
        <v>神器2碎片4等级4</v>
      </c>
      <c r="T150" s="31" t="s">
        <v>673</v>
      </c>
      <c r="U150" s="16">
        <f t="shared" si="28"/>
        <v>4</v>
      </c>
      <c r="V150" s="38">
        <f t="shared" si="32"/>
        <v>0.38200000000000001</v>
      </c>
      <c r="W150" s="19">
        <f t="shared" si="29"/>
        <v>7.6400000000000001E-3</v>
      </c>
      <c r="X150" s="16">
        <f t="shared" si="33"/>
        <v>1</v>
      </c>
      <c r="Y150" s="16">
        <f t="shared" si="34"/>
        <v>2</v>
      </c>
      <c r="Z150" s="16">
        <f t="shared" si="35"/>
        <v>3</v>
      </c>
      <c r="AA150" s="16" t="str">
        <f t="shared" si="36"/>
        <v>AtkExt</v>
      </c>
      <c r="AB150" s="16">
        <f t="shared" si="30"/>
        <v>41</v>
      </c>
      <c r="AC150" s="16" t="str">
        <f t="shared" si="37"/>
        <v>DefExt</v>
      </c>
      <c r="AD150" s="16">
        <f t="shared" si="38"/>
        <v>20</v>
      </c>
      <c r="AE150" s="16" t="str">
        <f t="shared" si="39"/>
        <v>HPExt</v>
      </c>
      <c r="AF150" s="29">
        <f t="shared" si="40"/>
        <v>123</v>
      </c>
      <c r="AG150" s="29" t="str">
        <f t="shared" si="41"/>
        <v>[x]</v>
      </c>
    </row>
    <row r="151" spans="9:33" ht="16.5" x14ac:dyDescent="0.2">
      <c r="I151" s="34"/>
      <c r="P151" s="15">
        <v>95</v>
      </c>
      <c r="Q151" s="16">
        <f t="shared" si="26"/>
        <v>7</v>
      </c>
      <c r="R151" s="16">
        <f t="shared" si="27"/>
        <v>1606009</v>
      </c>
      <c r="S151" s="16" t="str">
        <f t="shared" si="31"/>
        <v>神器2碎片4等级5</v>
      </c>
      <c r="T151" s="31" t="s">
        <v>673</v>
      </c>
      <c r="U151" s="16">
        <f t="shared" si="28"/>
        <v>5</v>
      </c>
      <c r="V151" s="38">
        <f t="shared" si="32"/>
        <v>0.45</v>
      </c>
      <c r="W151" s="19">
        <f t="shared" si="29"/>
        <v>9.0000000000000011E-3</v>
      </c>
      <c r="X151" s="16">
        <f t="shared" si="33"/>
        <v>1</v>
      </c>
      <c r="Y151" s="16">
        <f t="shared" si="34"/>
        <v>2</v>
      </c>
      <c r="Z151" s="16">
        <f t="shared" si="35"/>
        <v>3</v>
      </c>
      <c r="AA151" s="16" t="str">
        <f t="shared" si="36"/>
        <v>AtkExt</v>
      </c>
      <c r="AB151" s="16">
        <f t="shared" si="30"/>
        <v>48</v>
      </c>
      <c r="AC151" s="16" t="str">
        <f t="shared" si="37"/>
        <v>DefExt</v>
      </c>
      <c r="AD151" s="16">
        <f t="shared" si="38"/>
        <v>24</v>
      </c>
      <c r="AE151" s="16" t="str">
        <f t="shared" si="39"/>
        <v>HPExt</v>
      </c>
      <c r="AF151" s="29">
        <f t="shared" si="40"/>
        <v>145</v>
      </c>
      <c r="AG151" s="29" t="str">
        <f t="shared" si="41"/>
        <v>[x]</v>
      </c>
    </row>
    <row r="152" spans="9:33" ht="16.5" x14ac:dyDescent="0.2">
      <c r="I152" s="34"/>
      <c r="P152" s="15">
        <v>96</v>
      </c>
      <c r="Q152" s="16">
        <f t="shared" si="26"/>
        <v>7</v>
      </c>
      <c r="R152" s="16">
        <f t="shared" si="27"/>
        <v>1606009</v>
      </c>
      <c r="S152" s="16" t="str">
        <f t="shared" si="31"/>
        <v>神器2碎片4等级6</v>
      </c>
      <c r="T152" s="31" t="s">
        <v>673</v>
      </c>
      <c r="U152" s="16">
        <f t="shared" si="28"/>
        <v>6</v>
      </c>
      <c r="V152" s="38">
        <f t="shared" si="32"/>
        <v>0.52200000000000002</v>
      </c>
      <c r="W152" s="19">
        <f t="shared" si="29"/>
        <v>1.0440000000000001E-2</v>
      </c>
      <c r="X152" s="16">
        <f t="shared" si="33"/>
        <v>1</v>
      </c>
      <c r="Y152" s="16">
        <f t="shared" si="34"/>
        <v>2</v>
      </c>
      <c r="Z152" s="16">
        <f t="shared" si="35"/>
        <v>3</v>
      </c>
      <c r="AA152" s="16" t="str">
        <f t="shared" si="36"/>
        <v>AtkExt</v>
      </c>
      <c r="AB152" s="16">
        <f t="shared" si="30"/>
        <v>56</v>
      </c>
      <c r="AC152" s="16" t="str">
        <f t="shared" si="37"/>
        <v>DefExt</v>
      </c>
      <c r="AD152" s="16">
        <f t="shared" si="38"/>
        <v>28</v>
      </c>
      <c r="AE152" s="16" t="str">
        <f t="shared" si="39"/>
        <v>HPExt</v>
      </c>
      <c r="AF152" s="29">
        <f t="shared" si="40"/>
        <v>169</v>
      </c>
      <c r="AG152" s="29" t="str">
        <f t="shared" si="41"/>
        <v>[x]</v>
      </c>
    </row>
    <row r="153" spans="9:33" ht="16.5" x14ac:dyDescent="0.2">
      <c r="I153" s="34"/>
      <c r="P153" s="15">
        <v>97</v>
      </c>
      <c r="Q153" s="16">
        <f t="shared" si="26"/>
        <v>7</v>
      </c>
      <c r="R153" s="16">
        <f t="shared" si="27"/>
        <v>1606009</v>
      </c>
      <c r="S153" s="16" t="str">
        <f t="shared" si="31"/>
        <v>神器2碎片4等级7</v>
      </c>
      <c r="T153" s="31" t="s">
        <v>673</v>
      </c>
      <c r="U153" s="16">
        <f t="shared" si="28"/>
        <v>7</v>
      </c>
      <c r="V153" s="38">
        <f t="shared" si="32"/>
        <v>0.59799999999999998</v>
      </c>
      <c r="W153" s="19">
        <f t="shared" si="29"/>
        <v>1.196E-2</v>
      </c>
      <c r="X153" s="16">
        <f t="shared" si="33"/>
        <v>1</v>
      </c>
      <c r="Y153" s="16">
        <f t="shared" si="34"/>
        <v>2</v>
      </c>
      <c r="Z153" s="16">
        <f t="shared" si="35"/>
        <v>3</v>
      </c>
      <c r="AA153" s="16" t="str">
        <f t="shared" si="36"/>
        <v>AtkExt</v>
      </c>
      <c r="AB153" s="16">
        <f t="shared" si="30"/>
        <v>64</v>
      </c>
      <c r="AC153" s="16" t="str">
        <f t="shared" si="37"/>
        <v>DefExt</v>
      </c>
      <c r="AD153" s="16">
        <f t="shared" si="38"/>
        <v>32</v>
      </c>
      <c r="AE153" s="16" t="str">
        <f t="shared" si="39"/>
        <v>HPExt</v>
      </c>
      <c r="AF153" s="29">
        <f t="shared" si="40"/>
        <v>193</v>
      </c>
      <c r="AG153" s="29" t="str">
        <f t="shared" si="41"/>
        <v>[x]</v>
      </c>
    </row>
    <row r="154" spans="9:33" ht="16.5" x14ac:dyDescent="0.2">
      <c r="I154" s="34"/>
      <c r="P154" s="15">
        <v>98</v>
      </c>
      <c r="Q154" s="16">
        <f t="shared" si="26"/>
        <v>7</v>
      </c>
      <c r="R154" s="16">
        <f t="shared" si="27"/>
        <v>1606009</v>
      </c>
      <c r="S154" s="16" t="str">
        <f t="shared" si="31"/>
        <v>神器2碎片4等级8</v>
      </c>
      <c r="T154" s="31" t="s">
        <v>673</v>
      </c>
      <c r="U154" s="16">
        <f t="shared" si="28"/>
        <v>8</v>
      </c>
      <c r="V154" s="38">
        <f t="shared" si="32"/>
        <v>0.67800000000000005</v>
      </c>
      <c r="W154" s="19">
        <f t="shared" si="29"/>
        <v>1.3560000000000001E-2</v>
      </c>
      <c r="X154" s="16">
        <f t="shared" si="33"/>
        <v>1</v>
      </c>
      <c r="Y154" s="16">
        <f t="shared" si="34"/>
        <v>2</v>
      </c>
      <c r="Z154" s="16">
        <f t="shared" si="35"/>
        <v>3</v>
      </c>
      <c r="AA154" s="16" t="str">
        <f t="shared" si="36"/>
        <v>AtkExt</v>
      </c>
      <c r="AB154" s="16">
        <f t="shared" si="30"/>
        <v>73</v>
      </c>
      <c r="AC154" s="16" t="str">
        <f t="shared" si="37"/>
        <v>DefExt</v>
      </c>
      <c r="AD154" s="16">
        <f t="shared" si="38"/>
        <v>36</v>
      </c>
      <c r="AE154" s="16" t="str">
        <f t="shared" si="39"/>
        <v>HPExt</v>
      </c>
      <c r="AF154" s="29">
        <f t="shared" si="40"/>
        <v>219</v>
      </c>
      <c r="AG154" s="29" t="str">
        <f t="shared" si="41"/>
        <v>[x]</v>
      </c>
    </row>
    <row r="155" spans="9:33" ht="16.5" x14ac:dyDescent="0.2">
      <c r="I155" s="34"/>
      <c r="P155" s="15">
        <v>99</v>
      </c>
      <c r="Q155" s="16">
        <f t="shared" si="26"/>
        <v>7</v>
      </c>
      <c r="R155" s="16">
        <f t="shared" si="27"/>
        <v>1606009</v>
      </c>
      <c r="S155" s="16" t="str">
        <f t="shared" si="31"/>
        <v>神器2碎片4等级9</v>
      </c>
      <c r="T155" s="31" t="s">
        <v>673</v>
      </c>
      <c r="U155" s="16">
        <f t="shared" si="28"/>
        <v>9</v>
      </c>
      <c r="V155" s="38">
        <f t="shared" si="32"/>
        <v>0.76200000000000001</v>
      </c>
      <c r="W155" s="19">
        <f t="shared" si="29"/>
        <v>1.524E-2</v>
      </c>
      <c r="X155" s="16">
        <f t="shared" si="33"/>
        <v>1</v>
      </c>
      <c r="Y155" s="16">
        <f t="shared" si="34"/>
        <v>2</v>
      </c>
      <c r="Z155" s="16">
        <f t="shared" si="35"/>
        <v>3</v>
      </c>
      <c r="AA155" s="16" t="str">
        <f t="shared" si="36"/>
        <v>AtkExt</v>
      </c>
      <c r="AB155" s="16">
        <f t="shared" si="30"/>
        <v>82</v>
      </c>
      <c r="AC155" s="16" t="str">
        <f t="shared" si="37"/>
        <v>DefExt</v>
      </c>
      <c r="AD155" s="16">
        <f t="shared" si="38"/>
        <v>40</v>
      </c>
      <c r="AE155" s="16" t="str">
        <f t="shared" si="39"/>
        <v>HPExt</v>
      </c>
      <c r="AF155" s="29">
        <f t="shared" si="40"/>
        <v>247</v>
      </c>
      <c r="AG155" s="29" t="str">
        <f t="shared" si="41"/>
        <v>[x]</v>
      </c>
    </row>
    <row r="156" spans="9:33" ht="16.5" x14ac:dyDescent="0.2">
      <c r="I156" s="34"/>
      <c r="P156" s="15">
        <v>100</v>
      </c>
      <c r="Q156" s="16">
        <f t="shared" si="26"/>
        <v>7</v>
      </c>
      <c r="R156" s="16">
        <f t="shared" si="27"/>
        <v>1606009</v>
      </c>
      <c r="S156" s="16" t="str">
        <f t="shared" si="31"/>
        <v>神器2碎片4等级10</v>
      </c>
      <c r="T156" s="31" t="s">
        <v>673</v>
      </c>
      <c r="U156" s="16">
        <f t="shared" si="28"/>
        <v>10</v>
      </c>
      <c r="V156" s="38">
        <f t="shared" si="32"/>
        <v>0.85000000000000009</v>
      </c>
      <c r="W156" s="19">
        <f t="shared" si="29"/>
        <v>1.7000000000000001E-2</v>
      </c>
      <c r="X156" s="16">
        <f t="shared" si="33"/>
        <v>1</v>
      </c>
      <c r="Y156" s="16">
        <f t="shared" si="34"/>
        <v>2</v>
      </c>
      <c r="Z156" s="16">
        <f t="shared" si="35"/>
        <v>3</v>
      </c>
      <c r="AA156" s="16" t="str">
        <f t="shared" si="36"/>
        <v>AtkExt</v>
      </c>
      <c r="AB156" s="16">
        <f t="shared" si="30"/>
        <v>91</v>
      </c>
      <c r="AC156" s="16" t="str">
        <f t="shared" si="37"/>
        <v>DefExt</v>
      </c>
      <c r="AD156" s="16">
        <f t="shared" si="38"/>
        <v>45</v>
      </c>
      <c r="AE156" s="16" t="str">
        <f t="shared" si="39"/>
        <v>HPExt</v>
      </c>
      <c r="AF156" s="29">
        <f t="shared" si="40"/>
        <v>275</v>
      </c>
      <c r="AG156" s="29" t="str">
        <f t="shared" si="41"/>
        <v>[x]</v>
      </c>
    </row>
    <row r="157" spans="9:33" ht="16.5" x14ac:dyDescent="0.2">
      <c r="I157" s="34"/>
      <c r="P157" s="15">
        <v>101</v>
      </c>
      <c r="Q157" s="16">
        <f t="shared" si="26"/>
        <v>7</v>
      </c>
      <c r="R157" s="16">
        <f t="shared" si="27"/>
        <v>1606009</v>
      </c>
      <c r="S157" s="16" t="str">
        <f t="shared" si="31"/>
        <v>神器2碎片4等级11</v>
      </c>
      <c r="T157" s="31" t="s">
        <v>673</v>
      </c>
      <c r="U157" s="16">
        <f t="shared" si="28"/>
        <v>11</v>
      </c>
      <c r="V157" s="38">
        <f t="shared" si="32"/>
        <v>0.94200000000000006</v>
      </c>
      <c r="W157" s="19">
        <f t="shared" si="29"/>
        <v>1.8840000000000003E-2</v>
      </c>
      <c r="X157" s="16">
        <f t="shared" si="33"/>
        <v>1</v>
      </c>
      <c r="Y157" s="16">
        <f t="shared" si="34"/>
        <v>2</v>
      </c>
      <c r="Z157" s="16">
        <f t="shared" si="35"/>
        <v>3</v>
      </c>
      <c r="AA157" s="16" t="str">
        <f t="shared" si="36"/>
        <v>AtkExt</v>
      </c>
      <c r="AB157" s="16">
        <f t="shared" si="30"/>
        <v>101</v>
      </c>
      <c r="AC157" s="16" t="str">
        <f t="shared" si="37"/>
        <v>DefExt</v>
      </c>
      <c r="AD157" s="16">
        <f t="shared" si="38"/>
        <v>50</v>
      </c>
      <c r="AE157" s="16" t="str">
        <f t="shared" si="39"/>
        <v>HPExt</v>
      </c>
      <c r="AF157" s="29">
        <f t="shared" si="40"/>
        <v>305</v>
      </c>
      <c r="AG157" s="29" t="str">
        <f t="shared" si="41"/>
        <v>[x]</v>
      </c>
    </row>
    <row r="158" spans="9:33" ht="16.5" x14ac:dyDescent="0.2">
      <c r="I158" s="34"/>
      <c r="P158" s="15">
        <v>102</v>
      </c>
      <c r="Q158" s="16">
        <f t="shared" si="26"/>
        <v>7</v>
      </c>
      <c r="R158" s="16">
        <f t="shared" si="27"/>
        <v>1606009</v>
      </c>
      <c r="S158" s="16" t="str">
        <f t="shared" si="31"/>
        <v>神器2碎片4等级12</v>
      </c>
      <c r="T158" s="31" t="s">
        <v>673</v>
      </c>
      <c r="U158" s="16">
        <f t="shared" si="28"/>
        <v>12</v>
      </c>
      <c r="V158" s="38">
        <f t="shared" si="32"/>
        <v>1.0380000000000003</v>
      </c>
      <c r="W158" s="19">
        <f t="shared" si="29"/>
        <v>2.0760000000000004E-2</v>
      </c>
      <c r="X158" s="16">
        <f t="shared" si="33"/>
        <v>1</v>
      </c>
      <c r="Y158" s="16">
        <f t="shared" si="34"/>
        <v>2</v>
      </c>
      <c r="Z158" s="16">
        <f t="shared" si="35"/>
        <v>3</v>
      </c>
      <c r="AA158" s="16" t="str">
        <f t="shared" si="36"/>
        <v>AtkExt</v>
      </c>
      <c r="AB158" s="16">
        <f t="shared" si="30"/>
        <v>111</v>
      </c>
      <c r="AC158" s="16" t="str">
        <f t="shared" si="37"/>
        <v>DefExt</v>
      </c>
      <c r="AD158" s="16">
        <f t="shared" si="38"/>
        <v>55</v>
      </c>
      <c r="AE158" s="16" t="str">
        <f t="shared" si="39"/>
        <v>HPExt</v>
      </c>
      <c r="AF158" s="29">
        <f t="shared" si="40"/>
        <v>336</v>
      </c>
      <c r="AG158" s="29" t="str">
        <f t="shared" si="41"/>
        <v>[x]</v>
      </c>
    </row>
    <row r="159" spans="9:33" ht="16.5" x14ac:dyDescent="0.2">
      <c r="I159" s="34"/>
      <c r="P159" s="15">
        <v>103</v>
      </c>
      <c r="Q159" s="16">
        <f t="shared" si="26"/>
        <v>7</v>
      </c>
      <c r="R159" s="16">
        <f t="shared" si="27"/>
        <v>1606009</v>
      </c>
      <c r="S159" s="16" t="str">
        <f t="shared" si="31"/>
        <v>神器2碎片4等级13</v>
      </c>
      <c r="T159" s="31" t="s">
        <v>673</v>
      </c>
      <c r="U159" s="16">
        <f t="shared" si="28"/>
        <v>13</v>
      </c>
      <c r="V159" s="38">
        <f t="shared" si="32"/>
        <v>1.1380000000000001</v>
      </c>
      <c r="W159" s="19">
        <f t="shared" si="29"/>
        <v>2.2760000000000002E-2</v>
      </c>
      <c r="X159" s="16">
        <f t="shared" si="33"/>
        <v>1</v>
      </c>
      <c r="Y159" s="16">
        <f t="shared" si="34"/>
        <v>2</v>
      </c>
      <c r="Z159" s="16">
        <f t="shared" si="35"/>
        <v>3</v>
      </c>
      <c r="AA159" s="16" t="str">
        <f t="shared" si="36"/>
        <v>AtkExt</v>
      </c>
      <c r="AB159" s="16">
        <f t="shared" si="30"/>
        <v>122</v>
      </c>
      <c r="AC159" s="16" t="str">
        <f t="shared" si="37"/>
        <v>DefExt</v>
      </c>
      <c r="AD159" s="16">
        <f t="shared" si="38"/>
        <v>61</v>
      </c>
      <c r="AE159" s="16" t="str">
        <f t="shared" si="39"/>
        <v>HPExt</v>
      </c>
      <c r="AF159" s="29">
        <f t="shared" si="40"/>
        <v>368</v>
      </c>
      <c r="AG159" s="29" t="str">
        <f t="shared" si="41"/>
        <v>[x]</v>
      </c>
    </row>
    <row r="160" spans="9:33" ht="16.5" x14ac:dyDescent="0.2">
      <c r="I160" s="34"/>
      <c r="P160" s="15">
        <v>104</v>
      </c>
      <c r="Q160" s="16">
        <f t="shared" si="26"/>
        <v>7</v>
      </c>
      <c r="R160" s="16">
        <f t="shared" si="27"/>
        <v>1606009</v>
      </c>
      <c r="S160" s="16" t="str">
        <f t="shared" si="31"/>
        <v>神器2碎片4等级14</v>
      </c>
      <c r="T160" s="31" t="s">
        <v>673</v>
      </c>
      <c r="U160" s="16">
        <f t="shared" si="28"/>
        <v>14</v>
      </c>
      <c r="V160" s="38">
        <f t="shared" si="32"/>
        <v>1.242</v>
      </c>
      <c r="W160" s="19">
        <f t="shared" si="29"/>
        <v>2.4840000000000001E-2</v>
      </c>
      <c r="X160" s="16">
        <f t="shared" si="33"/>
        <v>1</v>
      </c>
      <c r="Y160" s="16">
        <f t="shared" si="34"/>
        <v>2</v>
      </c>
      <c r="Z160" s="16">
        <f t="shared" si="35"/>
        <v>3</v>
      </c>
      <c r="AA160" s="16" t="str">
        <f t="shared" si="36"/>
        <v>AtkExt</v>
      </c>
      <c r="AB160" s="16">
        <f t="shared" si="30"/>
        <v>133</v>
      </c>
      <c r="AC160" s="16" t="str">
        <f t="shared" si="37"/>
        <v>DefExt</v>
      </c>
      <c r="AD160" s="16">
        <f t="shared" si="38"/>
        <v>66</v>
      </c>
      <c r="AE160" s="16" t="str">
        <f t="shared" si="39"/>
        <v>HPExt</v>
      </c>
      <c r="AF160" s="29">
        <f t="shared" si="40"/>
        <v>402</v>
      </c>
      <c r="AG160" s="29" t="str">
        <f t="shared" si="41"/>
        <v>[x]</v>
      </c>
    </row>
    <row r="161" spans="9:33" ht="16.5" x14ac:dyDescent="0.2">
      <c r="I161" s="34"/>
      <c r="P161" s="15">
        <v>105</v>
      </c>
      <c r="Q161" s="16">
        <f t="shared" si="26"/>
        <v>7</v>
      </c>
      <c r="R161" s="16">
        <f t="shared" si="27"/>
        <v>1606009</v>
      </c>
      <c r="S161" s="16" t="str">
        <f t="shared" si="31"/>
        <v>神器2碎片4等级15</v>
      </c>
      <c r="T161" s="31" t="s">
        <v>673</v>
      </c>
      <c r="U161" s="16">
        <f t="shared" si="28"/>
        <v>15</v>
      </c>
      <c r="V161" s="38">
        <f t="shared" si="32"/>
        <v>1.35</v>
      </c>
      <c r="W161" s="19">
        <f t="shared" si="29"/>
        <v>2.7000000000000003E-2</v>
      </c>
      <c r="X161" s="16">
        <f t="shared" si="33"/>
        <v>1</v>
      </c>
      <c r="Y161" s="16">
        <f t="shared" si="34"/>
        <v>2</v>
      </c>
      <c r="Z161" s="16">
        <f t="shared" si="35"/>
        <v>3</v>
      </c>
      <c r="AA161" s="16" t="str">
        <f t="shared" si="36"/>
        <v>AtkExt</v>
      </c>
      <c r="AB161" s="16">
        <f t="shared" si="30"/>
        <v>145</v>
      </c>
      <c r="AC161" s="16" t="str">
        <f t="shared" si="37"/>
        <v>DefExt</v>
      </c>
      <c r="AD161" s="16">
        <f t="shared" si="38"/>
        <v>72</v>
      </c>
      <c r="AE161" s="16" t="str">
        <f t="shared" si="39"/>
        <v>HPExt</v>
      </c>
      <c r="AF161" s="29">
        <f t="shared" si="40"/>
        <v>437</v>
      </c>
      <c r="AG161" s="29" t="str">
        <f t="shared" si="41"/>
        <v>[x]</v>
      </c>
    </row>
    <row r="162" spans="9:33" ht="16.5" x14ac:dyDescent="0.2">
      <c r="I162" s="34"/>
      <c r="P162" s="15">
        <v>106</v>
      </c>
      <c r="Q162" s="16">
        <f t="shared" si="26"/>
        <v>8</v>
      </c>
      <c r="R162" s="16">
        <f t="shared" si="27"/>
        <v>1606010</v>
      </c>
      <c r="S162" s="16" t="str">
        <f t="shared" si="31"/>
        <v>神器2碎片5等级1</v>
      </c>
      <c r="T162" s="31" t="s">
        <v>673</v>
      </c>
      <c r="U162" s="16">
        <f t="shared" si="28"/>
        <v>1</v>
      </c>
      <c r="V162" s="38">
        <f t="shared" si="32"/>
        <v>0.20200000000000001</v>
      </c>
      <c r="W162" s="19">
        <f t="shared" si="29"/>
        <v>6.0600000000000003E-3</v>
      </c>
      <c r="X162" s="16">
        <f t="shared" si="33"/>
        <v>1</v>
      </c>
      <c r="Y162" s="16">
        <f t="shared" si="34"/>
        <v>2</v>
      </c>
      <c r="Z162" s="16">
        <f t="shared" si="35"/>
        <v>0</v>
      </c>
      <c r="AA162" s="16" t="str">
        <f t="shared" si="36"/>
        <v>AtkExt</v>
      </c>
      <c r="AB162" s="16">
        <f t="shared" si="30"/>
        <v>65</v>
      </c>
      <c r="AC162" s="16" t="str">
        <f t="shared" si="37"/>
        <v>DefExt</v>
      </c>
      <c r="AD162" s="16">
        <f t="shared" si="38"/>
        <v>16</v>
      </c>
      <c r="AE162" s="16" t="str">
        <f t="shared" si="39"/>
        <v>[x]</v>
      </c>
      <c r="AF162" s="29" t="str">
        <f t="shared" si="40"/>
        <v>[x]</v>
      </c>
      <c r="AG162" s="29" t="str">
        <f t="shared" si="41"/>
        <v>[x]</v>
      </c>
    </row>
    <row r="163" spans="9:33" ht="16.5" x14ac:dyDescent="0.2">
      <c r="I163" s="34"/>
      <c r="P163" s="15">
        <v>107</v>
      </c>
      <c r="Q163" s="16">
        <f t="shared" si="26"/>
        <v>8</v>
      </c>
      <c r="R163" s="16">
        <f t="shared" si="27"/>
        <v>1606010</v>
      </c>
      <c r="S163" s="16" t="str">
        <f t="shared" si="31"/>
        <v>神器2碎片5等级2</v>
      </c>
      <c r="T163" s="31" t="s">
        <v>673</v>
      </c>
      <c r="U163" s="16">
        <f t="shared" si="28"/>
        <v>2</v>
      </c>
      <c r="V163" s="38">
        <f t="shared" si="32"/>
        <v>0.25800000000000001</v>
      </c>
      <c r="W163" s="19">
        <f t="shared" si="29"/>
        <v>7.7400000000000004E-3</v>
      </c>
      <c r="X163" s="16">
        <f t="shared" si="33"/>
        <v>1</v>
      </c>
      <c r="Y163" s="16">
        <f t="shared" si="34"/>
        <v>2</v>
      </c>
      <c r="Z163" s="16">
        <f t="shared" si="35"/>
        <v>0</v>
      </c>
      <c r="AA163" s="16" t="str">
        <f t="shared" si="36"/>
        <v>AtkExt</v>
      </c>
      <c r="AB163" s="16">
        <f t="shared" si="30"/>
        <v>83</v>
      </c>
      <c r="AC163" s="16" t="str">
        <f t="shared" si="37"/>
        <v>DefExt</v>
      </c>
      <c r="AD163" s="16">
        <f t="shared" si="38"/>
        <v>20</v>
      </c>
      <c r="AE163" s="16" t="str">
        <f t="shared" si="39"/>
        <v>[x]</v>
      </c>
      <c r="AF163" s="29" t="str">
        <f t="shared" si="40"/>
        <v>[x]</v>
      </c>
      <c r="AG163" s="29" t="str">
        <f t="shared" si="41"/>
        <v>[x]</v>
      </c>
    </row>
    <row r="164" spans="9:33" ht="16.5" x14ac:dyDescent="0.2">
      <c r="I164" s="34"/>
      <c r="P164" s="15">
        <v>108</v>
      </c>
      <c r="Q164" s="16">
        <f t="shared" si="26"/>
        <v>8</v>
      </c>
      <c r="R164" s="16">
        <f t="shared" si="27"/>
        <v>1606010</v>
      </c>
      <c r="S164" s="16" t="str">
        <f t="shared" si="31"/>
        <v>神器2碎片5等级3</v>
      </c>
      <c r="T164" s="31" t="s">
        <v>673</v>
      </c>
      <c r="U164" s="16">
        <f t="shared" si="28"/>
        <v>3</v>
      </c>
      <c r="V164" s="38">
        <f t="shared" si="32"/>
        <v>0.31800000000000006</v>
      </c>
      <c r="W164" s="19">
        <f t="shared" si="29"/>
        <v>9.5400000000000016E-3</v>
      </c>
      <c r="X164" s="16">
        <f t="shared" si="33"/>
        <v>1</v>
      </c>
      <c r="Y164" s="16">
        <f t="shared" si="34"/>
        <v>2</v>
      </c>
      <c r="Z164" s="16">
        <f t="shared" si="35"/>
        <v>0</v>
      </c>
      <c r="AA164" s="16" t="str">
        <f t="shared" si="36"/>
        <v>AtkExt</v>
      </c>
      <c r="AB164" s="16">
        <f t="shared" si="30"/>
        <v>102</v>
      </c>
      <c r="AC164" s="16" t="str">
        <f t="shared" si="37"/>
        <v>DefExt</v>
      </c>
      <c r="AD164" s="16">
        <f t="shared" si="38"/>
        <v>25</v>
      </c>
      <c r="AE164" s="16" t="str">
        <f t="shared" si="39"/>
        <v>[x]</v>
      </c>
      <c r="AF164" s="29" t="str">
        <f t="shared" si="40"/>
        <v>[x]</v>
      </c>
      <c r="AG164" s="29" t="str">
        <f t="shared" si="41"/>
        <v>[x]</v>
      </c>
    </row>
    <row r="165" spans="9:33" ht="16.5" x14ac:dyDescent="0.2">
      <c r="I165" s="34"/>
      <c r="P165" s="15">
        <v>109</v>
      </c>
      <c r="Q165" s="16">
        <f t="shared" si="26"/>
        <v>8</v>
      </c>
      <c r="R165" s="16">
        <f t="shared" si="27"/>
        <v>1606010</v>
      </c>
      <c r="S165" s="16" t="str">
        <f t="shared" si="31"/>
        <v>神器2碎片5等级4</v>
      </c>
      <c r="T165" s="31" t="s">
        <v>673</v>
      </c>
      <c r="U165" s="16">
        <f t="shared" si="28"/>
        <v>4</v>
      </c>
      <c r="V165" s="38">
        <f t="shared" si="32"/>
        <v>0.38200000000000001</v>
      </c>
      <c r="W165" s="19">
        <f t="shared" si="29"/>
        <v>1.146E-2</v>
      </c>
      <c r="X165" s="16">
        <f t="shared" si="33"/>
        <v>1</v>
      </c>
      <c r="Y165" s="16">
        <f t="shared" si="34"/>
        <v>2</v>
      </c>
      <c r="Z165" s="16">
        <f t="shared" si="35"/>
        <v>0</v>
      </c>
      <c r="AA165" s="16" t="str">
        <f t="shared" si="36"/>
        <v>AtkExt</v>
      </c>
      <c r="AB165" s="16">
        <f t="shared" si="30"/>
        <v>123</v>
      </c>
      <c r="AC165" s="16" t="str">
        <f t="shared" si="37"/>
        <v>DefExt</v>
      </c>
      <c r="AD165" s="16">
        <f t="shared" si="38"/>
        <v>30</v>
      </c>
      <c r="AE165" s="16" t="str">
        <f t="shared" si="39"/>
        <v>[x]</v>
      </c>
      <c r="AF165" s="29" t="str">
        <f t="shared" si="40"/>
        <v>[x]</v>
      </c>
      <c r="AG165" s="29" t="str">
        <f t="shared" si="41"/>
        <v>[x]</v>
      </c>
    </row>
    <row r="166" spans="9:33" ht="16.5" x14ac:dyDescent="0.2">
      <c r="I166" s="34"/>
      <c r="P166" s="15">
        <v>110</v>
      </c>
      <c r="Q166" s="16">
        <f t="shared" si="26"/>
        <v>8</v>
      </c>
      <c r="R166" s="16">
        <f t="shared" si="27"/>
        <v>1606010</v>
      </c>
      <c r="S166" s="16" t="str">
        <f t="shared" si="31"/>
        <v>神器2碎片5等级5</v>
      </c>
      <c r="T166" s="31" t="s">
        <v>673</v>
      </c>
      <c r="U166" s="16">
        <f t="shared" si="28"/>
        <v>5</v>
      </c>
      <c r="V166" s="38">
        <f t="shared" si="32"/>
        <v>0.45</v>
      </c>
      <c r="W166" s="19">
        <f t="shared" si="29"/>
        <v>1.35E-2</v>
      </c>
      <c r="X166" s="16">
        <f t="shared" si="33"/>
        <v>1</v>
      </c>
      <c r="Y166" s="16">
        <f t="shared" si="34"/>
        <v>2</v>
      </c>
      <c r="Z166" s="16">
        <f t="shared" si="35"/>
        <v>0</v>
      </c>
      <c r="AA166" s="16" t="str">
        <f t="shared" si="36"/>
        <v>AtkExt</v>
      </c>
      <c r="AB166" s="16">
        <f t="shared" si="30"/>
        <v>145</v>
      </c>
      <c r="AC166" s="16" t="str">
        <f t="shared" si="37"/>
        <v>DefExt</v>
      </c>
      <c r="AD166" s="16">
        <f t="shared" si="38"/>
        <v>36</v>
      </c>
      <c r="AE166" s="16" t="str">
        <f t="shared" si="39"/>
        <v>[x]</v>
      </c>
      <c r="AF166" s="29" t="str">
        <f t="shared" si="40"/>
        <v>[x]</v>
      </c>
      <c r="AG166" s="29" t="str">
        <f t="shared" si="41"/>
        <v>[x]</v>
      </c>
    </row>
    <row r="167" spans="9:33" ht="16.5" x14ac:dyDescent="0.2">
      <c r="I167" s="34"/>
      <c r="P167" s="15">
        <v>111</v>
      </c>
      <c r="Q167" s="16">
        <f t="shared" si="26"/>
        <v>8</v>
      </c>
      <c r="R167" s="16">
        <f t="shared" si="27"/>
        <v>1606010</v>
      </c>
      <c r="S167" s="16" t="str">
        <f t="shared" si="31"/>
        <v>神器2碎片5等级6</v>
      </c>
      <c r="T167" s="31" t="s">
        <v>673</v>
      </c>
      <c r="U167" s="16">
        <f t="shared" si="28"/>
        <v>6</v>
      </c>
      <c r="V167" s="38">
        <f t="shared" si="32"/>
        <v>0.52200000000000002</v>
      </c>
      <c r="W167" s="19">
        <f t="shared" si="29"/>
        <v>1.566E-2</v>
      </c>
      <c r="X167" s="16">
        <f t="shared" si="33"/>
        <v>1</v>
      </c>
      <c r="Y167" s="16">
        <f t="shared" si="34"/>
        <v>2</v>
      </c>
      <c r="Z167" s="16">
        <f t="shared" si="35"/>
        <v>0</v>
      </c>
      <c r="AA167" s="16" t="str">
        <f t="shared" si="36"/>
        <v>AtkExt</v>
      </c>
      <c r="AB167" s="16">
        <f t="shared" si="30"/>
        <v>168</v>
      </c>
      <c r="AC167" s="16" t="str">
        <f t="shared" si="37"/>
        <v>DefExt</v>
      </c>
      <c r="AD167" s="16">
        <f t="shared" si="38"/>
        <v>42</v>
      </c>
      <c r="AE167" s="16" t="str">
        <f t="shared" si="39"/>
        <v>[x]</v>
      </c>
      <c r="AF167" s="29" t="str">
        <f t="shared" si="40"/>
        <v>[x]</v>
      </c>
      <c r="AG167" s="29" t="str">
        <f t="shared" si="41"/>
        <v>[x]</v>
      </c>
    </row>
    <row r="168" spans="9:33" ht="16.5" x14ac:dyDescent="0.2">
      <c r="I168" s="34"/>
      <c r="P168" s="15">
        <v>112</v>
      </c>
      <c r="Q168" s="16">
        <f t="shared" si="26"/>
        <v>8</v>
      </c>
      <c r="R168" s="16">
        <f t="shared" si="27"/>
        <v>1606010</v>
      </c>
      <c r="S168" s="16" t="str">
        <f t="shared" si="31"/>
        <v>神器2碎片5等级7</v>
      </c>
      <c r="T168" s="31" t="s">
        <v>673</v>
      </c>
      <c r="U168" s="16">
        <f t="shared" si="28"/>
        <v>7</v>
      </c>
      <c r="V168" s="38">
        <f t="shared" si="32"/>
        <v>0.59799999999999998</v>
      </c>
      <c r="W168" s="19">
        <f t="shared" si="29"/>
        <v>1.7939999999999998E-2</v>
      </c>
      <c r="X168" s="16">
        <f t="shared" si="33"/>
        <v>1</v>
      </c>
      <c r="Y168" s="16">
        <f t="shared" si="34"/>
        <v>2</v>
      </c>
      <c r="Z168" s="16">
        <f t="shared" si="35"/>
        <v>0</v>
      </c>
      <c r="AA168" s="16" t="str">
        <f t="shared" si="36"/>
        <v>AtkExt</v>
      </c>
      <c r="AB168" s="16">
        <f t="shared" si="30"/>
        <v>193</v>
      </c>
      <c r="AC168" s="16" t="str">
        <f t="shared" si="37"/>
        <v>DefExt</v>
      </c>
      <c r="AD168" s="16">
        <f t="shared" si="38"/>
        <v>48</v>
      </c>
      <c r="AE168" s="16" t="str">
        <f t="shared" si="39"/>
        <v>[x]</v>
      </c>
      <c r="AF168" s="29" t="str">
        <f t="shared" si="40"/>
        <v>[x]</v>
      </c>
      <c r="AG168" s="29" t="str">
        <f t="shared" si="41"/>
        <v>[x]</v>
      </c>
    </row>
    <row r="169" spans="9:33" ht="16.5" x14ac:dyDescent="0.2">
      <c r="I169" s="34"/>
      <c r="P169" s="15">
        <v>113</v>
      </c>
      <c r="Q169" s="16">
        <f t="shared" si="26"/>
        <v>8</v>
      </c>
      <c r="R169" s="16">
        <f t="shared" si="27"/>
        <v>1606010</v>
      </c>
      <c r="S169" s="16" t="str">
        <f t="shared" si="31"/>
        <v>神器2碎片5等级8</v>
      </c>
      <c r="T169" s="31" t="s">
        <v>673</v>
      </c>
      <c r="U169" s="16">
        <f t="shared" si="28"/>
        <v>8</v>
      </c>
      <c r="V169" s="38">
        <f t="shared" si="32"/>
        <v>0.67800000000000005</v>
      </c>
      <c r="W169" s="19">
        <f t="shared" si="29"/>
        <v>2.034E-2</v>
      </c>
      <c r="X169" s="16">
        <f t="shared" si="33"/>
        <v>1</v>
      </c>
      <c r="Y169" s="16">
        <f t="shared" si="34"/>
        <v>2</v>
      </c>
      <c r="Z169" s="16">
        <f t="shared" si="35"/>
        <v>0</v>
      </c>
      <c r="AA169" s="16" t="str">
        <f t="shared" si="36"/>
        <v>AtkExt</v>
      </c>
      <c r="AB169" s="16">
        <f t="shared" si="30"/>
        <v>219</v>
      </c>
      <c r="AC169" s="16" t="str">
        <f t="shared" si="37"/>
        <v>DefExt</v>
      </c>
      <c r="AD169" s="16">
        <f t="shared" si="38"/>
        <v>54</v>
      </c>
      <c r="AE169" s="16" t="str">
        <f t="shared" si="39"/>
        <v>[x]</v>
      </c>
      <c r="AF169" s="29" t="str">
        <f t="shared" si="40"/>
        <v>[x]</v>
      </c>
      <c r="AG169" s="29" t="str">
        <f t="shared" si="41"/>
        <v>[x]</v>
      </c>
    </row>
    <row r="170" spans="9:33" ht="16.5" x14ac:dyDescent="0.2">
      <c r="I170" s="34"/>
      <c r="P170" s="15">
        <v>114</v>
      </c>
      <c r="Q170" s="16">
        <f t="shared" si="26"/>
        <v>8</v>
      </c>
      <c r="R170" s="16">
        <f t="shared" si="27"/>
        <v>1606010</v>
      </c>
      <c r="S170" s="16" t="str">
        <f t="shared" si="31"/>
        <v>神器2碎片5等级9</v>
      </c>
      <c r="T170" s="31" t="s">
        <v>673</v>
      </c>
      <c r="U170" s="16">
        <f t="shared" si="28"/>
        <v>9</v>
      </c>
      <c r="V170" s="38">
        <f t="shared" si="32"/>
        <v>0.76200000000000001</v>
      </c>
      <c r="W170" s="19">
        <f t="shared" si="29"/>
        <v>2.2859999999999998E-2</v>
      </c>
      <c r="X170" s="16">
        <f t="shared" si="33"/>
        <v>1</v>
      </c>
      <c r="Y170" s="16">
        <f t="shared" si="34"/>
        <v>2</v>
      </c>
      <c r="Z170" s="16">
        <f t="shared" si="35"/>
        <v>0</v>
      </c>
      <c r="AA170" s="16" t="str">
        <f t="shared" si="36"/>
        <v>AtkExt</v>
      </c>
      <c r="AB170" s="16">
        <f t="shared" si="30"/>
        <v>246</v>
      </c>
      <c r="AC170" s="16" t="str">
        <f t="shared" si="37"/>
        <v>DefExt</v>
      </c>
      <c r="AD170" s="16">
        <f t="shared" si="38"/>
        <v>61</v>
      </c>
      <c r="AE170" s="16" t="str">
        <f t="shared" si="39"/>
        <v>[x]</v>
      </c>
      <c r="AF170" s="29" t="str">
        <f t="shared" si="40"/>
        <v>[x]</v>
      </c>
      <c r="AG170" s="29" t="str">
        <f t="shared" si="41"/>
        <v>[x]</v>
      </c>
    </row>
    <row r="171" spans="9:33" ht="16.5" x14ac:dyDescent="0.2">
      <c r="I171" s="34"/>
      <c r="P171" s="15">
        <v>115</v>
      </c>
      <c r="Q171" s="16">
        <f t="shared" si="26"/>
        <v>8</v>
      </c>
      <c r="R171" s="16">
        <f t="shared" si="27"/>
        <v>1606010</v>
      </c>
      <c r="S171" s="16" t="str">
        <f t="shared" si="31"/>
        <v>神器2碎片5等级10</v>
      </c>
      <c r="T171" s="31" t="s">
        <v>673</v>
      </c>
      <c r="U171" s="16">
        <f t="shared" si="28"/>
        <v>10</v>
      </c>
      <c r="V171" s="38">
        <f t="shared" si="32"/>
        <v>0.85000000000000009</v>
      </c>
      <c r="W171" s="19">
        <f t="shared" si="29"/>
        <v>2.5500000000000002E-2</v>
      </c>
      <c r="X171" s="16">
        <f t="shared" si="33"/>
        <v>1</v>
      </c>
      <c r="Y171" s="16">
        <f t="shared" si="34"/>
        <v>2</v>
      </c>
      <c r="Z171" s="16">
        <f t="shared" si="35"/>
        <v>0</v>
      </c>
      <c r="AA171" s="16" t="str">
        <f t="shared" si="36"/>
        <v>AtkExt</v>
      </c>
      <c r="AB171" s="16">
        <f t="shared" si="30"/>
        <v>274</v>
      </c>
      <c r="AC171" s="16" t="str">
        <f t="shared" si="37"/>
        <v>DefExt</v>
      </c>
      <c r="AD171" s="16">
        <f t="shared" si="38"/>
        <v>68</v>
      </c>
      <c r="AE171" s="16" t="str">
        <f t="shared" si="39"/>
        <v>[x]</v>
      </c>
      <c r="AF171" s="29" t="str">
        <f t="shared" si="40"/>
        <v>[x]</v>
      </c>
      <c r="AG171" s="29" t="str">
        <f t="shared" si="41"/>
        <v>[x]</v>
      </c>
    </row>
    <row r="172" spans="9:33" ht="16.5" x14ac:dyDescent="0.2">
      <c r="I172" s="34"/>
      <c r="P172" s="15">
        <v>116</v>
      </c>
      <c r="Q172" s="16">
        <f t="shared" si="26"/>
        <v>8</v>
      </c>
      <c r="R172" s="16">
        <f t="shared" si="27"/>
        <v>1606010</v>
      </c>
      <c r="S172" s="16" t="str">
        <f t="shared" si="31"/>
        <v>神器2碎片5等级11</v>
      </c>
      <c r="T172" s="31" t="s">
        <v>673</v>
      </c>
      <c r="U172" s="16">
        <f t="shared" si="28"/>
        <v>11</v>
      </c>
      <c r="V172" s="38">
        <f t="shared" si="32"/>
        <v>0.94200000000000006</v>
      </c>
      <c r="W172" s="19">
        <f t="shared" si="29"/>
        <v>2.826E-2</v>
      </c>
      <c r="X172" s="16">
        <f t="shared" si="33"/>
        <v>1</v>
      </c>
      <c r="Y172" s="16">
        <f t="shared" si="34"/>
        <v>2</v>
      </c>
      <c r="Z172" s="16">
        <f t="shared" si="35"/>
        <v>0</v>
      </c>
      <c r="AA172" s="16" t="str">
        <f t="shared" si="36"/>
        <v>AtkExt</v>
      </c>
      <c r="AB172" s="16">
        <f t="shared" si="30"/>
        <v>304</v>
      </c>
      <c r="AC172" s="16" t="str">
        <f t="shared" si="37"/>
        <v>DefExt</v>
      </c>
      <c r="AD172" s="16">
        <f t="shared" si="38"/>
        <v>75</v>
      </c>
      <c r="AE172" s="16" t="str">
        <f t="shared" si="39"/>
        <v>[x]</v>
      </c>
      <c r="AF172" s="29" t="str">
        <f t="shared" si="40"/>
        <v>[x]</v>
      </c>
      <c r="AG172" s="29" t="str">
        <f t="shared" si="41"/>
        <v>[x]</v>
      </c>
    </row>
    <row r="173" spans="9:33" ht="16.5" x14ac:dyDescent="0.2">
      <c r="I173" s="34"/>
      <c r="P173" s="15">
        <v>117</v>
      </c>
      <c r="Q173" s="16">
        <f t="shared" si="26"/>
        <v>8</v>
      </c>
      <c r="R173" s="16">
        <f t="shared" si="27"/>
        <v>1606010</v>
      </c>
      <c r="S173" s="16" t="str">
        <f t="shared" si="31"/>
        <v>神器2碎片5等级12</v>
      </c>
      <c r="T173" s="31" t="s">
        <v>673</v>
      </c>
      <c r="U173" s="16">
        <f t="shared" si="28"/>
        <v>12</v>
      </c>
      <c r="V173" s="38">
        <f t="shared" si="32"/>
        <v>1.0380000000000003</v>
      </c>
      <c r="W173" s="19">
        <f t="shared" si="29"/>
        <v>3.1140000000000008E-2</v>
      </c>
      <c r="X173" s="16">
        <f t="shared" si="33"/>
        <v>1</v>
      </c>
      <c r="Y173" s="16">
        <f t="shared" si="34"/>
        <v>2</v>
      </c>
      <c r="Z173" s="16">
        <f t="shared" si="35"/>
        <v>0</v>
      </c>
      <c r="AA173" s="16" t="str">
        <f t="shared" si="36"/>
        <v>AtkExt</v>
      </c>
      <c r="AB173" s="16">
        <f t="shared" si="30"/>
        <v>335</v>
      </c>
      <c r="AC173" s="16" t="str">
        <f t="shared" si="37"/>
        <v>DefExt</v>
      </c>
      <c r="AD173" s="16">
        <f t="shared" si="38"/>
        <v>83</v>
      </c>
      <c r="AE173" s="16" t="str">
        <f t="shared" si="39"/>
        <v>[x]</v>
      </c>
      <c r="AF173" s="29" t="str">
        <f t="shared" si="40"/>
        <v>[x]</v>
      </c>
      <c r="AG173" s="29" t="str">
        <f t="shared" si="41"/>
        <v>[x]</v>
      </c>
    </row>
    <row r="174" spans="9:33" ht="16.5" x14ac:dyDescent="0.2">
      <c r="I174" s="34"/>
      <c r="P174" s="15">
        <v>118</v>
      </c>
      <c r="Q174" s="16">
        <f t="shared" si="26"/>
        <v>8</v>
      </c>
      <c r="R174" s="16">
        <f t="shared" si="27"/>
        <v>1606010</v>
      </c>
      <c r="S174" s="16" t="str">
        <f t="shared" si="31"/>
        <v>神器2碎片5等级13</v>
      </c>
      <c r="T174" s="31" t="s">
        <v>673</v>
      </c>
      <c r="U174" s="16">
        <f t="shared" si="28"/>
        <v>13</v>
      </c>
      <c r="V174" s="38">
        <f t="shared" si="32"/>
        <v>1.1380000000000001</v>
      </c>
      <c r="W174" s="19">
        <f t="shared" si="29"/>
        <v>3.4140000000000004E-2</v>
      </c>
      <c r="X174" s="16">
        <f t="shared" si="33"/>
        <v>1</v>
      </c>
      <c r="Y174" s="16">
        <f t="shared" si="34"/>
        <v>2</v>
      </c>
      <c r="Z174" s="16">
        <f t="shared" si="35"/>
        <v>0</v>
      </c>
      <c r="AA174" s="16" t="str">
        <f t="shared" si="36"/>
        <v>AtkExt</v>
      </c>
      <c r="AB174" s="16">
        <f t="shared" si="30"/>
        <v>368</v>
      </c>
      <c r="AC174" s="16" t="str">
        <f t="shared" si="37"/>
        <v>DefExt</v>
      </c>
      <c r="AD174" s="16">
        <f t="shared" si="38"/>
        <v>91</v>
      </c>
      <c r="AE174" s="16" t="str">
        <f t="shared" si="39"/>
        <v>[x]</v>
      </c>
      <c r="AF174" s="29" t="str">
        <f t="shared" si="40"/>
        <v>[x]</v>
      </c>
      <c r="AG174" s="29" t="str">
        <f t="shared" si="41"/>
        <v>[x]</v>
      </c>
    </row>
    <row r="175" spans="9:33" ht="16.5" x14ac:dyDescent="0.2">
      <c r="I175" s="34"/>
      <c r="P175" s="15">
        <v>119</v>
      </c>
      <c r="Q175" s="16">
        <f t="shared" si="26"/>
        <v>8</v>
      </c>
      <c r="R175" s="16">
        <f t="shared" si="27"/>
        <v>1606010</v>
      </c>
      <c r="S175" s="16" t="str">
        <f t="shared" si="31"/>
        <v>神器2碎片5等级14</v>
      </c>
      <c r="T175" s="31" t="s">
        <v>673</v>
      </c>
      <c r="U175" s="16">
        <f t="shared" si="28"/>
        <v>14</v>
      </c>
      <c r="V175" s="38">
        <f t="shared" si="32"/>
        <v>1.242</v>
      </c>
      <c r="W175" s="19">
        <f t="shared" si="29"/>
        <v>3.7260000000000001E-2</v>
      </c>
      <c r="X175" s="16">
        <f t="shared" si="33"/>
        <v>1</v>
      </c>
      <c r="Y175" s="16">
        <f t="shared" si="34"/>
        <v>2</v>
      </c>
      <c r="Z175" s="16">
        <f t="shared" si="35"/>
        <v>0</v>
      </c>
      <c r="AA175" s="16" t="str">
        <f t="shared" si="36"/>
        <v>AtkExt</v>
      </c>
      <c r="AB175" s="16">
        <f t="shared" si="30"/>
        <v>401</v>
      </c>
      <c r="AC175" s="16" t="str">
        <f t="shared" si="37"/>
        <v>DefExt</v>
      </c>
      <c r="AD175" s="16">
        <f t="shared" si="38"/>
        <v>99</v>
      </c>
      <c r="AE175" s="16" t="str">
        <f t="shared" si="39"/>
        <v>[x]</v>
      </c>
      <c r="AF175" s="29" t="str">
        <f t="shared" si="40"/>
        <v>[x]</v>
      </c>
      <c r="AG175" s="29" t="str">
        <f t="shared" si="41"/>
        <v>[x]</v>
      </c>
    </row>
    <row r="176" spans="9:33" ht="16.5" x14ac:dyDescent="0.2">
      <c r="I176" s="34"/>
      <c r="P176" s="15">
        <v>120</v>
      </c>
      <c r="Q176" s="16">
        <f t="shared" si="26"/>
        <v>8</v>
      </c>
      <c r="R176" s="16">
        <f t="shared" si="27"/>
        <v>1606010</v>
      </c>
      <c r="S176" s="16" t="str">
        <f t="shared" si="31"/>
        <v>神器2碎片5等级15</v>
      </c>
      <c r="T176" s="31" t="s">
        <v>673</v>
      </c>
      <c r="U176" s="16">
        <f t="shared" si="28"/>
        <v>15</v>
      </c>
      <c r="V176" s="38">
        <f t="shared" si="32"/>
        <v>1.35</v>
      </c>
      <c r="W176" s="19">
        <f t="shared" si="29"/>
        <v>4.0500000000000001E-2</v>
      </c>
      <c r="X176" s="16">
        <f t="shared" si="33"/>
        <v>1</v>
      </c>
      <c r="Y176" s="16">
        <f t="shared" si="34"/>
        <v>2</v>
      </c>
      <c r="Z176" s="16">
        <f t="shared" si="35"/>
        <v>0</v>
      </c>
      <c r="AA176" s="16" t="str">
        <f t="shared" si="36"/>
        <v>AtkExt</v>
      </c>
      <c r="AB176" s="16">
        <f t="shared" si="30"/>
        <v>436</v>
      </c>
      <c r="AC176" s="16" t="str">
        <f t="shared" si="37"/>
        <v>DefExt</v>
      </c>
      <c r="AD176" s="16">
        <f t="shared" si="38"/>
        <v>108</v>
      </c>
      <c r="AE176" s="16" t="str">
        <f t="shared" si="39"/>
        <v>[x]</v>
      </c>
      <c r="AF176" s="29" t="str">
        <f t="shared" si="40"/>
        <v>[x]</v>
      </c>
      <c r="AG176" s="29" t="str">
        <f t="shared" si="41"/>
        <v>[x]</v>
      </c>
    </row>
    <row r="177" spans="9:33" ht="16.5" x14ac:dyDescent="0.2">
      <c r="I177" s="34"/>
      <c r="P177" s="15">
        <v>121</v>
      </c>
      <c r="Q177" s="16">
        <f t="shared" si="26"/>
        <v>9</v>
      </c>
      <c r="R177" s="16">
        <f t="shared" si="27"/>
        <v>1606011</v>
      </c>
      <c r="S177" s="16" t="str">
        <f t="shared" si="31"/>
        <v>神器3碎片1等级1</v>
      </c>
      <c r="T177" s="31" t="s">
        <v>673</v>
      </c>
      <c r="U177" s="16">
        <f t="shared" si="28"/>
        <v>1</v>
      </c>
      <c r="V177" s="38">
        <f t="shared" si="32"/>
        <v>0.20200000000000001</v>
      </c>
      <c r="W177" s="19">
        <f t="shared" si="29"/>
        <v>2.0200000000000001E-3</v>
      </c>
      <c r="X177" s="16">
        <f t="shared" si="33"/>
        <v>2</v>
      </c>
      <c r="Y177" s="16">
        <f t="shared" si="34"/>
        <v>3</v>
      </c>
      <c r="Z177" s="16">
        <f t="shared" si="35"/>
        <v>0</v>
      </c>
      <c r="AA177" s="16" t="str">
        <f t="shared" si="36"/>
        <v>DefExt</v>
      </c>
      <c r="AB177" s="16">
        <f t="shared" si="30"/>
        <v>5</v>
      </c>
      <c r="AC177" s="16" t="str">
        <f t="shared" si="37"/>
        <v>HPExt</v>
      </c>
      <c r="AD177" s="16">
        <f t="shared" si="38"/>
        <v>65</v>
      </c>
      <c r="AE177" s="16" t="str">
        <f t="shared" si="39"/>
        <v>[x]</v>
      </c>
      <c r="AF177" s="29" t="str">
        <f t="shared" si="40"/>
        <v>[x]</v>
      </c>
      <c r="AG177" s="29" t="str">
        <f t="shared" si="41"/>
        <v>[x]</v>
      </c>
    </row>
    <row r="178" spans="9:33" ht="16.5" x14ac:dyDescent="0.2">
      <c r="I178" s="34"/>
      <c r="P178" s="15">
        <v>122</v>
      </c>
      <c r="Q178" s="16">
        <f t="shared" si="26"/>
        <v>9</v>
      </c>
      <c r="R178" s="16">
        <f t="shared" si="27"/>
        <v>1606011</v>
      </c>
      <c r="S178" s="16" t="str">
        <f t="shared" si="31"/>
        <v>神器3碎片1等级2</v>
      </c>
      <c r="T178" s="31" t="s">
        <v>673</v>
      </c>
      <c r="U178" s="16">
        <f t="shared" si="28"/>
        <v>2</v>
      </c>
      <c r="V178" s="38">
        <f t="shared" si="32"/>
        <v>0.25800000000000001</v>
      </c>
      <c r="W178" s="19">
        <f t="shared" si="29"/>
        <v>2.5800000000000003E-3</v>
      </c>
      <c r="X178" s="16">
        <f t="shared" si="33"/>
        <v>2</v>
      </c>
      <c r="Y178" s="16">
        <f t="shared" si="34"/>
        <v>3</v>
      </c>
      <c r="Z178" s="16">
        <f t="shared" si="35"/>
        <v>0</v>
      </c>
      <c r="AA178" s="16" t="str">
        <f t="shared" si="36"/>
        <v>DefExt</v>
      </c>
      <c r="AB178" s="16">
        <f t="shared" si="30"/>
        <v>6</v>
      </c>
      <c r="AC178" s="16" t="str">
        <f t="shared" si="37"/>
        <v>HPExt</v>
      </c>
      <c r="AD178" s="16">
        <f t="shared" si="38"/>
        <v>83</v>
      </c>
      <c r="AE178" s="16" t="str">
        <f t="shared" si="39"/>
        <v>[x]</v>
      </c>
      <c r="AF178" s="29" t="str">
        <f t="shared" si="40"/>
        <v>[x]</v>
      </c>
      <c r="AG178" s="29" t="str">
        <f t="shared" si="41"/>
        <v>[x]</v>
      </c>
    </row>
    <row r="179" spans="9:33" ht="16.5" x14ac:dyDescent="0.2">
      <c r="I179" s="34"/>
      <c r="P179" s="15">
        <v>123</v>
      </c>
      <c r="Q179" s="16">
        <f t="shared" si="26"/>
        <v>9</v>
      </c>
      <c r="R179" s="16">
        <f t="shared" si="27"/>
        <v>1606011</v>
      </c>
      <c r="S179" s="16" t="str">
        <f t="shared" si="31"/>
        <v>神器3碎片1等级3</v>
      </c>
      <c r="T179" s="31" t="s">
        <v>673</v>
      </c>
      <c r="U179" s="16">
        <f t="shared" si="28"/>
        <v>3</v>
      </c>
      <c r="V179" s="38">
        <f t="shared" si="32"/>
        <v>0.31800000000000006</v>
      </c>
      <c r="W179" s="19">
        <f t="shared" si="29"/>
        <v>3.1800000000000005E-3</v>
      </c>
      <c r="X179" s="16">
        <f t="shared" si="33"/>
        <v>2</v>
      </c>
      <c r="Y179" s="16">
        <f t="shared" si="34"/>
        <v>3</v>
      </c>
      <c r="Z179" s="16">
        <f t="shared" si="35"/>
        <v>0</v>
      </c>
      <c r="AA179" s="16" t="str">
        <f t="shared" si="36"/>
        <v>DefExt</v>
      </c>
      <c r="AB179" s="16">
        <f t="shared" si="30"/>
        <v>8</v>
      </c>
      <c r="AC179" s="16" t="str">
        <f t="shared" si="37"/>
        <v>HPExt</v>
      </c>
      <c r="AD179" s="16">
        <f t="shared" si="38"/>
        <v>103</v>
      </c>
      <c r="AE179" s="16" t="str">
        <f t="shared" si="39"/>
        <v>[x]</v>
      </c>
      <c r="AF179" s="29" t="str">
        <f t="shared" si="40"/>
        <v>[x]</v>
      </c>
      <c r="AG179" s="29" t="str">
        <f t="shared" si="41"/>
        <v>[x]</v>
      </c>
    </row>
    <row r="180" spans="9:33" ht="16.5" x14ac:dyDescent="0.2">
      <c r="I180" s="34"/>
      <c r="P180" s="15">
        <v>124</v>
      </c>
      <c r="Q180" s="16">
        <f t="shared" si="26"/>
        <v>9</v>
      </c>
      <c r="R180" s="16">
        <f t="shared" si="27"/>
        <v>1606011</v>
      </c>
      <c r="S180" s="16" t="str">
        <f t="shared" si="31"/>
        <v>神器3碎片1等级4</v>
      </c>
      <c r="T180" s="31" t="s">
        <v>673</v>
      </c>
      <c r="U180" s="16">
        <f t="shared" si="28"/>
        <v>4</v>
      </c>
      <c r="V180" s="38">
        <f t="shared" si="32"/>
        <v>0.38200000000000001</v>
      </c>
      <c r="W180" s="19">
        <f t="shared" si="29"/>
        <v>3.82E-3</v>
      </c>
      <c r="X180" s="16">
        <f t="shared" si="33"/>
        <v>2</v>
      </c>
      <c r="Y180" s="16">
        <f t="shared" si="34"/>
        <v>3</v>
      </c>
      <c r="Z180" s="16">
        <f t="shared" si="35"/>
        <v>0</v>
      </c>
      <c r="AA180" s="16" t="str">
        <f t="shared" si="36"/>
        <v>DefExt</v>
      </c>
      <c r="AB180" s="16">
        <f t="shared" si="30"/>
        <v>10</v>
      </c>
      <c r="AC180" s="16" t="str">
        <f t="shared" si="37"/>
        <v>HPExt</v>
      </c>
      <c r="AD180" s="16">
        <f t="shared" si="38"/>
        <v>123</v>
      </c>
      <c r="AE180" s="16" t="str">
        <f t="shared" si="39"/>
        <v>[x]</v>
      </c>
      <c r="AF180" s="29" t="str">
        <f t="shared" si="40"/>
        <v>[x]</v>
      </c>
      <c r="AG180" s="29" t="str">
        <f t="shared" si="41"/>
        <v>[x]</v>
      </c>
    </row>
    <row r="181" spans="9:33" ht="16.5" x14ac:dyDescent="0.2">
      <c r="I181" s="34"/>
      <c r="P181" s="15">
        <v>125</v>
      </c>
      <c r="Q181" s="16">
        <f t="shared" si="26"/>
        <v>9</v>
      </c>
      <c r="R181" s="16">
        <f t="shared" si="27"/>
        <v>1606011</v>
      </c>
      <c r="S181" s="16" t="str">
        <f t="shared" si="31"/>
        <v>神器3碎片1等级5</v>
      </c>
      <c r="T181" s="31" t="s">
        <v>673</v>
      </c>
      <c r="U181" s="16">
        <f t="shared" si="28"/>
        <v>5</v>
      </c>
      <c r="V181" s="38">
        <f t="shared" si="32"/>
        <v>0.45</v>
      </c>
      <c r="W181" s="19">
        <f t="shared" si="29"/>
        <v>4.5000000000000005E-3</v>
      </c>
      <c r="X181" s="16">
        <f t="shared" si="33"/>
        <v>2</v>
      </c>
      <c r="Y181" s="16">
        <f t="shared" si="34"/>
        <v>3</v>
      </c>
      <c r="Z181" s="16">
        <f t="shared" si="35"/>
        <v>0</v>
      </c>
      <c r="AA181" s="16" t="str">
        <f t="shared" si="36"/>
        <v>DefExt</v>
      </c>
      <c r="AB181" s="16">
        <f t="shared" si="30"/>
        <v>12</v>
      </c>
      <c r="AC181" s="16" t="str">
        <f t="shared" si="37"/>
        <v>HPExt</v>
      </c>
      <c r="AD181" s="16">
        <f t="shared" si="38"/>
        <v>145</v>
      </c>
      <c r="AE181" s="16" t="str">
        <f t="shared" si="39"/>
        <v>[x]</v>
      </c>
      <c r="AF181" s="29" t="str">
        <f t="shared" si="40"/>
        <v>[x]</v>
      </c>
      <c r="AG181" s="29" t="str">
        <f t="shared" si="41"/>
        <v>[x]</v>
      </c>
    </row>
    <row r="182" spans="9:33" ht="16.5" x14ac:dyDescent="0.2">
      <c r="I182" s="34"/>
      <c r="P182" s="15">
        <v>126</v>
      </c>
      <c r="Q182" s="16">
        <f t="shared" si="26"/>
        <v>9</v>
      </c>
      <c r="R182" s="16">
        <f t="shared" si="27"/>
        <v>1606011</v>
      </c>
      <c r="S182" s="16" t="str">
        <f t="shared" si="31"/>
        <v>神器3碎片1等级6</v>
      </c>
      <c r="T182" s="31" t="s">
        <v>673</v>
      </c>
      <c r="U182" s="16">
        <f t="shared" si="28"/>
        <v>6</v>
      </c>
      <c r="V182" s="38">
        <f t="shared" si="32"/>
        <v>0.52200000000000002</v>
      </c>
      <c r="W182" s="19">
        <f t="shared" si="29"/>
        <v>5.2200000000000007E-3</v>
      </c>
      <c r="X182" s="16">
        <f t="shared" si="33"/>
        <v>2</v>
      </c>
      <c r="Y182" s="16">
        <f t="shared" si="34"/>
        <v>3</v>
      </c>
      <c r="Z182" s="16">
        <f t="shared" si="35"/>
        <v>0</v>
      </c>
      <c r="AA182" s="16" t="str">
        <f t="shared" si="36"/>
        <v>DefExt</v>
      </c>
      <c r="AB182" s="16">
        <f t="shared" si="30"/>
        <v>14</v>
      </c>
      <c r="AC182" s="16" t="str">
        <f t="shared" si="37"/>
        <v>HPExt</v>
      </c>
      <c r="AD182" s="16">
        <f t="shared" si="38"/>
        <v>169</v>
      </c>
      <c r="AE182" s="16" t="str">
        <f t="shared" si="39"/>
        <v>[x]</v>
      </c>
      <c r="AF182" s="29" t="str">
        <f t="shared" si="40"/>
        <v>[x]</v>
      </c>
      <c r="AG182" s="29" t="str">
        <f t="shared" si="41"/>
        <v>[x]</v>
      </c>
    </row>
    <row r="183" spans="9:33" ht="16.5" x14ac:dyDescent="0.2">
      <c r="I183" s="34"/>
      <c r="P183" s="15">
        <v>127</v>
      </c>
      <c r="Q183" s="16">
        <f t="shared" si="26"/>
        <v>9</v>
      </c>
      <c r="R183" s="16">
        <f t="shared" si="27"/>
        <v>1606011</v>
      </c>
      <c r="S183" s="16" t="str">
        <f t="shared" si="31"/>
        <v>神器3碎片1等级7</v>
      </c>
      <c r="T183" s="31" t="s">
        <v>673</v>
      </c>
      <c r="U183" s="16">
        <f t="shared" si="28"/>
        <v>7</v>
      </c>
      <c r="V183" s="38">
        <f t="shared" si="32"/>
        <v>0.59799999999999998</v>
      </c>
      <c r="W183" s="19">
        <f t="shared" si="29"/>
        <v>5.9800000000000001E-3</v>
      </c>
      <c r="X183" s="16">
        <f t="shared" si="33"/>
        <v>2</v>
      </c>
      <c r="Y183" s="16">
        <f t="shared" si="34"/>
        <v>3</v>
      </c>
      <c r="Z183" s="16">
        <f t="shared" si="35"/>
        <v>0</v>
      </c>
      <c r="AA183" s="16" t="str">
        <f t="shared" si="36"/>
        <v>DefExt</v>
      </c>
      <c r="AB183" s="16">
        <f t="shared" si="30"/>
        <v>16</v>
      </c>
      <c r="AC183" s="16" t="str">
        <f t="shared" si="37"/>
        <v>HPExt</v>
      </c>
      <c r="AD183" s="16">
        <f t="shared" si="38"/>
        <v>193</v>
      </c>
      <c r="AE183" s="16" t="str">
        <f t="shared" si="39"/>
        <v>[x]</v>
      </c>
      <c r="AF183" s="29" t="str">
        <f t="shared" si="40"/>
        <v>[x]</v>
      </c>
      <c r="AG183" s="29" t="str">
        <f t="shared" si="41"/>
        <v>[x]</v>
      </c>
    </row>
    <row r="184" spans="9:33" ht="16.5" x14ac:dyDescent="0.2">
      <c r="I184" s="34"/>
      <c r="P184" s="15">
        <v>128</v>
      </c>
      <c r="Q184" s="16">
        <f t="shared" si="26"/>
        <v>9</v>
      </c>
      <c r="R184" s="16">
        <f t="shared" si="27"/>
        <v>1606011</v>
      </c>
      <c r="S184" s="16" t="str">
        <f t="shared" si="31"/>
        <v>神器3碎片1等级8</v>
      </c>
      <c r="T184" s="31" t="s">
        <v>673</v>
      </c>
      <c r="U184" s="16">
        <f t="shared" si="28"/>
        <v>8</v>
      </c>
      <c r="V184" s="38">
        <f t="shared" si="32"/>
        <v>0.67800000000000005</v>
      </c>
      <c r="W184" s="19">
        <f t="shared" si="29"/>
        <v>6.7800000000000004E-3</v>
      </c>
      <c r="X184" s="16">
        <f t="shared" si="33"/>
        <v>2</v>
      </c>
      <c r="Y184" s="16">
        <f t="shared" si="34"/>
        <v>3</v>
      </c>
      <c r="Z184" s="16">
        <f t="shared" si="35"/>
        <v>0</v>
      </c>
      <c r="AA184" s="16" t="str">
        <f t="shared" si="36"/>
        <v>DefExt</v>
      </c>
      <c r="AB184" s="16">
        <f t="shared" si="30"/>
        <v>18</v>
      </c>
      <c r="AC184" s="16" t="str">
        <f t="shared" si="37"/>
        <v>HPExt</v>
      </c>
      <c r="AD184" s="16">
        <f t="shared" si="38"/>
        <v>219</v>
      </c>
      <c r="AE184" s="16" t="str">
        <f t="shared" si="39"/>
        <v>[x]</v>
      </c>
      <c r="AF184" s="29" t="str">
        <f t="shared" si="40"/>
        <v>[x]</v>
      </c>
      <c r="AG184" s="29" t="str">
        <f t="shared" si="41"/>
        <v>[x]</v>
      </c>
    </row>
    <row r="185" spans="9:33" ht="16.5" x14ac:dyDescent="0.2">
      <c r="I185" s="34"/>
      <c r="P185" s="15">
        <v>129</v>
      </c>
      <c r="Q185" s="16">
        <f t="shared" ref="Q185:Q248" si="42">MATCH(P185-1,$X$4:$X$46,1)</f>
        <v>9</v>
      </c>
      <c r="R185" s="16">
        <f t="shared" ref="R185:R248" si="43">INDEX($S$5:$S$46,Q185)</f>
        <v>1606011</v>
      </c>
      <c r="S185" s="16" t="str">
        <f t="shared" si="31"/>
        <v>神器3碎片1等级9</v>
      </c>
      <c r="T185" s="31" t="s">
        <v>673</v>
      </c>
      <c r="U185" s="16">
        <f t="shared" ref="U185:U248" si="44">P185-INDEX($X$4:$X$46,Q185)</f>
        <v>9</v>
      </c>
      <c r="V185" s="38">
        <f t="shared" si="32"/>
        <v>0.76200000000000001</v>
      </c>
      <c r="W185" s="19">
        <f t="shared" ref="W185:W248" si="45">INDEX($V$5:$V$46,Q185)*V185</f>
        <v>7.62E-3</v>
      </c>
      <c r="X185" s="16">
        <f t="shared" si="33"/>
        <v>2</v>
      </c>
      <c r="Y185" s="16">
        <f t="shared" si="34"/>
        <v>3</v>
      </c>
      <c r="Z185" s="16">
        <f t="shared" si="35"/>
        <v>0</v>
      </c>
      <c r="AA185" s="16" t="str">
        <f t="shared" si="36"/>
        <v>DefExt</v>
      </c>
      <c r="AB185" s="16">
        <f t="shared" ref="AB185:AB248" si="46">INT(INDEX($E$4:$G$4,X185)*W185*INDEX($Y$5:$AA$46,Q185,X185))</f>
        <v>20</v>
      </c>
      <c r="AC185" s="16" t="str">
        <f t="shared" si="37"/>
        <v>HPExt</v>
      </c>
      <c r="AD185" s="16">
        <f t="shared" si="38"/>
        <v>247</v>
      </c>
      <c r="AE185" s="16" t="str">
        <f t="shared" si="39"/>
        <v>[x]</v>
      </c>
      <c r="AF185" s="29" t="str">
        <f t="shared" si="40"/>
        <v>[x]</v>
      </c>
      <c r="AG185" s="29" t="str">
        <f t="shared" si="41"/>
        <v>[x]</v>
      </c>
    </row>
    <row r="186" spans="9:33" ht="16.5" x14ac:dyDescent="0.2">
      <c r="I186" s="34"/>
      <c r="P186" s="15">
        <v>130</v>
      </c>
      <c r="Q186" s="16">
        <f t="shared" si="42"/>
        <v>9</v>
      </c>
      <c r="R186" s="16">
        <f t="shared" si="43"/>
        <v>1606011</v>
      </c>
      <c r="S186" s="16" t="str">
        <f t="shared" ref="S186:S249" si="47">INDEX($P$5:$P$46,Q186)&amp;"碎片"&amp;INDEX($R$5:$R$46,Q186)&amp;"等级"&amp;U186</f>
        <v>神器3碎片1等级10</v>
      </c>
      <c r="T186" s="31" t="s">
        <v>673</v>
      </c>
      <c r="U186" s="16">
        <f t="shared" si="44"/>
        <v>10</v>
      </c>
      <c r="V186" s="38">
        <f t="shared" ref="V186:V249" si="48">15%+U186*5%+U186*U186*0.2%</f>
        <v>0.85000000000000009</v>
      </c>
      <c r="W186" s="19">
        <f t="shared" si="45"/>
        <v>8.5000000000000006E-3</v>
      </c>
      <c r="X186" s="16">
        <f t="shared" ref="X186:X249" si="49">INDEX($AB$5:$AB$46,Q186)</f>
        <v>2</v>
      </c>
      <c r="Y186" s="16">
        <f t="shared" ref="Y186:Y249" si="50">INDEX(AC$5:AC$46,$Q186)</f>
        <v>3</v>
      </c>
      <c r="Z186" s="16">
        <f t="shared" ref="Z186:Z249" si="51">INDEX(AD$5:AD$46,$Q186)</f>
        <v>0</v>
      </c>
      <c r="AA186" s="16" t="str">
        <f t="shared" ref="AA186:AA249" si="52">INDEX($Y$3:$AA$3,X186)</f>
        <v>DefExt</v>
      </c>
      <c r="AB186" s="16">
        <f t="shared" si="46"/>
        <v>22</v>
      </c>
      <c r="AC186" s="16" t="str">
        <f t="shared" ref="AC186:AC249" si="53">IF(Y186&gt;0,INDEX($Y$3:$AA$3,Y186),"[x]")</f>
        <v>HPExt</v>
      </c>
      <c r="AD186" s="16">
        <f t="shared" ref="AD186:AD249" si="54">IF(Y186&gt;0,INT(INDEX($E$4:$G$4,Y186)*W186*INDEX($Y$5:$AA$46,Q186,Y186)),"[x]")</f>
        <v>275</v>
      </c>
      <c r="AE186" s="16" t="str">
        <f t="shared" ref="AE186:AE249" si="55">IF(Z186&gt;0,INDEX($Y$3:$AA$3,Z186),"[x]")</f>
        <v>[x]</v>
      </c>
      <c r="AF186" s="29" t="str">
        <f t="shared" ref="AF186:AF249" si="56">IF(Z186&gt;0,INT(INDEX($E$4:$G$4,Z186)*W186*INDEX($Y$5:$AA$46,Q186,Z186)),"[x]")</f>
        <v>[x]</v>
      </c>
      <c r="AG186" s="29" t="str">
        <f t="shared" ref="AG186:AG249" si="57">IF(INDEX($AE$5:$AE$46,Q186)&gt;0,INDEX($AE$5:$AE$46,Q186)*U186,"[x]")</f>
        <v>[x]</v>
      </c>
    </row>
    <row r="187" spans="9:33" ht="16.5" x14ac:dyDescent="0.2">
      <c r="I187" s="34"/>
      <c r="P187" s="15">
        <v>131</v>
      </c>
      <c r="Q187" s="16">
        <f t="shared" si="42"/>
        <v>9</v>
      </c>
      <c r="R187" s="16">
        <f t="shared" si="43"/>
        <v>1606011</v>
      </c>
      <c r="S187" s="16" t="str">
        <f t="shared" si="47"/>
        <v>神器3碎片1等级11</v>
      </c>
      <c r="T187" s="31" t="s">
        <v>673</v>
      </c>
      <c r="U187" s="16">
        <f t="shared" si="44"/>
        <v>11</v>
      </c>
      <c r="V187" s="38">
        <f t="shared" si="48"/>
        <v>0.94200000000000006</v>
      </c>
      <c r="W187" s="19">
        <f t="shared" si="45"/>
        <v>9.4200000000000013E-3</v>
      </c>
      <c r="X187" s="16">
        <f t="shared" si="49"/>
        <v>2</v>
      </c>
      <c r="Y187" s="16">
        <f t="shared" si="50"/>
        <v>3</v>
      </c>
      <c r="Z187" s="16">
        <f t="shared" si="51"/>
        <v>0</v>
      </c>
      <c r="AA187" s="16" t="str">
        <f t="shared" si="52"/>
        <v>DefExt</v>
      </c>
      <c r="AB187" s="16">
        <f t="shared" si="46"/>
        <v>25</v>
      </c>
      <c r="AC187" s="16" t="str">
        <f t="shared" si="53"/>
        <v>HPExt</v>
      </c>
      <c r="AD187" s="16">
        <f t="shared" si="54"/>
        <v>305</v>
      </c>
      <c r="AE187" s="16" t="str">
        <f t="shared" si="55"/>
        <v>[x]</v>
      </c>
      <c r="AF187" s="29" t="str">
        <f t="shared" si="56"/>
        <v>[x]</v>
      </c>
      <c r="AG187" s="29" t="str">
        <f t="shared" si="57"/>
        <v>[x]</v>
      </c>
    </row>
    <row r="188" spans="9:33" ht="16.5" x14ac:dyDescent="0.2">
      <c r="I188" s="34"/>
      <c r="P188" s="15">
        <v>132</v>
      </c>
      <c r="Q188" s="16">
        <f t="shared" si="42"/>
        <v>9</v>
      </c>
      <c r="R188" s="16">
        <f t="shared" si="43"/>
        <v>1606011</v>
      </c>
      <c r="S188" s="16" t="str">
        <f t="shared" si="47"/>
        <v>神器3碎片1等级12</v>
      </c>
      <c r="T188" s="31" t="s">
        <v>673</v>
      </c>
      <c r="U188" s="16">
        <f t="shared" si="44"/>
        <v>12</v>
      </c>
      <c r="V188" s="38">
        <f t="shared" si="48"/>
        <v>1.0380000000000003</v>
      </c>
      <c r="W188" s="19">
        <f t="shared" si="45"/>
        <v>1.0380000000000002E-2</v>
      </c>
      <c r="X188" s="16">
        <f t="shared" si="49"/>
        <v>2</v>
      </c>
      <c r="Y188" s="16">
        <f t="shared" si="50"/>
        <v>3</v>
      </c>
      <c r="Z188" s="16">
        <f t="shared" si="51"/>
        <v>0</v>
      </c>
      <c r="AA188" s="16" t="str">
        <f t="shared" si="52"/>
        <v>DefExt</v>
      </c>
      <c r="AB188" s="16">
        <f t="shared" si="46"/>
        <v>27</v>
      </c>
      <c r="AC188" s="16" t="str">
        <f t="shared" si="53"/>
        <v>HPExt</v>
      </c>
      <c r="AD188" s="16">
        <f t="shared" si="54"/>
        <v>336</v>
      </c>
      <c r="AE188" s="16" t="str">
        <f t="shared" si="55"/>
        <v>[x]</v>
      </c>
      <c r="AF188" s="29" t="str">
        <f t="shared" si="56"/>
        <v>[x]</v>
      </c>
      <c r="AG188" s="29" t="str">
        <f t="shared" si="57"/>
        <v>[x]</v>
      </c>
    </row>
    <row r="189" spans="9:33" ht="16.5" x14ac:dyDescent="0.2">
      <c r="I189" s="34"/>
      <c r="P189" s="15">
        <v>133</v>
      </c>
      <c r="Q189" s="16">
        <f t="shared" si="42"/>
        <v>9</v>
      </c>
      <c r="R189" s="16">
        <f t="shared" si="43"/>
        <v>1606011</v>
      </c>
      <c r="S189" s="16" t="str">
        <f t="shared" si="47"/>
        <v>神器3碎片1等级13</v>
      </c>
      <c r="T189" s="31" t="s">
        <v>673</v>
      </c>
      <c r="U189" s="16">
        <f t="shared" si="44"/>
        <v>13</v>
      </c>
      <c r="V189" s="38">
        <f t="shared" si="48"/>
        <v>1.1380000000000001</v>
      </c>
      <c r="W189" s="19">
        <f t="shared" si="45"/>
        <v>1.1380000000000001E-2</v>
      </c>
      <c r="X189" s="16">
        <f t="shared" si="49"/>
        <v>2</v>
      </c>
      <c r="Y189" s="16">
        <f t="shared" si="50"/>
        <v>3</v>
      </c>
      <c r="Z189" s="16">
        <f t="shared" si="51"/>
        <v>0</v>
      </c>
      <c r="AA189" s="16" t="str">
        <f t="shared" si="52"/>
        <v>DefExt</v>
      </c>
      <c r="AB189" s="16">
        <f t="shared" si="46"/>
        <v>30</v>
      </c>
      <c r="AC189" s="16" t="str">
        <f t="shared" si="53"/>
        <v>HPExt</v>
      </c>
      <c r="AD189" s="16">
        <f t="shared" si="54"/>
        <v>368</v>
      </c>
      <c r="AE189" s="16" t="str">
        <f t="shared" si="55"/>
        <v>[x]</v>
      </c>
      <c r="AF189" s="29" t="str">
        <f t="shared" si="56"/>
        <v>[x]</v>
      </c>
      <c r="AG189" s="29" t="str">
        <f t="shared" si="57"/>
        <v>[x]</v>
      </c>
    </row>
    <row r="190" spans="9:33" ht="16.5" x14ac:dyDescent="0.2">
      <c r="I190" s="34"/>
      <c r="P190" s="15">
        <v>134</v>
      </c>
      <c r="Q190" s="16">
        <f t="shared" si="42"/>
        <v>9</v>
      </c>
      <c r="R190" s="16">
        <f t="shared" si="43"/>
        <v>1606011</v>
      </c>
      <c r="S190" s="16" t="str">
        <f t="shared" si="47"/>
        <v>神器3碎片1等级14</v>
      </c>
      <c r="T190" s="31" t="s">
        <v>673</v>
      </c>
      <c r="U190" s="16">
        <f t="shared" si="44"/>
        <v>14</v>
      </c>
      <c r="V190" s="38">
        <f t="shared" si="48"/>
        <v>1.242</v>
      </c>
      <c r="W190" s="19">
        <f t="shared" si="45"/>
        <v>1.242E-2</v>
      </c>
      <c r="X190" s="16">
        <f t="shared" si="49"/>
        <v>2</v>
      </c>
      <c r="Y190" s="16">
        <f t="shared" si="50"/>
        <v>3</v>
      </c>
      <c r="Z190" s="16">
        <f t="shared" si="51"/>
        <v>0</v>
      </c>
      <c r="AA190" s="16" t="str">
        <f t="shared" si="52"/>
        <v>DefExt</v>
      </c>
      <c r="AB190" s="16">
        <f t="shared" si="46"/>
        <v>33</v>
      </c>
      <c r="AC190" s="16" t="str">
        <f t="shared" si="53"/>
        <v>HPExt</v>
      </c>
      <c r="AD190" s="16">
        <f t="shared" si="54"/>
        <v>402</v>
      </c>
      <c r="AE190" s="16" t="str">
        <f t="shared" si="55"/>
        <v>[x]</v>
      </c>
      <c r="AF190" s="29" t="str">
        <f t="shared" si="56"/>
        <v>[x]</v>
      </c>
      <c r="AG190" s="29" t="str">
        <f t="shared" si="57"/>
        <v>[x]</v>
      </c>
    </row>
    <row r="191" spans="9:33" ht="16.5" x14ac:dyDescent="0.2">
      <c r="I191" s="34"/>
      <c r="P191" s="15">
        <v>135</v>
      </c>
      <c r="Q191" s="16">
        <f t="shared" si="42"/>
        <v>9</v>
      </c>
      <c r="R191" s="16">
        <f t="shared" si="43"/>
        <v>1606011</v>
      </c>
      <c r="S191" s="16" t="str">
        <f t="shared" si="47"/>
        <v>神器3碎片1等级15</v>
      </c>
      <c r="T191" s="31" t="s">
        <v>673</v>
      </c>
      <c r="U191" s="16">
        <f t="shared" si="44"/>
        <v>15</v>
      </c>
      <c r="V191" s="38">
        <f t="shared" si="48"/>
        <v>1.35</v>
      </c>
      <c r="W191" s="19">
        <f t="shared" si="45"/>
        <v>1.3500000000000002E-2</v>
      </c>
      <c r="X191" s="16">
        <f t="shared" si="49"/>
        <v>2</v>
      </c>
      <c r="Y191" s="16">
        <f t="shared" si="50"/>
        <v>3</v>
      </c>
      <c r="Z191" s="16">
        <f t="shared" si="51"/>
        <v>0</v>
      </c>
      <c r="AA191" s="16" t="str">
        <f t="shared" si="52"/>
        <v>DefExt</v>
      </c>
      <c r="AB191" s="16">
        <f t="shared" si="46"/>
        <v>36</v>
      </c>
      <c r="AC191" s="16" t="str">
        <f t="shared" si="53"/>
        <v>HPExt</v>
      </c>
      <c r="AD191" s="16">
        <f t="shared" si="54"/>
        <v>437</v>
      </c>
      <c r="AE191" s="16" t="str">
        <f t="shared" si="55"/>
        <v>[x]</v>
      </c>
      <c r="AF191" s="29" t="str">
        <f t="shared" si="56"/>
        <v>[x]</v>
      </c>
      <c r="AG191" s="29" t="str">
        <f t="shared" si="57"/>
        <v>[x]</v>
      </c>
    </row>
    <row r="192" spans="9:33" ht="16.5" x14ac:dyDescent="0.2">
      <c r="I192" s="34"/>
      <c r="P192" s="15">
        <v>136</v>
      </c>
      <c r="Q192" s="16">
        <f t="shared" si="42"/>
        <v>9</v>
      </c>
      <c r="R192" s="16">
        <f t="shared" si="43"/>
        <v>1606011</v>
      </c>
      <c r="S192" s="16" t="str">
        <f t="shared" si="47"/>
        <v>神器3碎片1等级16</v>
      </c>
      <c r="T192" s="31" t="s">
        <v>673</v>
      </c>
      <c r="U192" s="16">
        <f t="shared" si="44"/>
        <v>16</v>
      </c>
      <c r="V192" s="38">
        <f t="shared" si="48"/>
        <v>1.4620000000000002</v>
      </c>
      <c r="W192" s="19">
        <f t="shared" si="45"/>
        <v>1.4620000000000003E-2</v>
      </c>
      <c r="X192" s="16">
        <f t="shared" si="49"/>
        <v>2</v>
      </c>
      <c r="Y192" s="16">
        <f t="shared" si="50"/>
        <v>3</v>
      </c>
      <c r="Z192" s="16">
        <f t="shared" si="51"/>
        <v>0</v>
      </c>
      <c r="AA192" s="16" t="str">
        <f t="shared" si="52"/>
        <v>DefExt</v>
      </c>
      <c r="AB192" s="16">
        <f t="shared" si="46"/>
        <v>39</v>
      </c>
      <c r="AC192" s="16" t="str">
        <f t="shared" si="53"/>
        <v>HPExt</v>
      </c>
      <c r="AD192" s="16">
        <f t="shared" si="54"/>
        <v>473</v>
      </c>
      <c r="AE192" s="16" t="str">
        <f t="shared" si="55"/>
        <v>[x]</v>
      </c>
      <c r="AF192" s="29" t="str">
        <f t="shared" si="56"/>
        <v>[x]</v>
      </c>
      <c r="AG192" s="29" t="str">
        <f t="shared" si="57"/>
        <v>[x]</v>
      </c>
    </row>
    <row r="193" spans="9:33" ht="16.5" x14ac:dyDescent="0.2">
      <c r="I193" s="34"/>
      <c r="P193" s="15">
        <v>137</v>
      </c>
      <c r="Q193" s="16">
        <f t="shared" si="42"/>
        <v>9</v>
      </c>
      <c r="R193" s="16">
        <f t="shared" si="43"/>
        <v>1606011</v>
      </c>
      <c r="S193" s="16" t="str">
        <f t="shared" si="47"/>
        <v>神器3碎片1等级17</v>
      </c>
      <c r="T193" s="31" t="s">
        <v>673</v>
      </c>
      <c r="U193" s="16">
        <f t="shared" si="44"/>
        <v>17</v>
      </c>
      <c r="V193" s="38">
        <f t="shared" si="48"/>
        <v>1.5779999999999998</v>
      </c>
      <c r="W193" s="19">
        <f t="shared" si="45"/>
        <v>1.5779999999999999E-2</v>
      </c>
      <c r="X193" s="16">
        <f t="shared" si="49"/>
        <v>2</v>
      </c>
      <c r="Y193" s="16">
        <f t="shared" si="50"/>
        <v>3</v>
      </c>
      <c r="Z193" s="16">
        <f t="shared" si="51"/>
        <v>0</v>
      </c>
      <c r="AA193" s="16" t="str">
        <f t="shared" si="52"/>
        <v>DefExt</v>
      </c>
      <c r="AB193" s="16">
        <f t="shared" si="46"/>
        <v>42</v>
      </c>
      <c r="AC193" s="16" t="str">
        <f t="shared" si="53"/>
        <v>HPExt</v>
      </c>
      <c r="AD193" s="16">
        <f t="shared" si="54"/>
        <v>511</v>
      </c>
      <c r="AE193" s="16" t="str">
        <f t="shared" si="55"/>
        <v>[x]</v>
      </c>
      <c r="AF193" s="29" t="str">
        <f t="shared" si="56"/>
        <v>[x]</v>
      </c>
      <c r="AG193" s="29" t="str">
        <f t="shared" si="57"/>
        <v>[x]</v>
      </c>
    </row>
    <row r="194" spans="9:33" ht="16.5" x14ac:dyDescent="0.2">
      <c r="I194" s="34"/>
      <c r="P194" s="15">
        <v>138</v>
      </c>
      <c r="Q194" s="16">
        <f t="shared" si="42"/>
        <v>9</v>
      </c>
      <c r="R194" s="16">
        <f t="shared" si="43"/>
        <v>1606011</v>
      </c>
      <c r="S194" s="16" t="str">
        <f t="shared" si="47"/>
        <v>神器3碎片1等级18</v>
      </c>
      <c r="T194" s="31" t="s">
        <v>673</v>
      </c>
      <c r="U194" s="16">
        <f t="shared" si="44"/>
        <v>18</v>
      </c>
      <c r="V194" s="38">
        <f t="shared" si="48"/>
        <v>1.698</v>
      </c>
      <c r="W194" s="19">
        <f t="shared" si="45"/>
        <v>1.6979999999999999E-2</v>
      </c>
      <c r="X194" s="16">
        <f t="shared" si="49"/>
        <v>2</v>
      </c>
      <c r="Y194" s="16">
        <f t="shared" si="50"/>
        <v>3</v>
      </c>
      <c r="Z194" s="16">
        <f t="shared" si="51"/>
        <v>0</v>
      </c>
      <c r="AA194" s="16" t="str">
        <f t="shared" si="52"/>
        <v>DefExt</v>
      </c>
      <c r="AB194" s="16">
        <f t="shared" si="46"/>
        <v>45</v>
      </c>
      <c r="AC194" s="16" t="str">
        <f t="shared" si="53"/>
        <v>HPExt</v>
      </c>
      <c r="AD194" s="16">
        <f t="shared" si="54"/>
        <v>550</v>
      </c>
      <c r="AE194" s="16" t="str">
        <f t="shared" si="55"/>
        <v>[x]</v>
      </c>
      <c r="AF194" s="29" t="str">
        <f t="shared" si="56"/>
        <v>[x]</v>
      </c>
      <c r="AG194" s="29" t="str">
        <f t="shared" si="57"/>
        <v>[x]</v>
      </c>
    </row>
    <row r="195" spans="9:33" ht="16.5" x14ac:dyDescent="0.2">
      <c r="I195" s="34"/>
      <c r="P195" s="15">
        <v>139</v>
      </c>
      <c r="Q195" s="16">
        <f t="shared" si="42"/>
        <v>9</v>
      </c>
      <c r="R195" s="16">
        <f t="shared" si="43"/>
        <v>1606011</v>
      </c>
      <c r="S195" s="16" t="str">
        <f t="shared" si="47"/>
        <v>神器3碎片1等级19</v>
      </c>
      <c r="T195" s="31" t="s">
        <v>673</v>
      </c>
      <c r="U195" s="16">
        <f t="shared" si="44"/>
        <v>19</v>
      </c>
      <c r="V195" s="38">
        <f t="shared" si="48"/>
        <v>1.8220000000000001</v>
      </c>
      <c r="W195" s="19">
        <f t="shared" si="45"/>
        <v>1.822E-2</v>
      </c>
      <c r="X195" s="16">
        <f t="shared" si="49"/>
        <v>2</v>
      </c>
      <c r="Y195" s="16">
        <f t="shared" si="50"/>
        <v>3</v>
      </c>
      <c r="Z195" s="16">
        <f t="shared" si="51"/>
        <v>0</v>
      </c>
      <c r="AA195" s="16" t="str">
        <f t="shared" si="52"/>
        <v>DefExt</v>
      </c>
      <c r="AB195" s="16">
        <f t="shared" si="46"/>
        <v>48</v>
      </c>
      <c r="AC195" s="16" t="str">
        <f t="shared" si="53"/>
        <v>HPExt</v>
      </c>
      <c r="AD195" s="16">
        <f t="shared" si="54"/>
        <v>590</v>
      </c>
      <c r="AE195" s="16" t="str">
        <f t="shared" si="55"/>
        <v>[x]</v>
      </c>
      <c r="AF195" s="29" t="str">
        <f t="shared" si="56"/>
        <v>[x]</v>
      </c>
      <c r="AG195" s="29" t="str">
        <f t="shared" si="57"/>
        <v>[x]</v>
      </c>
    </row>
    <row r="196" spans="9:33" ht="16.5" x14ac:dyDescent="0.2">
      <c r="I196" s="34"/>
      <c r="P196" s="15">
        <v>140</v>
      </c>
      <c r="Q196" s="16">
        <f t="shared" si="42"/>
        <v>9</v>
      </c>
      <c r="R196" s="16">
        <f t="shared" si="43"/>
        <v>1606011</v>
      </c>
      <c r="S196" s="16" t="str">
        <f t="shared" si="47"/>
        <v>神器3碎片1等级20</v>
      </c>
      <c r="T196" s="31" t="s">
        <v>673</v>
      </c>
      <c r="U196" s="16">
        <f t="shared" si="44"/>
        <v>20</v>
      </c>
      <c r="V196" s="38">
        <f t="shared" si="48"/>
        <v>1.95</v>
      </c>
      <c r="W196" s="19">
        <f t="shared" si="45"/>
        <v>1.95E-2</v>
      </c>
      <c r="X196" s="16">
        <f t="shared" si="49"/>
        <v>2</v>
      </c>
      <c r="Y196" s="16">
        <f t="shared" si="50"/>
        <v>3</v>
      </c>
      <c r="Z196" s="16">
        <f t="shared" si="51"/>
        <v>0</v>
      </c>
      <c r="AA196" s="16" t="str">
        <f t="shared" si="52"/>
        <v>DefExt</v>
      </c>
      <c r="AB196" s="16">
        <f t="shared" si="46"/>
        <v>52</v>
      </c>
      <c r="AC196" s="16" t="str">
        <f t="shared" si="53"/>
        <v>HPExt</v>
      </c>
      <c r="AD196" s="16">
        <f t="shared" si="54"/>
        <v>632</v>
      </c>
      <c r="AE196" s="16" t="str">
        <f t="shared" si="55"/>
        <v>[x]</v>
      </c>
      <c r="AF196" s="29" t="str">
        <f t="shared" si="56"/>
        <v>[x]</v>
      </c>
      <c r="AG196" s="29" t="str">
        <f t="shared" si="57"/>
        <v>[x]</v>
      </c>
    </row>
    <row r="197" spans="9:33" ht="16.5" x14ac:dyDescent="0.2">
      <c r="I197" s="34"/>
      <c r="P197" s="15">
        <v>141</v>
      </c>
      <c r="Q197" s="16">
        <f t="shared" si="42"/>
        <v>9</v>
      </c>
      <c r="R197" s="16">
        <f t="shared" si="43"/>
        <v>1606011</v>
      </c>
      <c r="S197" s="16" t="str">
        <f t="shared" si="47"/>
        <v>神器3碎片1等级21</v>
      </c>
      <c r="T197" s="31" t="s">
        <v>673</v>
      </c>
      <c r="U197" s="16">
        <f t="shared" si="44"/>
        <v>21</v>
      </c>
      <c r="V197" s="38">
        <f t="shared" si="48"/>
        <v>2.0819999999999999</v>
      </c>
      <c r="W197" s="19">
        <f t="shared" si="45"/>
        <v>2.0819999999999998E-2</v>
      </c>
      <c r="X197" s="16">
        <f t="shared" si="49"/>
        <v>2</v>
      </c>
      <c r="Y197" s="16">
        <f t="shared" si="50"/>
        <v>3</v>
      </c>
      <c r="Z197" s="16">
        <f t="shared" si="51"/>
        <v>0</v>
      </c>
      <c r="AA197" s="16" t="str">
        <f t="shared" si="52"/>
        <v>DefExt</v>
      </c>
      <c r="AB197" s="16">
        <f t="shared" si="46"/>
        <v>55</v>
      </c>
      <c r="AC197" s="16" t="str">
        <f t="shared" si="53"/>
        <v>HPExt</v>
      </c>
      <c r="AD197" s="16">
        <f t="shared" si="54"/>
        <v>674</v>
      </c>
      <c r="AE197" s="16" t="str">
        <f t="shared" si="55"/>
        <v>[x]</v>
      </c>
      <c r="AF197" s="29" t="str">
        <f t="shared" si="56"/>
        <v>[x]</v>
      </c>
      <c r="AG197" s="29" t="str">
        <f t="shared" si="57"/>
        <v>[x]</v>
      </c>
    </row>
    <row r="198" spans="9:33" ht="16.5" x14ac:dyDescent="0.2">
      <c r="I198" s="34"/>
      <c r="P198" s="15">
        <v>142</v>
      </c>
      <c r="Q198" s="16">
        <f t="shared" si="42"/>
        <v>10</v>
      </c>
      <c r="R198" s="16">
        <f t="shared" si="43"/>
        <v>1606012</v>
      </c>
      <c r="S198" s="16" t="str">
        <f t="shared" si="47"/>
        <v>神器3碎片2等级1</v>
      </c>
      <c r="T198" s="31" t="s">
        <v>673</v>
      </c>
      <c r="U198" s="16">
        <f t="shared" si="44"/>
        <v>1</v>
      </c>
      <c r="V198" s="38">
        <f t="shared" si="48"/>
        <v>0.20200000000000001</v>
      </c>
      <c r="W198" s="19">
        <f t="shared" si="45"/>
        <v>4.0400000000000002E-3</v>
      </c>
      <c r="X198" s="16">
        <f t="shared" si="49"/>
        <v>1</v>
      </c>
      <c r="Y198" s="16">
        <f t="shared" si="50"/>
        <v>3</v>
      </c>
      <c r="Z198" s="16">
        <f t="shared" si="51"/>
        <v>0</v>
      </c>
      <c r="AA198" s="16" t="str">
        <f t="shared" si="52"/>
        <v>AtkExt</v>
      </c>
      <c r="AB198" s="16">
        <f t="shared" si="46"/>
        <v>21</v>
      </c>
      <c r="AC198" s="16" t="str">
        <f t="shared" si="53"/>
        <v>HPExt</v>
      </c>
      <c r="AD198" s="16">
        <f t="shared" si="54"/>
        <v>130</v>
      </c>
      <c r="AE198" s="16" t="str">
        <f t="shared" si="55"/>
        <v>[x]</v>
      </c>
      <c r="AF198" s="29" t="str">
        <f t="shared" si="56"/>
        <v>[x]</v>
      </c>
      <c r="AG198" s="29" t="str">
        <f t="shared" si="57"/>
        <v>[x]</v>
      </c>
    </row>
    <row r="199" spans="9:33" ht="16.5" x14ac:dyDescent="0.2">
      <c r="I199" s="34"/>
      <c r="P199" s="15">
        <v>143</v>
      </c>
      <c r="Q199" s="16">
        <f t="shared" si="42"/>
        <v>10</v>
      </c>
      <c r="R199" s="16">
        <f t="shared" si="43"/>
        <v>1606012</v>
      </c>
      <c r="S199" s="16" t="str">
        <f t="shared" si="47"/>
        <v>神器3碎片2等级2</v>
      </c>
      <c r="T199" s="31" t="s">
        <v>673</v>
      </c>
      <c r="U199" s="16">
        <f t="shared" si="44"/>
        <v>2</v>
      </c>
      <c r="V199" s="38">
        <f t="shared" si="48"/>
        <v>0.25800000000000001</v>
      </c>
      <c r="W199" s="19">
        <f t="shared" si="45"/>
        <v>5.1600000000000005E-3</v>
      </c>
      <c r="X199" s="16">
        <f t="shared" si="49"/>
        <v>1</v>
      </c>
      <c r="Y199" s="16">
        <f t="shared" si="50"/>
        <v>3</v>
      </c>
      <c r="Z199" s="16">
        <f t="shared" si="51"/>
        <v>0</v>
      </c>
      <c r="AA199" s="16" t="str">
        <f t="shared" si="52"/>
        <v>AtkExt</v>
      </c>
      <c r="AB199" s="16">
        <f t="shared" si="46"/>
        <v>27</v>
      </c>
      <c r="AC199" s="16" t="str">
        <f t="shared" si="53"/>
        <v>HPExt</v>
      </c>
      <c r="AD199" s="16">
        <f t="shared" si="54"/>
        <v>167</v>
      </c>
      <c r="AE199" s="16" t="str">
        <f t="shared" si="55"/>
        <v>[x]</v>
      </c>
      <c r="AF199" s="29" t="str">
        <f t="shared" si="56"/>
        <v>[x]</v>
      </c>
      <c r="AG199" s="29" t="str">
        <f t="shared" si="57"/>
        <v>[x]</v>
      </c>
    </row>
    <row r="200" spans="9:33" ht="16.5" x14ac:dyDescent="0.2">
      <c r="I200" s="34"/>
      <c r="P200" s="15">
        <v>144</v>
      </c>
      <c r="Q200" s="16">
        <f t="shared" si="42"/>
        <v>10</v>
      </c>
      <c r="R200" s="16">
        <f t="shared" si="43"/>
        <v>1606012</v>
      </c>
      <c r="S200" s="16" t="str">
        <f t="shared" si="47"/>
        <v>神器3碎片2等级3</v>
      </c>
      <c r="T200" s="31" t="s">
        <v>673</v>
      </c>
      <c r="U200" s="16">
        <f t="shared" si="44"/>
        <v>3</v>
      </c>
      <c r="V200" s="38">
        <f t="shared" si="48"/>
        <v>0.31800000000000006</v>
      </c>
      <c r="W200" s="19">
        <f t="shared" si="45"/>
        <v>6.3600000000000011E-3</v>
      </c>
      <c r="X200" s="16">
        <f t="shared" si="49"/>
        <v>1</v>
      </c>
      <c r="Y200" s="16">
        <f t="shared" si="50"/>
        <v>3</v>
      </c>
      <c r="Z200" s="16">
        <f t="shared" si="51"/>
        <v>0</v>
      </c>
      <c r="AA200" s="16" t="str">
        <f t="shared" si="52"/>
        <v>AtkExt</v>
      </c>
      <c r="AB200" s="16">
        <f t="shared" si="46"/>
        <v>34</v>
      </c>
      <c r="AC200" s="16" t="str">
        <f t="shared" si="53"/>
        <v>HPExt</v>
      </c>
      <c r="AD200" s="16">
        <f t="shared" si="54"/>
        <v>206</v>
      </c>
      <c r="AE200" s="16" t="str">
        <f t="shared" si="55"/>
        <v>[x]</v>
      </c>
      <c r="AF200" s="29" t="str">
        <f t="shared" si="56"/>
        <v>[x]</v>
      </c>
      <c r="AG200" s="29" t="str">
        <f t="shared" si="57"/>
        <v>[x]</v>
      </c>
    </row>
    <row r="201" spans="9:33" ht="16.5" x14ac:dyDescent="0.2">
      <c r="I201" s="34"/>
      <c r="P201" s="15">
        <v>145</v>
      </c>
      <c r="Q201" s="16">
        <f t="shared" si="42"/>
        <v>10</v>
      </c>
      <c r="R201" s="16">
        <f t="shared" si="43"/>
        <v>1606012</v>
      </c>
      <c r="S201" s="16" t="str">
        <f t="shared" si="47"/>
        <v>神器3碎片2等级4</v>
      </c>
      <c r="T201" s="31" t="s">
        <v>673</v>
      </c>
      <c r="U201" s="16">
        <f t="shared" si="44"/>
        <v>4</v>
      </c>
      <c r="V201" s="38">
        <f t="shared" si="48"/>
        <v>0.38200000000000001</v>
      </c>
      <c r="W201" s="19">
        <f t="shared" si="45"/>
        <v>7.6400000000000001E-3</v>
      </c>
      <c r="X201" s="16">
        <f t="shared" si="49"/>
        <v>1</v>
      </c>
      <c r="Y201" s="16">
        <f t="shared" si="50"/>
        <v>3</v>
      </c>
      <c r="Z201" s="16">
        <f t="shared" si="51"/>
        <v>0</v>
      </c>
      <c r="AA201" s="16" t="str">
        <f t="shared" si="52"/>
        <v>AtkExt</v>
      </c>
      <c r="AB201" s="16">
        <f t="shared" si="46"/>
        <v>41</v>
      </c>
      <c r="AC201" s="16" t="str">
        <f t="shared" si="53"/>
        <v>HPExt</v>
      </c>
      <c r="AD201" s="16">
        <f t="shared" si="54"/>
        <v>247</v>
      </c>
      <c r="AE201" s="16" t="str">
        <f t="shared" si="55"/>
        <v>[x]</v>
      </c>
      <c r="AF201" s="29" t="str">
        <f t="shared" si="56"/>
        <v>[x]</v>
      </c>
      <c r="AG201" s="29" t="str">
        <f t="shared" si="57"/>
        <v>[x]</v>
      </c>
    </row>
    <row r="202" spans="9:33" ht="16.5" x14ac:dyDescent="0.2">
      <c r="I202" s="34"/>
      <c r="P202" s="15">
        <v>146</v>
      </c>
      <c r="Q202" s="16">
        <f t="shared" si="42"/>
        <v>10</v>
      </c>
      <c r="R202" s="16">
        <f t="shared" si="43"/>
        <v>1606012</v>
      </c>
      <c r="S202" s="16" t="str">
        <f t="shared" si="47"/>
        <v>神器3碎片2等级5</v>
      </c>
      <c r="T202" s="31" t="s">
        <v>673</v>
      </c>
      <c r="U202" s="16">
        <f t="shared" si="44"/>
        <v>5</v>
      </c>
      <c r="V202" s="38">
        <f t="shared" si="48"/>
        <v>0.45</v>
      </c>
      <c r="W202" s="19">
        <f t="shared" si="45"/>
        <v>9.0000000000000011E-3</v>
      </c>
      <c r="X202" s="16">
        <f t="shared" si="49"/>
        <v>1</v>
      </c>
      <c r="Y202" s="16">
        <f t="shared" si="50"/>
        <v>3</v>
      </c>
      <c r="Z202" s="16">
        <f t="shared" si="51"/>
        <v>0</v>
      </c>
      <c r="AA202" s="16" t="str">
        <f t="shared" si="52"/>
        <v>AtkExt</v>
      </c>
      <c r="AB202" s="16">
        <f t="shared" si="46"/>
        <v>48</v>
      </c>
      <c r="AC202" s="16" t="str">
        <f t="shared" si="53"/>
        <v>HPExt</v>
      </c>
      <c r="AD202" s="16">
        <f t="shared" si="54"/>
        <v>291</v>
      </c>
      <c r="AE202" s="16" t="str">
        <f t="shared" si="55"/>
        <v>[x]</v>
      </c>
      <c r="AF202" s="29" t="str">
        <f t="shared" si="56"/>
        <v>[x]</v>
      </c>
      <c r="AG202" s="29" t="str">
        <f t="shared" si="57"/>
        <v>[x]</v>
      </c>
    </row>
    <row r="203" spans="9:33" ht="16.5" x14ac:dyDescent="0.2">
      <c r="I203" s="34"/>
      <c r="P203" s="15">
        <v>147</v>
      </c>
      <c r="Q203" s="16">
        <f t="shared" si="42"/>
        <v>10</v>
      </c>
      <c r="R203" s="16">
        <f t="shared" si="43"/>
        <v>1606012</v>
      </c>
      <c r="S203" s="16" t="str">
        <f t="shared" si="47"/>
        <v>神器3碎片2等级6</v>
      </c>
      <c r="T203" s="31" t="s">
        <v>673</v>
      </c>
      <c r="U203" s="16">
        <f t="shared" si="44"/>
        <v>6</v>
      </c>
      <c r="V203" s="38">
        <f t="shared" si="48"/>
        <v>0.52200000000000002</v>
      </c>
      <c r="W203" s="19">
        <f t="shared" si="45"/>
        <v>1.0440000000000001E-2</v>
      </c>
      <c r="X203" s="16">
        <f t="shared" si="49"/>
        <v>1</v>
      </c>
      <c r="Y203" s="16">
        <f t="shared" si="50"/>
        <v>3</v>
      </c>
      <c r="Z203" s="16">
        <f t="shared" si="51"/>
        <v>0</v>
      </c>
      <c r="AA203" s="16" t="str">
        <f t="shared" si="52"/>
        <v>AtkExt</v>
      </c>
      <c r="AB203" s="16">
        <f t="shared" si="46"/>
        <v>56</v>
      </c>
      <c r="AC203" s="16" t="str">
        <f t="shared" si="53"/>
        <v>HPExt</v>
      </c>
      <c r="AD203" s="16">
        <f t="shared" si="54"/>
        <v>338</v>
      </c>
      <c r="AE203" s="16" t="str">
        <f t="shared" si="55"/>
        <v>[x]</v>
      </c>
      <c r="AF203" s="29" t="str">
        <f t="shared" si="56"/>
        <v>[x]</v>
      </c>
      <c r="AG203" s="29" t="str">
        <f t="shared" si="57"/>
        <v>[x]</v>
      </c>
    </row>
    <row r="204" spans="9:33" ht="16.5" x14ac:dyDescent="0.2">
      <c r="I204" s="34"/>
      <c r="P204" s="15">
        <v>148</v>
      </c>
      <c r="Q204" s="16">
        <f t="shared" si="42"/>
        <v>10</v>
      </c>
      <c r="R204" s="16">
        <f t="shared" si="43"/>
        <v>1606012</v>
      </c>
      <c r="S204" s="16" t="str">
        <f t="shared" si="47"/>
        <v>神器3碎片2等级7</v>
      </c>
      <c r="T204" s="31" t="s">
        <v>673</v>
      </c>
      <c r="U204" s="16">
        <f t="shared" si="44"/>
        <v>7</v>
      </c>
      <c r="V204" s="38">
        <f t="shared" si="48"/>
        <v>0.59799999999999998</v>
      </c>
      <c r="W204" s="19">
        <f t="shared" si="45"/>
        <v>1.196E-2</v>
      </c>
      <c r="X204" s="16">
        <f t="shared" si="49"/>
        <v>1</v>
      </c>
      <c r="Y204" s="16">
        <f t="shared" si="50"/>
        <v>3</v>
      </c>
      <c r="Z204" s="16">
        <f t="shared" si="51"/>
        <v>0</v>
      </c>
      <c r="AA204" s="16" t="str">
        <f t="shared" si="52"/>
        <v>AtkExt</v>
      </c>
      <c r="AB204" s="16">
        <f t="shared" si="46"/>
        <v>64</v>
      </c>
      <c r="AC204" s="16" t="str">
        <f t="shared" si="53"/>
        <v>HPExt</v>
      </c>
      <c r="AD204" s="16">
        <f t="shared" si="54"/>
        <v>387</v>
      </c>
      <c r="AE204" s="16" t="str">
        <f t="shared" si="55"/>
        <v>[x]</v>
      </c>
      <c r="AF204" s="29" t="str">
        <f t="shared" si="56"/>
        <v>[x]</v>
      </c>
      <c r="AG204" s="29" t="str">
        <f t="shared" si="57"/>
        <v>[x]</v>
      </c>
    </row>
    <row r="205" spans="9:33" ht="16.5" x14ac:dyDescent="0.2">
      <c r="I205" s="34"/>
      <c r="P205" s="15">
        <v>149</v>
      </c>
      <c r="Q205" s="16">
        <f t="shared" si="42"/>
        <v>10</v>
      </c>
      <c r="R205" s="16">
        <f t="shared" si="43"/>
        <v>1606012</v>
      </c>
      <c r="S205" s="16" t="str">
        <f t="shared" si="47"/>
        <v>神器3碎片2等级8</v>
      </c>
      <c r="T205" s="31" t="s">
        <v>673</v>
      </c>
      <c r="U205" s="16">
        <f t="shared" si="44"/>
        <v>8</v>
      </c>
      <c r="V205" s="38">
        <f t="shared" si="48"/>
        <v>0.67800000000000005</v>
      </c>
      <c r="W205" s="19">
        <f t="shared" si="45"/>
        <v>1.3560000000000001E-2</v>
      </c>
      <c r="X205" s="16">
        <f t="shared" si="49"/>
        <v>1</v>
      </c>
      <c r="Y205" s="16">
        <f t="shared" si="50"/>
        <v>3</v>
      </c>
      <c r="Z205" s="16">
        <f t="shared" si="51"/>
        <v>0</v>
      </c>
      <c r="AA205" s="16" t="str">
        <f t="shared" si="52"/>
        <v>AtkExt</v>
      </c>
      <c r="AB205" s="16">
        <f t="shared" si="46"/>
        <v>73</v>
      </c>
      <c r="AC205" s="16" t="str">
        <f t="shared" si="53"/>
        <v>HPExt</v>
      </c>
      <c r="AD205" s="16">
        <f t="shared" si="54"/>
        <v>439</v>
      </c>
      <c r="AE205" s="16" t="str">
        <f t="shared" si="55"/>
        <v>[x]</v>
      </c>
      <c r="AF205" s="29" t="str">
        <f t="shared" si="56"/>
        <v>[x]</v>
      </c>
      <c r="AG205" s="29" t="str">
        <f t="shared" si="57"/>
        <v>[x]</v>
      </c>
    </row>
    <row r="206" spans="9:33" ht="16.5" x14ac:dyDescent="0.2">
      <c r="I206" s="34"/>
      <c r="P206" s="15">
        <v>150</v>
      </c>
      <c r="Q206" s="16">
        <f t="shared" si="42"/>
        <v>10</v>
      </c>
      <c r="R206" s="16">
        <f t="shared" si="43"/>
        <v>1606012</v>
      </c>
      <c r="S206" s="16" t="str">
        <f t="shared" si="47"/>
        <v>神器3碎片2等级9</v>
      </c>
      <c r="T206" s="31" t="s">
        <v>673</v>
      </c>
      <c r="U206" s="16">
        <f t="shared" si="44"/>
        <v>9</v>
      </c>
      <c r="V206" s="38">
        <f t="shared" si="48"/>
        <v>0.76200000000000001</v>
      </c>
      <c r="W206" s="19">
        <f t="shared" si="45"/>
        <v>1.524E-2</v>
      </c>
      <c r="X206" s="16">
        <f t="shared" si="49"/>
        <v>1</v>
      </c>
      <c r="Y206" s="16">
        <f t="shared" si="50"/>
        <v>3</v>
      </c>
      <c r="Z206" s="16">
        <f t="shared" si="51"/>
        <v>0</v>
      </c>
      <c r="AA206" s="16" t="str">
        <f t="shared" si="52"/>
        <v>AtkExt</v>
      </c>
      <c r="AB206" s="16">
        <f t="shared" si="46"/>
        <v>82</v>
      </c>
      <c r="AC206" s="16" t="str">
        <f t="shared" si="53"/>
        <v>HPExt</v>
      </c>
      <c r="AD206" s="16">
        <f t="shared" si="54"/>
        <v>494</v>
      </c>
      <c r="AE206" s="16" t="str">
        <f t="shared" si="55"/>
        <v>[x]</v>
      </c>
      <c r="AF206" s="29" t="str">
        <f t="shared" si="56"/>
        <v>[x]</v>
      </c>
      <c r="AG206" s="29" t="str">
        <f t="shared" si="57"/>
        <v>[x]</v>
      </c>
    </row>
    <row r="207" spans="9:33" ht="16.5" x14ac:dyDescent="0.2">
      <c r="I207" s="34"/>
      <c r="P207" s="15">
        <v>151</v>
      </c>
      <c r="Q207" s="16">
        <f t="shared" si="42"/>
        <v>10</v>
      </c>
      <c r="R207" s="16">
        <f t="shared" si="43"/>
        <v>1606012</v>
      </c>
      <c r="S207" s="16" t="str">
        <f t="shared" si="47"/>
        <v>神器3碎片2等级10</v>
      </c>
      <c r="T207" s="31" t="s">
        <v>673</v>
      </c>
      <c r="U207" s="16">
        <f t="shared" si="44"/>
        <v>10</v>
      </c>
      <c r="V207" s="38">
        <f t="shared" si="48"/>
        <v>0.85000000000000009</v>
      </c>
      <c r="W207" s="19">
        <f t="shared" si="45"/>
        <v>1.7000000000000001E-2</v>
      </c>
      <c r="X207" s="16">
        <f t="shared" si="49"/>
        <v>1</v>
      </c>
      <c r="Y207" s="16">
        <f t="shared" si="50"/>
        <v>3</v>
      </c>
      <c r="Z207" s="16">
        <f t="shared" si="51"/>
        <v>0</v>
      </c>
      <c r="AA207" s="16" t="str">
        <f t="shared" si="52"/>
        <v>AtkExt</v>
      </c>
      <c r="AB207" s="16">
        <f t="shared" si="46"/>
        <v>91</v>
      </c>
      <c r="AC207" s="16" t="str">
        <f t="shared" si="53"/>
        <v>HPExt</v>
      </c>
      <c r="AD207" s="16">
        <f t="shared" si="54"/>
        <v>551</v>
      </c>
      <c r="AE207" s="16" t="str">
        <f t="shared" si="55"/>
        <v>[x]</v>
      </c>
      <c r="AF207" s="29" t="str">
        <f t="shared" si="56"/>
        <v>[x]</v>
      </c>
      <c r="AG207" s="29" t="str">
        <f t="shared" si="57"/>
        <v>[x]</v>
      </c>
    </row>
    <row r="208" spans="9:33" ht="16.5" x14ac:dyDescent="0.2">
      <c r="I208" s="34"/>
      <c r="P208" s="15">
        <v>152</v>
      </c>
      <c r="Q208" s="16">
        <f t="shared" si="42"/>
        <v>10</v>
      </c>
      <c r="R208" s="16">
        <f t="shared" si="43"/>
        <v>1606012</v>
      </c>
      <c r="S208" s="16" t="str">
        <f t="shared" si="47"/>
        <v>神器3碎片2等级11</v>
      </c>
      <c r="T208" s="31" t="s">
        <v>673</v>
      </c>
      <c r="U208" s="16">
        <f t="shared" si="44"/>
        <v>11</v>
      </c>
      <c r="V208" s="38">
        <f t="shared" si="48"/>
        <v>0.94200000000000006</v>
      </c>
      <c r="W208" s="19">
        <f t="shared" si="45"/>
        <v>1.8840000000000003E-2</v>
      </c>
      <c r="X208" s="16">
        <f t="shared" si="49"/>
        <v>1</v>
      </c>
      <c r="Y208" s="16">
        <f t="shared" si="50"/>
        <v>3</v>
      </c>
      <c r="Z208" s="16">
        <f t="shared" si="51"/>
        <v>0</v>
      </c>
      <c r="AA208" s="16" t="str">
        <f t="shared" si="52"/>
        <v>AtkExt</v>
      </c>
      <c r="AB208" s="16">
        <f t="shared" si="46"/>
        <v>101</v>
      </c>
      <c r="AC208" s="16" t="str">
        <f t="shared" si="53"/>
        <v>HPExt</v>
      </c>
      <c r="AD208" s="16">
        <f t="shared" si="54"/>
        <v>610</v>
      </c>
      <c r="AE208" s="16" t="str">
        <f t="shared" si="55"/>
        <v>[x]</v>
      </c>
      <c r="AF208" s="29" t="str">
        <f t="shared" si="56"/>
        <v>[x]</v>
      </c>
      <c r="AG208" s="29" t="str">
        <f t="shared" si="57"/>
        <v>[x]</v>
      </c>
    </row>
    <row r="209" spans="9:33" ht="16.5" x14ac:dyDescent="0.2">
      <c r="I209" s="34"/>
      <c r="P209" s="15">
        <v>153</v>
      </c>
      <c r="Q209" s="16">
        <f t="shared" si="42"/>
        <v>10</v>
      </c>
      <c r="R209" s="16">
        <f t="shared" si="43"/>
        <v>1606012</v>
      </c>
      <c r="S209" s="16" t="str">
        <f t="shared" si="47"/>
        <v>神器3碎片2等级12</v>
      </c>
      <c r="T209" s="31" t="s">
        <v>673</v>
      </c>
      <c r="U209" s="16">
        <f t="shared" si="44"/>
        <v>12</v>
      </c>
      <c r="V209" s="38">
        <f t="shared" si="48"/>
        <v>1.0380000000000003</v>
      </c>
      <c r="W209" s="19">
        <f t="shared" si="45"/>
        <v>2.0760000000000004E-2</v>
      </c>
      <c r="X209" s="16">
        <f t="shared" si="49"/>
        <v>1</v>
      </c>
      <c r="Y209" s="16">
        <f t="shared" si="50"/>
        <v>3</v>
      </c>
      <c r="Z209" s="16">
        <f t="shared" si="51"/>
        <v>0</v>
      </c>
      <c r="AA209" s="16" t="str">
        <f t="shared" si="52"/>
        <v>AtkExt</v>
      </c>
      <c r="AB209" s="16">
        <f t="shared" si="46"/>
        <v>111</v>
      </c>
      <c r="AC209" s="16" t="str">
        <f t="shared" si="53"/>
        <v>HPExt</v>
      </c>
      <c r="AD209" s="16">
        <f t="shared" si="54"/>
        <v>672</v>
      </c>
      <c r="AE209" s="16" t="str">
        <f t="shared" si="55"/>
        <v>[x]</v>
      </c>
      <c r="AF209" s="29" t="str">
        <f t="shared" si="56"/>
        <v>[x]</v>
      </c>
      <c r="AG209" s="29" t="str">
        <f t="shared" si="57"/>
        <v>[x]</v>
      </c>
    </row>
    <row r="210" spans="9:33" ht="16.5" x14ac:dyDescent="0.2">
      <c r="I210" s="34"/>
      <c r="P210" s="15">
        <v>154</v>
      </c>
      <c r="Q210" s="16">
        <f t="shared" si="42"/>
        <v>10</v>
      </c>
      <c r="R210" s="16">
        <f t="shared" si="43"/>
        <v>1606012</v>
      </c>
      <c r="S210" s="16" t="str">
        <f t="shared" si="47"/>
        <v>神器3碎片2等级13</v>
      </c>
      <c r="T210" s="31" t="s">
        <v>673</v>
      </c>
      <c r="U210" s="16">
        <f t="shared" si="44"/>
        <v>13</v>
      </c>
      <c r="V210" s="38">
        <f t="shared" si="48"/>
        <v>1.1380000000000001</v>
      </c>
      <c r="W210" s="19">
        <f t="shared" si="45"/>
        <v>2.2760000000000002E-2</v>
      </c>
      <c r="X210" s="16">
        <f t="shared" si="49"/>
        <v>1</v>
      </c>
      <c r="Y210" s="16">
        <f t="shared" si="50"/>
        <v>3</v>
      </c>
      <c r="Z210" s="16">
        <f t="shared" si="51"/>
        <v>0</v>
      </c>
      <c r="AA210" s="16" t="str">
        <f t="shared" si="52"/>
        <v>AtkExt</v>
      </c>
      <c r="AB210" s="16">
        <f t="shared" si="46"/>
        <v>122</v>
      </c>
      <c r="AC210" s="16" t="str">
        <f t="shared" si="53"/>
        <v>HPExt</v>
      </c>
      <c r="AD210" s="16">
        <f t="shared" si="54"/>
        <v>737</v>
      </c>
      <c r="AE210" s="16" t="str">
        <f t="shared" si="55"/>
        <v>[x]</v>
      </c>
      <c r="AF210" s="29" t="str">
        <f t="shared" si="56"/>
        <v>[x]</v>
      </c>
      <c r="AG210" s="29" t="str">
        <f t="shared" si="57"/>
        <v>[x]</v>
      </c>
    </row>
    <row r="211" spans="9:33" ht="16.5" x14ac:dyDescent="0.2">
      <c r="I211" s="34"/>
      <c r="P211" s="15">
        <v>155</v>
      </c>
      <c r="Q211" s="16">
        <f t="shared" si="42"/>
        <v>10</v>
      </c>
      <c r="R211" s="16">
        <f t="shared" si="43"/>
        <v>1606012</v>
      </c>
      <c r="S211" s="16" t="str">
        <f t="shared" si="47"/>
        <v>神器3碎片2等级14</v>
      </c>
      <c r="T211" s="31" t="s">
        <v>673</v>
      </c>
      <c r="U211" s="16">
        <f t="shared" si="44"/>
        <v>14</v>
      </c>
      <c r="V211" s="38">
        <f t="shared" si="48"/>
        <v>1.242</v>
      </c>
      <c r="W211" s="19">
        <f t="shared" si="45"/>
        <v>2.4840000000000001E-2</v>
      </c>
      <c r="X211" s="16">
        <f t="shared" si="49"/>
        <v>1</v>
      </c>
      <c r="Y211" s="16">
        <f t="shared" si="50"/>
        <v>3</v>
      </c>
      <c r="Z211" s="16">
        <f t="shared" si="51"/>
        <v>0</v>
      </c>
      <c r="AA211" s="16" t="str">
        <f t="shared" si="52"/>
        <v>AtkExt</v>
      </c>
      <c r="AB211" s="16">
        <f t="shared" si="46"/>
        <v>133</v>
      </c>
      <c r="AC211" s="16" t="str">
        <f t="shared" si="53"/>
        <v>HPExt</v>
      </c>
      <c r="AD211" s="16">
        <f t="shared" si="54"/>
        <v>805</v>
      </c>
      <c r="AE211" s="16" t="str">
        <f t="shared" si="55"/>
        <v>[x]</v>
      </c>
      <c r="AF211" s="29" t="str">
        <f t="shared" si="56"/>
        <v>[x]</v>
      </c>
      <c r="AG211" s="29" t="str">
        <f t="shared" si="57"/>
        <v>[x]</v>
      </c>
    </row>
    <row r="212" spans="9:33" ht="16.5" x14ac:dyDescent="0.2">
      <c r="I212" s="34"/>
      <c r="P212" s="15">
        <v>156</v>
      </c>
      <c r="Q212" s="16">
        <f t="shared" si="42"/>
        <v>10</v>
      </c>
      <c r="R212" s="16">
        <f t="shared" si="43"/>
        <v>1606012</v>
      </c>
      <c r="S212" s="16" t="str">
        <f t="shared" si="47"/>
        <v>神器3碎片2等级15</v>
      </c>
      <c r="T212" s="31" t="s">
        <v>673</v>
      </c>
      <c r="U212" s="16">
        <f t="shared" si="44"/>
        <v>15</v>
      </c>
      <c r="V212" s="38">
        <f t="shared" si="48"/>
        <v>1.35</v>
      </c>
      <c r="W212" s="19">
        <f t="shared" si="45"/>
        <v>2.7000000000000003E-2</v>
      </c>
      <c r="X212" s="16">
        <f t="shared" si="49"/>
        <v>1</v>
      </c>
      <c r="Y212" s="16">
        <f t="shared" si="50"/>
        <v>3</v>
      </c>
      <c r="Z212" s="16">
        <f t="shared" si="51"/>
        <v>0</v>
      </c>
      <c r="AA212" s="16" t="str">
        <f t="shared" si="52"/>
        <v>AtkExt</v>
      </c>
      <c r="AB212" s="16">
        <f t="shared" si="46"/>
        <v>145</v>
      </c>
      <c r="AC212" s="16" t="str">
        <f t="shared" si="53"/>
        <v>HPExt</v>
      </c>
      <c r="AD212" s="16">
        <f t="shared" si="54"/>
        <v>875</v>
      </c>
      <c r="AE212" s="16" t="str">
        <f t="shared" si="55"/>
        <v>[x]</v>
      </c>
      <c r="AF212" s="29" t="str">
        <f t="shared" si="56"/>
        <v>[x]</v>
      </c>
      <c r="AG212" s="29" t="str">
        <f t="shared" si="57"/>
        <v>[x]</v>
      </c>
    </row>
    <row r="213" spans="9:33" ht="16.5" x14ac:dyDescent="0.2">
      <c r="I213" s="34"/>
      <c r="P213" s="15">
        <v>157</v>
      </c>
      <c r="Q213" s="16">
        <f t="shared" si="42"/>
        <v>10</v>
      </c>
      <c r="R213" s="16">
        <f t="shared" si="43"/>
        <v>1606012</v>
      </c>
      <c r="S213" s="16" t="str">
        <f t="shared" si="47"/>
        <v>神器3碎片2等级16</v>
      </c>
      <c r="T213" s="31" t="s">
        <v>673</v>
      </c>
      <c r="U213" s="16">
        <f t="shared" si="44"/>
        <v>16</v>
      </c>
      <c r="V213" s="38">
        <f t="shared" si="48"/>
        <v>1.4620000000000002</v>
      </c>
      <c r="W213" s="19">
        <f t="shared" si="45"/>
        <v>2.9240000000000006E-2</v>
      </c>
      <c r="X213" s="16">
        <f t="shared" si="49"/>
        <v>1</v>
      </c>
      <c r="Y213" s="16">
        <f t="shared" si="50"/>
        <v>3</v>
      </c>
      <c r="Z213" s="16">
        <f t="shared" si="51"/>
        <v>0</v>
      </c>
      <c r="AA213" s="16" t="str">
        <f t="shared" si="52"/>
        <v>AtkExt</v>
      </c>
      <c r="AB213" s="16">
        <f t="shared" si="46"/>
        <v>157</v>
      </c>
      <c r="AC213" s="16" t="str">
        <f t="shared" si="53"/>
        <v>HPExt</v>
      </c>
      <c r="AD213" s="16">
        <f t="shared" si="54"/>
        <v>947</v>
      </c>
      <c r="AE213" s="16" t="str">
        <f t="shared" si="55"/>
        <v>[x]</v>
      </c>
      <c r="AF213" s="29" t="str">
        <f t="shared" si="56"/>
        <v>[x]</v>
      </c>
      <c r="AG213" s="29" t="str">
        <f t="shared" si="57"/>
        <v>[x]</v>
      </c>
    </row>
    <row r="214" spans="9:33" ht="16.5" x14ac:dyDescent="0.2">
      <c r="I214" s="34"/>
      <c r="P214" s="15">
        <v>158</v>
      </c>
      <c r="Q214" s="16">
        <f t="shared" si="42"/>
        <v>10</v>
      </c>
      <c r="R214" s="16">
        <f t="shared" si="43"/>
        <v>1606012</v>
      </c>
      <c r="S214" s="16" t="str">
        <f t="shared" si="47"/>
        <v>神器3碎片2等级17</v>
      </c>
      <c r="T214" s="31" t="s">
        <v>673</v>
      </c>
      <c r="U214" s="16">
        <f t="shared" si="44"/>
        <v>17</v>
      </c>
      <c r="V214" s="38">
        <f t="shared" si="48"/>
        <v>1.5779999999999998</v>
      </c>
      <c r="W214" s="19">
        <f t="shared" si="45"/>
        <v>3.1559999999999998E-2</v>
      </c>
      <c r="X214" s="16">
        <f t="shared" si="49"/>
        <v>1</v>
      </c>
      <c r="Y214" s="16">
        <f t="shared" si="50"/>
        <v>3</v>
      </c>
      <c r="Z214" s="16">
        <f t="shared" si="51"/>
        <v>0</v>
      </c>
      <c r="AA214" s="16" t="str">
        <f t="shared" si="52"/>
        <v>AtkExt</v>
      </c>
      <c r="AB214" s="16">
        <f t="shared" si="46"/>
        <v>170</v>
      </c>
      <c r="AC214" s="16" t="str">
        <f t="shared" si="53"/>
        <v>HPExt</v>
      </c>
      <c r="AD214" s="16">
        <f t="shared" si="54"/>
        <v>1023</v>
      </c>
      <c r="AE214" s="16" t="str">
        <f t="shared" si="55"/>
        <v>[x]</v>
      </c>
      <c r="AF214" s="29" t="str">
        <f t="shared" si="56"/>
        <v>[x]</v>
      </c>
      <c r="AG214" s="29" t="str">
        <f t="shared" si="57"/>
        <v>[x]</v>
      </c>
    </row>
    <row r="215" spans="9:33" ht="16.5" x14ac:dyDescent="0.2">
      <c r="I215" s="34"/>
      <c r="P215" s="15">
        <v>159</v>
      </c>
      <c r="Q215" s="16">
        <f t="shared" si="42"/>
        <v>10</v>
      </c>
      <c r="R215" s="16">
        <f t="shared" si="43"/>
        <v>1606012</v>
      </c>
      <c r="S215" s="16" t="str">
        <f t="shared" si="47"/>
        <v>神器3碎片2等级18</v>
      </c>
      <c r="T215" s="31" t="s">
        <v>673</v>
      </c>
      <c r="U215" s="16">
        <f t="shared" si="44"/>
        <v>18</v>
      </c>
      <c r="V215" s="38">
        <f t="shared" si="48"/>
        <v>1.698</v>
      </c>
      <c r="W215" s="19">
        <f t="shared" si="45"/>
        <v>3.3959999999999997E-2</v>
      </c>
      <c r="X215" s="16">
        <f t="shared" si="49"/>
        <v>1</v>
      </c>
      <c r="Y215" s="16">
        <f t="shared" si="50"/>
        <v>3</v>
      </c>
      <c r="Z215" s="16">
        <f t="shared" si="51"/>
        <v>0</v>
      </c>
      <c r="AA215" s="16" t="str">
        <f t="shared" si="52"/>
        <v>AtkExt</v>
      </c>
      <c r="AB215" s="16">
        <f t="shared" si="46"/>
        <v>183</v>
      </c>
      <c r="AC215" s="16" t="str">
        <f t="shared" si="53"/>
        <v>HPExt</v>
      </c>
      <c r="AD215" s="16">
        <f t="shared" si="54"/>
        <v>1100</v>
      </c>
      <c r="AE215" s="16" t="str">
        <f t="shared" si="55"/>
        <v>[x]</v>
      </c>
      <c r="AF215" s="29" t="str">
        <f t="shared" si="56"/>
        <v>[x]</v>
      </c>
      <c r="AG215" s="29" t="str">
        <f t="shared" si="57"/>
        <v>[x]</v>
      </c>
    </row>
    <row r="216" spans="9:33" ht="16.5" x14ac:dyDescent="0.2">
      <c r="I216" s="34"/>
      <c r="P216" s="15">
        <v>160</v>
      </c>
      <c r="Q216" s="16">
        <f t="shared" si="42"/>
        <v>10</v>
      </c>
      <c r="R216" s="16">
        <f t="shared" si="43"/>
        <v>1606012</v>
      </c>
      <c r="S216" s="16" t="str">
        <f t="shared" si="47"/>
        <v>神器3碎片2等级19</v>
      </c>
      <c r="T216" s="31" t="s">
        <v>673</v>
      </c>
      <c r="U216" s="16">
        <f t="shared" si="44"/>
        <v>19</v>
      </c>
      <c r="V216" s="38">
        <f t="shared" si="48"/>
        <v>1.8220000000000001</v>
      </c>
      <c r="W216" s="19">
        <f t="shared" si="45"/>
        <v>3.644E-2</v>
      </c>
      <c r="X216" s="16">
        <f t="shared" si="49"/>
        <v>1</v>
      </c>
      <c r="Y216" s="16">
        <f t="shared" si="50"/>
        <v>3</v>
      </c>
      <c r="Z216" s="16">
        <f t="shared" si="51"/>
        <v>0</v>
      </c>
      <c r="AA216" s="16" t="str">
        <f t="shared" si="52"/>
        <v>AtkExt</v>
      </c>
      <c r="AB216" s="16">
        <f t="shared" si="46"/>
        <v>196</v>
      </c>
      <c r="AC216" s="16" t="str">
        <f t="shared" si="53"/>
        <v>HPExt</v>
      </c>
      <c r="AD216" s="16">
        <f t="shared" si="54"/>
        <v>1181</v>
      </c>
      <c r="AE216" s="16" t="str">
        <f t="shared" si="55"/>
        <v>[x]</v>
      </c>
      <c r="AF216" s="29" t="str">
        <f t="shared" si="56"/>
        <v>[x]</v>
      </c>
      <c r="AG216" s="29" t="str">
        <f t="shared" si="57"/>
        <v>[x]</v>
      </c>
    </row>
    <row r="217" spans="9:33" ht="16.5" x14ac:dyDescent="0.2">
      <c r="I217" s="34"/>
      <c r="P217" s="15">
        <v>161</v>
      </c>
      <c r="Q217" s="16">
        <f t="shared" si="42"/>
        <v>10</v>
      </c>
      <c r="R217" s="16">
        <f t="shared" si="43"/>
        <v>1606012</v>
      </c>
      <c r="S217" s="16" t="str">
        <f t="shared" si="47"/>
        <v>神器3碎片2等级20</v>
      </c>
      <c r="T217" s="31" t="s">
        <v>673</v>
      </c>
      <c r="U217" s="16">
        <f t="shared" si="44"/>
        <v>20</v>
      </c>
      <c r="V217" s="38">
        <f t="shared" si="48"/>
        <v>1.95</v>
      </c>
      <c r="W217" s="19">
        <f t="shared" si="45"/>
        <v>3.9E-2</v>
      </c>
      <c r="X217" s="16">
        <f t="shared" si="49"/>
        <v>1</v>
      </c>
      <c r="Y217" s="16">
        <f t="shared" si="50"/>
        <v>3</v>
      </c>
      <c r="Z217" s="16">
        <f t="shared" si="51"/>
        <v>0</v>
      </c>
      <c r="AA217" s="16" t="str">
        <f t="shared" si="52"/>
        <v>AtkExt</v>
      </c>
      <c r="AB217" s="16">
        <f t="shared" si="46"/>
        <v>210</v>
      </c>
      <c r="AC217" s="16" t="str">
        <f t="shared" si="53"/>
        <v>HPExt</v>
      </c>
      <c r="AD217" s="16">
        <f t="shared" si="54"/>
        <v>1264</v>
      </c>
      <c r="AE217" s="16" t="str">
        <f t="shared" si="55"/>
        <v>[x]</v>
      </c>
      <c r="AF217" s="29" t="str">
        <f t="shared" si="56"/>
        <v>[x]</v>
      </c>
      <c r="AG217" s="29" t="str">
        <f t="shared" si="57"/>
        <v>[x]</v>
      </c>
    </row>
    <row r="218" spans="9:33" ht="16.5" x14ac:dyDescent="0.2">
      <c r="I218" s="34"/>
      <c r="P218" s="15">
        <v>162</v>
      </c>
      <c r="Q218" s="16">
        <f t="shared" si="42"/>
        <v>10</v>
      </c>
      <c r="R218" s="16">
        <f t="shared" si="43"/>
        <v>1606012</v>
      </c>
      <c r="S218" s="16" t="str">
        <f t="shared" si="47"/>
        <v>神器3碎片2等级21</v>
      </c>
      <c r="T218" s="31" t="s">
        <v>673</v>
      </c>
      <c r="U218" s="16">
        <f t="shared" si="44"/>
        <v>21</v>
      </c>
      <c r="V218" s="38">
        <f t="shared" si="48"/>
        <v>2.0819999999999999</v>
      </c>
      <c r="W218" s="19">
        <f t="shared" si="45"/>
        <v>4.1639999999999996E-2</v>
      </c>
      <c r="X218" s="16">
        <f t="shared" si="49"/>
        <v>1</v>
      </c>
      <c r="Y218" s="16">
        <f t="shared" si="50"/>
        <v>3</v>
      </c>
      <c r="Z218" s="16">
        <f t="shared" si="51"/>
        <v>0</v>
      </c>
      <c r="AA218" s="16" t="str">
        <f t="shared" si="52"/>
        <v>AtkExt</v>
      </c>
      <c r="AB218" s="16">
        <f t="shared" si="46"/>
        <v>224</v>
      </c>
      <c r="AC218" s="16" t="str">
        <f t="shared" si="53"/>
        <v>HPExt</v>
      </c>
      <c r="AD218" s="16">
        <f t="shared" si="54"/>
        <v>1349</v>
      </c>
      <c r="AE218" s="16" t="str">
        <f t="shared" si="55"/>
        <v>[x]</v>
      </c>
      <c r="AF218" s="29" t="str">
        <f t="shared" si="56"/>
        <v>[x]</v>
      </c>
      <c r="AG218" s="29" t="str">
        <f t="shared" si="57"/>
        <v>[x]</v>
      </c>
    </row>
    <row r="219" spans="9:33" ht="16.5" x14ac:dyDescent="0.2">
      <c r="I219" s="34"/>
      <c r="P219" s="15">
        <v>163</v>
      </c>
      <c r="Q219" s="16">
        <f t="shared" si="42"/>
        <v>11</v>
      </c>
      <c r="R219" s="16">
        <f t="shared" si="43"/>
        <v>1606013</v>
      </c>
      <c r="S219" s="16" t="str">
        <f t="shared" si="47"/>
        <v>神器3碎片3等级1</v>
      </c>
      <c r="T219" s="31" t="s">
        <v>673</v>
      </c>
      <c r="U219" s="16">
        <f t="shared" si="44"/>
        <v>1</v>
      </c>
      <c r="V219" s="38">
        <f t="shared" si="48"/>
        <v>0.20200000000000001</v>
      </c>
      <c r="W219" s="19">
        <f t="shared" si="45"/>
        <v>4.0400000000000002E-3</v>
      </c>
      <c r="X219" s="16">
        <f t="shared" si="49"/>
        <v>2</v>
      </c>
      <c r="Y219" s="16">
        <f t="shared" si="50"/>
        <v>3</v>
      </c>
      <c r="Z219" s="16">
        <f t="shared" si="51"/>
        <v>0</v>
      </c>
      <c r="AA219" s="16" t="str">
        <f t="shared" si="52"/>
        <v>DefExt</v>
      </c>
      <c r="AB219" s="16">
        <f t="shared" si="46"/>
        <v>10</v>
      </c>
      <c r="AC219" s="16" t="str">
        <f t="shared" si="53"/>
        <v>HPExt</v>
      </c>
      <c r="AD219" s="16">
        <f t="shared" si="54"/>
        <v>130</v>
      </c>
      <c r="AE219" s="16" t="str">
        <f t="shared" si="55"/>
        <v>[x]</v>
      </c>
      <c r="AF219" s="29" t="str">
        <f t="shared" si="56"/>
        <v>[x]</v>
      </c>
      <c r="AG219" s="29" t="str">
        <f t="shared" si="57"/>
        <v>[x]</v>
      </c>
    </row>
    <row r="220" spans="9:33" ht="16.5" x14ac:dyDescent="0.2">
      <c r="I220" s="34"/>
      <c r="P220" s="15">
        <v>164</v>
      </c>
      <c r="Q220" s="16">
        <f t="shared" si="42"/>
        <v>11</v>
      </c>
      <c r="R220" s="16">
        <f t="shared" si="43"/>
        <v>1606013</v>
      </c>
      <c r="S220" s="16" t="str">
        <f t="shared" si="47"/>
        <v>神器3碎片3等级2</v>
      </c>
      <c r="T220" s="31" t="s">
        <v>673</v>
      </c>
      <c r="U220" s="16">
        <f t="shared" si="44"/>
        <v>2</v>
      </c>
      <c r="V220" s="38">
        <f t="shared" si="48"/>
        <v>0.25800000000000001</v>
      </c>
      <c r="W220" s="19">
        <f t="shared" si="45"/>
        <v>5.1600000000000005E-3</v>
      </c>
      <c r="X220" s="16">
        <f t="shared" si="49"/>
        <v>2</v>
      </c>
      <c r="Y220" s="16">
        <f t="shared" si="50"/>
        <v>3</v>
      </c>
      <c r="Z220" s="16">
        <f t="shared" si="51"/>
        <v>0</v>
      </c>
      <c r="AA220" s="16" t="str">
        <f t="shared" si="52"/>
        <v>DefExt</v>
      </c>
      <c r="AB220" s="16">
        <f t="shared" si="46"/>
        <v>13</v>
      </c>
      <c r="AC220" s="16" t="str">
        <f t="shared" si="53"/>
        <v>HPExt</v>
      </c>
      <c r="AD220" s="16">
        <f t="shared" si="54"/>
        <v>167</v>
      </c>
      <c r="AE220" s="16" t="str">
        <f t="shared" si="55"/>
        <v>[x]</v>
      </c>
      <c r="AF220" s="29" t="str">
        <f t="shared" si="56"/>
        <v>[x]</v>
      </c>
      <c r="AG220" s="29" t="str">
        <f t="shared" si="57"/>
        <v>[x]</v>
      </c>
    </row>
    <row r="221" spans="9:33" ht="16.5" x14ac:dyDescent="0.2">
      <c r="I221" s="34"/>
      <c r="P221" s="15">
        <v>165</v>
      </c>
      <c r="Q221" s="16">
        <f t="shared" si="42"/>
        <v>11</v>
      </c>
      <c r="R221" s="16">
        <f t="shared" si="43"/>
        <v>1606013</v>
      </c>
      <c r="S221" s="16" t="str">
        <f t="shared" si="47"/>
        <v>神器3碎片3等级3</v>
      </c>
      <c r="T221" s="31" t="s">
        <v>673</v>
      </c>
      <c r="U221" s="16">
        <f t="shared" si="44"/>
        <v>3</v>
      </c>
      <c r="V221" s="38">
        <f t="shared" si="48"/>
        <v>0.31800000000000006</v>
      </c>
      <c r="W221" s="19">
        <f t="shared" si="45"/>
        <v>6.3600000000000011E-3</v>
      </c>
      <c r="X221" s="16">
        <f t="shared" si="49"/>
        <v>2</v>
      </c>
      <c r="Y221" s="16">
        <f t="shared" si="50"/>
        <v>3</v>
      </c>
      <c r="Z221" s="16">
        <f t="shared" si="51"/>
        <v>0</v>
      </c>
      <c r="AA221" s="16" t="str">
        <f t="shared" si="52"/>
        <v>DefExt</v>
      </c>
      <c r="AB221" s="16">
        <f t="shared" si="46"/>
        <v>17</v>
      </c>
      <c r="AC221" s="16" t="str">
        <f t="shared" si="53"/>
        <v>HPExt</v>
      </c>
      <c r="AD221" s="16">
        <f t="shared" si="54"/>
        <v>206</v>
      </c>
      <c r="AE221" s="16" t="str">
        <f t="shared" si="55"/>
        <v>[x]</v>
      </c>
      <c r="AF221" s="29" t="str">
        <f t="shared" si="56"/>
        <v>[x]</v>
      </c>
      <c r="AG221" s="29" t="str">
        <f t="shared" si="57"/>
        <v>[x]</v>
      </c>
    </row>
    <row r="222" spans="9:33" ht="16.5" x14ac:dyDescent="0.2">
      <c r="I222" s="34"/>
      <c r="P222" s="15">
        <v>166</v>
      </c>
      <c r="Q222" s="16">
        <f t="shared" si="42"/>
        <v>11</v>
      </c>
      <c r="R222" s="16">
        <f t="shared" si="43"/>
        <v>1606013</v>
      </c>
      <c r="S222" s="16" t="str">
        <f t="shared" si="47"/>
        <v>神器3碎片3等级4</v>
      </c>
      <c r="T222" s="31" t="s">
        <v>673</v>
      </c>
      <c r="U222" s="16">
        <f t="shared" si="44"/>
        <v>4</v>
      </c>
      <c r="V222" s="38">
        <f t="shared" si="48"/>
        <v>0.38200000000000001</v>
      </c>
      <c r="W222" s="19">
        <f t="shared" si="45"/>
        <v>7.6400000000000001E-3</v>
      </c>
      <c r="X222" s="16">
        <f t="shared" si="49"/>
        <v>2</v>
      </c>
      <c r="Y222" s="16">
        <f t="shared" si="50"/>
        <v>3</v>
      </c>
      <c r="Z222" s="16">
        <f t="shared" si="51"/>
        <v>0</v>
      </c>
      <c r="AA222" s="16" t="str">
        <f t="shared" si="52"/>
        <v>DefExt</v>
      </c>
      <c r="AB222" s="16">
        <f t="shared" si="46"/>
        <v>20</v>
      </c>
      <c r="AC222" s="16" t="str">
        <f t="shared" si="53"/>
        <v>HPExt</v>
      </c>
      <c r="AD222" s="16">
        <f t="shared" si="54"/>
        <v>247</v>
      </c>
      <c r="AE222" s="16" t="str">
        <f t="shared" si="55"/>
        <v>[x]</v>
      </c>
      <c r="AF222" s="29" t="str">
        <f t="shared" si="56"/>
        <v>[x]</v>
      </c>
      <c r="AG222" s="29" t="str">
        <f t="shared" si="57"/>
        <v>[x]</v>
      </c>
    </row>
    <row r="223" spans="9:33" ht="16.5" x14ac:dyDescent="0.2">
      <c r="I223" s="34"/>
      <c r="P223" s="15">
        <v>167</v>
      </c>
      <c r="Q223" s="16">
        <f t="shared" si="42"/>
        <v>11</v>
      </c>
      <c r="R223" s="16">
        <f t="shared" si="43"/>
        <v>1606013</v>
      </c>
      <c r="S223" s="16" t="str">
        <f t="shared" si="47"/>
        <v>神器3碎片3等级5</v>
      </c>
      <c r="T223" s="31" t="s">
        <v>673</v>
      </c>
      <c r="U223" s="16">
        <f t="shared" si="44"/>
        <v>5</v>
      </c>
      <c r="V223" s="38">
        <f t="shared" si="48"/>
        <v>0.45</v>
      </c>
      <c r="W223" s="19">
        <f t="shared" si="45"/>
        <v>9.0000000000000011E-3</v>
      </c>
      <c r="X223" s="16">
        <f t="shared" si="49"/>
        <v>2</v>
      </c>
      <c r="Y223" s="16">
        <f t="shared" si="50"/>
        <v>3</v>
      </c>
      <c r="Z223" s="16">
        <f t="shared" si="51"/>
        <v>0</v>
      </c>
      <c r="AA223" s="16" t="str">
        <f t="shared" si="52"/>
        <v>DefExt</v>
      </c>
      <c r="AB223" s="16">
        <f t="shared" si="46"/>
        <v>24</v>
      </c>
      <c r="AC223" s="16" t="str">
        <f t="shared" si="53"/>
        <v>HPExt</v>
      </c>
      <c r="AD223" s="16">
        <f t="shared" si="54"/>
        <v>291</v>
      </c>
      <c r="AE223" s="16" t="str">
        <f t="shared" si="55"/>
        <v>[x]</v>
      </c>
      <c r="AF223" s="29" t="str">
        <f t="shared" si="56"/>
        <v>[x]</v>
      </c>
      <c r="AG223" s="29" t="str">
        <f t="shared" si="57"/>
        <v>[x]</v>
      </c>
    </row>
    <row r="224" spans="9:33" ht="16.5" x14ac:dyDescent="0.2">
      <c r="I224" s="34"/>
      <c r="P224" s="15">
        <v>168</v>
      </c>
      <c r="Q224" s="16">
        <f t="shared" si="42"/>
        <v>11</v>
      </c>
      <c r="R224" s="16">
        <f t="shared" si="43"/>
        <v>1606013</v>
      </c>
      <c r="S224" s="16" t="str">
        <f t="shared" si="47"/>
        <v>神器3碎片3等级6</v>
      </c>
      <c r="T224" s="31" t="s">
        <v>673</v>
      </c>
      <c r="U224" s="16">
        <f t="shared" si="44"/>
        <v>6</v>
      </c>
      <c r="V224" s="38">
        <f t="shared" si="48"/>
        <v>0.52200000000000002</v>
      </c>
      <c r="W224" s="19">
        <f t="shared" si="45"/>
        <v>1.0440000000000001E-2</v>
      </c>
      <c r="X224" s="16">
        <f t="shared" si="49"/>
        <v>2</v>
      </c>
      <c r="Y224" s="16">
        <f t="shared" si="50"/>
        <v>3</v>
      </c>
      <c r="Z224" s="16">
        <f t="shared" si="51"/>
        <v>0</v>
      </c>
      <c r="AA224" s="16" t="str">
        <f t="shared" si="52"/>
        <v>DefExt</v>
      </c>
      <c r="AB224" s="16">
        <f t="shared" si="46"/>
        <v>28</v>
      </c>
      <c r="AC224" s="16" t="str">
        <f t="shared" si="53"/>
        <v>HPExt</v>
      </c>
      <c r="AD224" s="16">
        <f t="shared" si="54"/>
        <v>338</v>
      </c>
      <c r="AE224" s="16" t="str">
        <f t="shared" si="55"/>
        <v>[x]</v>
      </c>
      <c r="AF224" s="29" t="str">
        <f t="shared" si="56"/>
        <v>[x]</v>
      </c>
      <c r="AG224" s="29" t="str">
        <f t="shared" si="57"/>
        <v>[x]</v>
      </c>
    </row>
    <row r="225" spans="9:33" ht="16.5" x14ac:dyDescent="0.2">
      <c r="I225" s="34"/>
      <c r="P225" s="15">
        <v>169</v>
      </c>
      <c r="Q225" s="16">
        <f t="shared" si="42"/>
        <v>11</v>
      </c>
      <c r="R225" s="16">
        <f t="shared" si="43"/>
        <v>1606013</v>
      </c>
      <c r="S225" s="16" t="str">
        <f t="shared" si="47"/>
        <v>神器3碎片3等级7</v>
      </c>
      <c r="T225" s="31" t="s">
        <v>673</v>
      </c>
      <c r="U225" s="16">
        <f t="shared" si="44"/>
        <v>7</v>
      </c>
      <c r="V225" s="38">
        <f t="shared" si="48"/>
        <v>0.59799999999999998</v>
      </c>
      <c r="W225" s="19">
        <f t="shared" si="45"/>
        <v>1.196E-2</v>
      </c>
      <c r="X225" s="16">
        <f t="shared" si="49"/>
        <v>2</v>
      </c>
      <c r="Y225" s="16">
        <f t="shared" si="50"/>
        <v>3</v>
      </c>
      <c r="Z225" s="16">
        <f t="shared" si="51"/>
        <v>0</v>
      </c>
      <c r="AA225" s="16" t="str">
        <f t="shared" si="52"/>
        <v>DefExt</v>
      </c>
      <c r="AB225" s="16">
        <f t="shared" si="46"/>
        <v>32</v>
      </c>
      <c r="AC225" s="16" t="str">
        <f t="shared" si="53"/>
        <v>HPExt</v>
      </c>
      <c r="AD225" s="16">
        <f t="shared" si="54"/>
        <v>387</v>
      </c>
      <c r="AE225" s="16" t="str">
        <f t="shared" si="55"/>
        <v>[x]</v>
      </c>
      <c r="AF225" s="29" t="str">
        <f t="shared" si="56"/>
        <v>[x]</v>
      </c>
      <c r="AG225" s="29" t="str">
        <f t="shared" si="57"/>
        <v>[x]</v>
      </c>
    </row>
    <row r="226" spans="9:33" ht="16.5" x14ac:dyDescent="0.2">
      <c r="I226" s="34"/>
      <c r="P226" s="15">
        <v>170</v>
      </c>
      <c r="Q226" s="16">
        <f t="shared" si="42"/>
        <v>11</v>
      </c>
      <c r="R226" s="16">
        <f t="shared" si="43"/>
        <v>1606013</v>
      </c>
      <c r="S226" s="16" t="str">
        <f t="shared" si="47"/>
        <v>神器3碎片3等级8</v>
      </c>
      <c r="T226" s="31" t="s">
        <v>673</v>
      </c>
      <c r="U226" s="16">
        <f t="shared" si="44"/>
        <v>8</v>
      </c>
      <c r="V226" s="38">
        <f t="shared" si="48"/>
        <v>0.67800000000000005</v>
      </c>
      <c r="W226" s="19">
        <f t="shared" si="45"/>
        <v>1.3560000000000001E-2</v>
      </c>
      <c r="X226" s="16">
        <f t="shared" si="49"/>
        <v>2</v>
      </c>
      <c r="Y226" s="16">
        <f t="shared" si="50"/>
        <v>3</v>
      </c>
      <c r="Z226" s="16">
        <f t="shared" si="51"/>
        <v>0</v>
      </c>
      <c r="AA226" s="16" t="str">
        <f t="shared" si="52"/>
        <v>DefExt</v>
      </c>
      <c r="AB226" s="16">
        <f t="shared" si="46"/>
        <v>36</v>
      </c>
      <c r="AC226" s="16" t="str">
        <f t="shared" si="53"/>
        <v>HPExt</v>
      </c>
      <c r="AD226" s="16">
        <f t="shared" si="54"/>
        <v>439</v>
      </c>
      <c r="AE226" s="16" t="str">
        <f t="shared" si="55"/>
        <v>[x]</v>
      </c>
      <c r="AF226" s="29" t="str">
        <f t="shared" si="56"/>
        <v>[x]</v>
      </c>
      <c r="AG226" s="29" t="str">
        <f t="shared" si="57"/>
        <v>[x]</v>
      </c>
    </row>
    <row r="227" spans="9:33" ht="16.5" x14ac:dyDescent="0.2">
      <c r="I227" s="34"/>
      <c r="P227" s="15">
        <v>171</v>
      </c>
      <c r="Q227" s="16">
        <f t="shared" si="42"/>
        <v>11</v>
      </c>
      <c r="R227" s="16">
        <f t="shared" si="43"/>
        <v>1606013</v>
      </c>
      <c r="S227" s="16" t="str">
        <f t="shared" si="47"/>
        <v>神器3碎片3等级9</v>
      </c>
      <c r="T227" s="31" t="s">
        <v>673</v>
      </c>
      <c r="U227" s="16">
        <f t="shared" si="44"/>
        <v>9</v>
      </c>
      <c r="V227" s="38">
        <f t="shared" si="48"/>
        <v>0.76200000000000001</v>
      </c>
      <c r="W227" s="19">
        <f t="shared" si="45"/>
        <v>1.524E-2</v>
      </c>
      <c r="X227" s="16">
        <f t="shared" si="49"/>
        <v>2</v>
      </c>
      <c r="Y227" s="16">
        <f t="shared" si="50"/>
        <v>3</v>
      </c>
      <c r="Z227" s="16">
        <f t="shared" si="51"/>
        <v>0</v>
      </c>
      <c r="AA227" s="16" t="str">
        <f t="shared" si="52"/>
        <v>DefExt</v>
      </c>
      <c r="AB227" s="16">
        <f t="shared" si="46"/>
        <v>40</v>
      </c>
      <c r="AC227" s="16" t="str">
        <f t="shared" si="53"/>
        <v>HPExt</v>
      </c>
      <c r="AD227" s="16">
        <f t="shared" si="54"/>
        <v>494</v>
      </c>
      <c r="AE227" s="16" t="str">
        <f t="shared" si="55"/>
        <v>[x]</v>
      </c>
      <c r="AF227" s="29" t="str">
        <f t="shared" si="56"/>
        <v>[x]</v>
      </c>
      <c r="AG227" s="29" t="str">
        <f t="shared" si="57"/>
        <v>[x]</v>
      </c>
    </row>
    <row r="228" spans="9:33" ht="16.5" x14ac:dyDescent="0.2">
      <c r="I228" s="34"/>
      <c r="P228" s="15">
        <v>172</v>
      </c>
      <c r="Q228" s="16">
        <f t="shared" si="42"/>
        <v>11</v>
      </c>
      <c r="R228" s="16">
        <f t="shared" si="43"/>
        <v>1606013</v>
      </c>
      <c r="S228" s="16" t="str">
        <f t="shared" si="47"/>
        <v>神器3碎片3等级10</v>
      </c>
      <c r="T228" s="31" t="s">
        <v>673</v>
      </c>
      <c r="U228" s="16">
        <f t="shared" si="44"/>
        <v>10</v>
      </c>
      <c r="V228" s="38">
        <f t="shared" si="48"/>
        <v>0.85000000000000009</v>
      </c>
      <c r="W228" s="19">
        <f t="shared" si="45"/>
        <v>1.7000000000000001E-2</v>
      </c>
      <c r="X228" s="16">
        <f t="shared" si="49"/>
        <v>2</v>
      </c>
      <c r="Y228" s="16">
        <f t="shared" si="50"/>
        <v>3</v>
      </c>
      <c r="Z228" s="16">
        <f t="shared" si="51"/>
        <v>0</v>
      </c>
      <c r="AA228" s="16" t="str">
        <f t="shared" si="52"/>
        <v>DefExt</v>
      </c>
      <c r="AB228" s="16">
        <f t="shared" si="46"/>
        <v>45</v>
      </c>
      <c r="AC228" s="16" t="str">
        <f t="shared" si="53"/>
        <v>HPExt</v>
      </c>
      <c r="AD228" s="16">
        <f t="shared" si="54"/>
        <v>551</v>
      </c>
      <c r="AE228" s="16" t="str">
        <f t="shared" si="55"/>
        <v>[x]</v>
      </c>
      <c r="AF228" s="29" t="str">
        <f t="shared" si="56"/>
        <v>[x]</v>
      </c>
      <c r="AG228" s="29" t="str">
        <f t="shared" si="57"/>
        <v>[x]</v>
      </c>
    </row>
    <row r="229" spans="9:33" ht="16.5" x14ac:dyDescent="0.2">
      <c r="I229" s="34"/>
      <c r="P229" s="15">
        <v>173</v>
      </c>
      <c r="Q229" s="16">
        <f t="shared" si="42"/>
        <v>11</v>
      </c>
      <c r="R229" s="16">
        <f t="shared" si="43"/>
        <v>1606013</v>
      </c>
      <c r="S229" s="16" t="str">
        <f t="shared" si="47"/>
        <v>神器3碎片3等级11</v>
      </c>
      <c r="T229" s="31" t="s">
        <v>673</v>
      </c>
      <c r="U229" s="16">
        <f t="shared" si="44"/>
        <v>11</v>
      </c>
      <c r="V229" s="38">
        <f t="shared" si="48"/>
        <v>0.94200000000000006</v>
      </c>
      <c r="W229" s="19">
        <f t="shared" si="45"/>
        <v>1.8840000000000003E-2</v>
      </c>
      <c r="X229" s="16">
        <f t="shared" si="49"/>
        <v>2</v>
      </c>
      <c r="Y229" s="16">
        <f t="shared" si="50"/>
        <v>3</v>
      </c>
      <c r="Z229" s="16">
        <f t="shared" si="51"/>
        <v>0</v>
      </c>
      <c r="AA229" s="16" t="str">
        <f t="shared" si="52"/>
        <v>DefExt</v>
      </c>
      <c r="AB229" s="16">
        <f t="shared" si="46"/>
        <v>50</v>
      </c>
      <c r="AC229" s="16" t="str">
        <f t="shared" si="53"/>
        <v>HPExt</v>
      </c>
      <c r="AD229" s="16">
        <f t="shared" si="54"/>
        <v>610</v>
      </c>
      <c r="AE229" s="16" t="str">
        <f t="shared" si="55"/>
        <v>[x]</v>
      </c>
      <c r="AF229" s="29" t="str">
        <f t="shared" si="56"/>
        <v>[x]</v>
      </c>
      <c r="AG229" s="29" t="str">
        <f t="shared" si="57"/>
        <v>[x]</v>
      </c>
    </row>
    <row r="230" spans="9:33" ht="16.5" x14ac:dyDescent="0.2">
      <c r="I230" s="34"/>
      <c r="P230" s="15">
        <v>174</v>
      </c>
      <c r="Q230" s="16">
        <f t="shared" si="42"/>
        <v>11</v>
      </c>
      <c r="R230" s="16">
        <f t="shared" si="43"/>
        <v>1606013</v>
      </c>
      <c r="S230" s="16" t="str">
        <f t="shared" si="47"/>
        <v>神器3碎片3等级12</v>
      </c>
      <c r="T230" s="31" t="s">
        <v>673</v>
      </c>
      <c r="U230" s="16">
        <f t="shared" si="44"/>
        <v>12</v>
      </c>
      <c r="V230" s="38">
        <f t="shared" si="48"/>
        <v>1.0380000000000003</v>
      </c>
      <c r="W230" s="19">
        <f t="shared" si="45"/>
        <v>2.0760000000000004E-2</v>
      </c>
      <c r="X230" s="16">
        <f t="shared" si="49"/>
        <v>2</v>
      </c>
      <c r="Y230" s="16">
        <f t="shared" si="50"/>
        <v>3</v>
      </c>
      <c r="Z230" s="16">
        <f t="shared" si="51"/>
        <v>0</v>
      </c>
      <c r="AA230" s="16" t="str">
        <f t="shared" si="52"/>
        <v>DefExt</v>
      </c>
      <c r="AB230" s="16">
        <f t="shared" si="46"/>
        <v>55</v>
      </c>
      <c r="AC230" s="16" t="str">
        <f t="shared" si="53"/>
        <v>HPExt</v>
      </c>
      <c r="AD230" s="16">
        <f t="shared" si="54"/>
        <v>672</v>
      </c>
      <c r="AE230" s="16" t="str">
        <f t="shared" si="55"/>
        <v>[x]</v>
      </c>
      <c r="AF230" s="29" t="str">
        <f t="shared" si="56"/>
        <v>[x]</v>
      </c>
      <c r="AG230" s="29" t="str">
        <f t="shared" si="57"/>
        <v>[x]</v>
      </c>
    </row>
    <row r="231" spans="9:33" ht="16.5" x14ac:dyDescent="0.2">
      <c r="I231" s="34"/>
      <c r="P231" s="15">
        <v>175</v>
      </c>
      <c r="Q231" s="16">
        <f t="shared" si="42"/>
        <v>11</v>
      </c>
      <c r="R231" s="16">
        <f t="shared" si="43"/>
        <v>1606013</v>
      </c>
      <c r="S231" s="16" t="str">
        <f t="shared" si="47"/>
        <v>神器3碎片3等级13</v>
      </c>
      <c r="T231" s="31" t="s">
        <v>673</v>
      </c>
      <c r="U231" s="16">
        <f t="shared" si="44"/>
        <v>13</v>
      </c>
      <c r="V231" s="38">
        <f t="shared" si="48"/>
        <v>1.1380000000000001</v>
      </c>
      <c r="W231" s="19">
        <f t="shared" si="45"/>
        <v>2.2760000000000002E-2</v>
      </c>
      <c r="X231" s="16">
        <f t="shared" si="49"/>
        <v>2</v>
      </c>
      <c r="Y231" s="16">
        <f t="shared" si="50"/>
        <v>3</v>
      </c>
      <c r="Z231" s="16">
        <f t="shared" si="51"/>
        <v>0</v>
      </c>
      <c r="AA231" s="16" t="str">
        <f t="shared" si="52"/>
        <v>DefExt</v>
      </c>
      <c r="AB231" s="16">
        <f t="shared" si="46"/>
        <v>61</v>
      </c>
      <c r="AC231" s="16" t="str">
        <f t="shared" si="53"/>
        <v>HPExt</v>
      </c>
      <c r="AD231" s="16">
        <f t="shared" si="54"/>
        <v>737</v>
      </c>
      <c r="AE231" s="16" t="str">
        <f t="shared" si="55"/>
        <v>[x]</v>
      </c>
      <c r="AF231" s="29" t="str">
        <f t="shared" si="56"/>
        <v>[x]</v>
      </c>
      <c r="AG231" s="29" t="str">
        <f t="shared" si="57"/>
        <v>[x]</v>
      </c>
    </row>
    <row r="232" spans="9:33" ht="16.5" x14ac:dyDescent="0.2">
      <c r="I232" s="34"/>
      <c r="P232" s="15">
        <v>176</v>
      </c>
      <c r="Q232" s="16">
        <f t="shared" si="42"/>
        <v>11</v>
      </c>
      <c r="R232" s="16">
        <f t="shared" si="43"/>
        <v>1606013</v>
      </c>
      <c r="S232" s="16" t="str">
        <f t="shared" si="47"/>
        <v>神器3碎片3等级14</v>
      </c>
      <c r="T232" s="31" t="s">
        <v>673</v>
      </c>
      <c r="U232" s="16">
        <f t="shared" si="44"/>
        <v>14</v>
      </c>
      <c r="V232" s="38">
        <f t="shared" si="48"/>
        <v>1.242</v>
      </c>
      <c r="W232" s="19">
        <f t="shared" si="45"/>
        <v>2.4840000000000001E-2</v>
      </c>
      <c r="X232" s="16">
        <f t="shared" si="49"/>
        <v>2</v>
      </c>
      <c r="Y232" s="16">
        <f t="shared" si="50"/>
        <v>3</v>
      </c>
      <c r="Z232" s="16">
        <f t="shared" si="51"/>
        <v>0</v>
      </c>
      <c r="AA232" s="16" t="str">
        <f t="shared" si="52"/>
        <v>DefExt</v>
      </c>
      <c r="AB232" s="16">
        <f t="shared" si="46"/>
        <v>66</v>
      </c>
      <c r="AC232" s="16" t="str">
        <f t="shared" si="53"/>
        <v>HPExt</v>
      </c>
      <c r="AD232" s="16">
        <f t="shared" si="54"/>
        <v>805</v>
      </c>
      <c r="AE232" s="16" t="str">
        <f t="shared" si="55"/>
        <v>[x]</v>
      </c>
      <c r="AF232" s="29" t="str">
        <f t="shared" si="56"/>
        <v>[x]</v>
      </c>
      <c r="AG232" s="29" t="str">
        <f t="shared" si="57"/>
        <v>[x]</v>
      </c>
    </row>
    <row r="233" spans="9:33" ht="16.5" x14ac:dyDescent="0.2">
      <c r="I233" s="34"/>
      <c r="P233" s="15">
        <v>177</v>
      </c>
      <c r="Q233" s="16">
        <f t="shared" si="42"/>
        <v>11</v>
      </c>
      <c r="R233" s="16">
        <f t="shared" si="43"/>
        <v>1606013</v>
      </c>
      <c r="S233" s="16" t="str">
        <f t="shared" si="47"/>
        <v>神器3碎片3等级15</v>
      </c>
      <c r="T233" s="31" t="s">
        <v>673</v>
      </c>
      <c r="U233" s="16">
        <f t="shared" si="44"/>
        <v>15</v>
      </c>
      <c r="V233" s="38">
        <f t="shared" si="48"/>
        <v>1.35</v>
      </c>
      <c r="W233" s="19">
        <f t="shared" si="45"/>
        <v>2.7000000000000003E-2</v>
      </c>
      <c r="X233" s="16">
        <f t="shared" si="49"/>
        <v>2</v>
      </c>
      <c r="Y233" s="16">
        <f t="shared" si="50"/>
        <v>3</v>
      </c>
      <c r="Z233" s="16">
        <f t="shared" si="51"/>
        <v>0</v>
      </c>
      <c r="AA233" s="16" t="str">
        <f t="shared" si="52"/>
        <v>DefExt</v>
      </c>
      <c r="AB233" s="16">
        <f t="shared" si="46"/>
        <v>72</v>
      </c>
      <c r="AC233" s="16" t="str">
        <f t="shared" si="53"/>
        <v>HPExt</v>
      </c>
      <c r="AD233" s="16">
        <f t="shared" si="54"/>
        <v>875</v>
      </c>
      <c r="AE233" s="16" t="str">
        <f t="shared" si="55"/>
        <v>[x]</v>
      </c>
      <c r="AF233" s="29" t="str">
        <f t="shared" si="56"/>
        <v>[x]</v>
      </c>
      <c r="AG233" s="29" t="str">
        <f t="shared" si="57"/>
        <v>[x]</v>
      </c>
    </row>
    <row r="234" spans="9:33" ht="16.5" x14ac:dyDescent="0.2">
      <c r="I234" s="34"/>
      <c r="P234" s="15">
        <v>178</v>
      </c>
      <c r="Q234" s="16">
        <f t="shared" si="42"/>
        <v>11</v>
      </c>
      <c r="R234" s="16">
        <f t="shared" si="43"/>
        <v>1606013</v>
      </c>
      <c r="S234" s="16" t="str">
        <f t="shared" si="47"/>
        <v>神器3碎片3等级16</v>
      </c>
      <c r="T234" s="31" t="s">
        <v>673</v>
      </c>
      <c r="U234" s="16">
        <f t="shared" si="44"/>
        <v>16</v>
      </c>
      <c r="V234" s="38">
        <f t="shared" si="48"/>
        <v>1.4620000000000002</v>
      </c>
      <c r="W234" s="19">
        <f t="shared" si="45"/>
        <v>2.9240000000000006E-2</v>
      </c>
      <c r="X234" s="16">
        <f t="shared" si="49"/>
        <v>2</v>
      </c>
      <c r="Y234" s="16">
        <f t="shared" si="50"/>
        <v>3</v>
      </c>
      <c r="Z234" s="16">
        <f t="shared" si="51"/>
        <v>0</v>
      </c>
      <c r="AA234" s="16" t="str">
        <f t="shared" si="52"/>
        <v>DefExt</v>
      </c>
      <c r="AB234" s="16">
        <f t="shared" si="46"/>
        <v>78</v>
      </c>
      <c r="AC234" s="16" t="str">
        <f t="shared" si="53"/>
        <v>HPExt</v>
      </c>
      <c r="AD234" s="16">
        <f t="shared" si="54"/>
        <v>947</v>
      </c>
      <c r="AE234" s="16" t="str">
        <f t="shared" si="55"/>
        <v>[x]</v>
      </c>
      <c r="AF234" s="29" t="str">
        <f t="shared" si="56"/>
        <v>[x]</v>
      </c>
      <c r="AG234" s="29" t="str">
        <f t="shared" si="57"/>
        <v>[x]</v>
      </c>
    </row>
    <row r="235" spans="9:33" ht="16.5" x14ac:dyDescent="0.2">
      <c r="I235" s="34"/>
      <c r="P235" s="15">
        <v>179</v>
      </c>
      <c r="Q235" s="16">
        <f t="shared" si="42"/>
        <v>11</v>
      </c>
      <c r="R235" s="16">
        <f t="shared" si="43"/>
        <v>1606013</v>
      </c>
      <c r="S235" s="16" t="str">
        <f t="shared" si="47"/>
        <v>神器3碎片3等级17</v>
      </c>
      <c r="T235" s="31" t="s">
        <v>673</v>
      </c>
      <c r="U235" s="16">
        <f t="shared" si="44"/>
        <v>17</v>
      </c>
      <c r="V235" s="38">
        <f t="shared" si="48"/>
        <v>1.5779999999999998</v>
      </c>
      <c r="W235" s="19">
        <f t="shared" si="45"/>
        <v>3.1559999999999998E-2</v>
      </c>
      <c r="X235" s="16">
        <f t="shared" si="49"/>
        <v>2</v>
      </c>
      <c r="Y235" s="16">
        <f t="shared" si="50"/>
        <v>3</v>
      </c>
      <c r="Z235" s="16">
        <f t="shared" si="51"/>
        <v>0</v>
      </c>
      <c r="AA235" s="16" t="str">
        <f t="shared" si="52"/>
        <v>DefExt</v>
      </c>
      <c r="AB235" s="16">
        <f t="shared" si="46"/>
        <v>84</v>
      </c>
      <c r="AC235" s="16" t="str">
        <f t="shared" si="53"/>
        <v>HPExt</v>
      </c>
      <c r="AD235" s="16">
        <f t="shared" si="54"/>
        <v>1023</v>
      </c>
      <c r="AE235" s="16" t="str">
        <f t="shared" si="55"/>
        <v>[x]</v>
      </c>
      <c r="AF235" s="29" t="str">
        <f t="shared" si="56"/>
        <v>[x]</v>
      </c>
      <c r="AG235" s="29" t="str">
        <f t="shared" si="57"/>
        <v>[x]</v>
      </c>
    </row>
    <row r="236" spans="9:33" ht="16.5" x14ac:dyDescent="0.2">
      <c r="I236" s="34"/>
      <c r="P236" s="15">
        <v>180</v>
      </c>
      <c r="Q236" s="16">
        <f t="shared" si="42"/>
        <v>11</v>
      </c>
      <c r="R236" s="16">
        <f t="shared" si="43"/>
        <v>1606013</v>
      </c>
      <c r="S236" s="16" t="str">
        <f t="shared" si="47"/>
        <v>神器3碎片3等级18</v>
      </c>
      <c r="T236" s="31" t="s">
        <v>673</v>
      </c>
      <c r="U236" s="16">
        <f t="shared" si="44"/>
        <v>18</v>
      </c>
      <c r="V236" s="38">
        <f t="shared" si="48"/>
        <v>1.698</v>
      </c>
      <c r="W236" s="19">
        <f t="shared" si="45"/>
        <v>3.3959999999999997E-2</v>
      </c>
      <c r="X236" s="16">
        <f t="shared" si="49"/>
        <v>2</v>
      </c>
      <c r="Y236" s="16">
        <f t="shared" si="50"/>
        <v>3</v>
      </c>
      <c r="Z236" s="16">
        <f t="shared" si="51"/>
        <v>0</v>
      </c>
      <c r="AA236" s="16" t="str">
        <f t="shared" si="52"/>
        <v>DefExt</v>
      </c>
      <c r="AB236" s="16">
        <f t="shared" si="46"/>
        <v>91</v>
      </c>
      <c r="AC236" s="16" t="str">
        <f t="shared" si="53"/>
        <v>HPExt</v>
      </c>
      <c r="AD236" s="16">
        <f t="shared" si="54"/>
        <v>1100</v>
      </c>
      <c r="AE236" s="16" t="str">
        <f t="shared" si="55"/>
        <v>[x]</v>
      </c>
      <c r="AF236" s="29" t="str">
        <f t="shared" si="56"/>
        <v>[x]</v>
      </c>
      <c r="AG236" s="29" t="str">
        <f t="shared" si="57"/>
        <v>[x]</v>
      </c>
    </row>
    <row r="237" spans="9:33" ht="16.5" x14ac:dyDescent="0.2">
      <c r="P237" s="15">
        <v>181</v>
      </c>
      <c r="Q237" s="16">
        <f t="shared" si="42"/>
        <v>11</v>
      </c>
      <c r="R237" s="16">
        <f t="shared" si="43"/>
        <v>1606013</v>
      </c>
      <c r="S237" s="16" t="str">
        <f t="shared" si="47"/>
        <v>神器3碎片3等级19</v>
      </c>
      <c r="T237" s="31" t="s">
        <v>673</v>
      </c>
      <c r="U237" s="16">
        <f t="shared" si="44"/>
        <v>19</v>
      </c>
      <c r="V237" s="38">
        <f t="shared" si="48"/>
        <v>1.8220000000000001</v>
      </c>
      <c r="W237" s="19">
        <f t="shared" si="45"/>
        <v>3.644E-2</v>
      </c>
      <c r="X237" s="16">
        <f t="shared" si="49"/>
        <v>2</v>
      </c>
      <c r="Y237" s="16">
        <f t="shared" si="50"/>
        <v>3</v>
      </c>
      <c r="Z237" s="16">
        <f t="shared" si="51"/>
        <v>0</v>
      </c>
      <c r="AA237" s="16" t="str">
        <f t="shared" si="52"/>
        <v>DefExt</v>
      </c>
      <c r="AB237" s="16">
        <f t="shared" si="46"/>
        <v>97</v>
      </c>
      <c r="AC237" s="16" t="str">
        <f t="shared" si="53"/>
        <v>HPExt</v>
      </c>
      <c r="AD237" s="16">
        <f t="shared" si="54"/>
        <v>1181</v>
      </c>
      <c r="AE237" s="16" t="str">
        <f t="shared" si="55"/>
        <v>[x]</v>
      </c>
      <c r="AF237" s="29" t="str">
        <f t="shared" si="56"/>
        <v>[x]</v>
      </c>
      <c r="AG237" s="29" t="str">
        <f t="shared" si="57"/>
        <v>[x]</v>
      </c>
    </row>
    <row r="238" spans="9:33" ht="16.5" x14ac:dyDescent="0.2">
      <c r="P238" s="15">
        <v>182</v>
      </c>
      <c r="Q238" s="16">
        <f t="shared" si="42"/>
        <v>11</v>
      </c>
      <c r="R238" s="16">
        <f t="shared" si="43"/>
        <v>1606013</v>
      </c>
      <c r="S238" s="16" t="str">
        <f t="shared" si="47"/>
        <v>神器3碎片3等级20</v>
      </c>
      <c r="T238" s="31" t="s">
        <v>673</v>
      </c>
      <c r="U238" s="16">
        <f t="shared" si="44"/>
        <v>20</v>
      </c>
      <c r="V238" s="38">
        <f t="shared" si="48"/>
        <v>1.95</v>
      </c>
      <c r="W238" s="19">
        <f t="shared" si="45"/>
        <v>3.9E-2</v>
      </c>
      <c r="X238" s="16">
        <f t="shared" si="49"/>
        <v>2</v>
      </c>
      <c r="Y238" s="16">
        <f t="shared" si="50"/>
        <v>3</v>
      </c>
      <c r="Z238" s="16">
        <f t="shared" si="51"/>
        <v>0</v>
      </c>
      <c r="AA238" s="16" t="str">
        <f t="shared" si="52"/>
        <v>DefExt</v>
      </c>
      <c r="AB238" s="16">
        <f t="shared" si="46"/>
        <v>104</v>
      </c>
      <c r="AC238" s="16" t="str">
        <f t="shared" si="53"/>
        <v>HPExt</v>
      </c>
      <c r="AD238" s="16">
        <f t="shared" si="54"/>
        <v>1264</v>
      </c>
      <c r="AE238" s="16" t="str">
        <f t="shared" si="55"/>
        <v>[x]</v>
      </c>
      <c r="AF238" s="29" t="str">
        <f t="shared" si="56"/>
        <v>[x]</v>
      </c>
      <c r="AG238" s="29" t="str">
        <f t="shared" si="57"/>
        <v>[x]</v>
      </c>
    </row>
    <row r="239" spans="9:33" ht="16.5" x14ac:dyDescent="0.2">
      <c r="P239" s="15">
        <v>183</v>
      </c>
      <c r="Q239" s="16">
        <f t="shared" si="42"/>
        <v>11</v>
      </c>
      <c r="R239" s="16">
        <f t="shared" si="43"/>
        <v>1606013</v>
      </c>
      <c r="S239" s="16" t="str">
        <f t="shared" si="47"/>
        <v>神器3碎片3等级21</v>
      </c>
      <c r="T239" s="31" t="s">
        <v>673</v>
      </c>
      <c r="U239" s="16">
        <f t="shared" si="44"/>
        <v>21</v>
      </c>
      <c r="V239" s="38">
        <f t="shared" si="48"/>
        <v>2.0819999999999999</v>
      </c>
      <c r="W239" s="19">
        <f t="shared" si="45"/>
        <v>4.1639999999999996E-2</v>
      </c>
      <c r="X239" s="16">
        <f t="shared" si="49"/>
        <v>2</v>
      </c>
      <c r="Y239" s="16">
        <f t="shared" si="50"/>
        <v>3</v>
      </c>
      <c r="Z239" s="16">
        <f t="shared" si="51"/>
        <v>0</v>
      </c>
      <c r="AA239" s="16" t="str">
        <f t="shared" si="52"/>
        <v>DefExt</v>
      </c>
      <c r="AB239" s="16">
        <f t="shared" si="46"/>
        <v>111</v>
      </c>
      <c r="AC239" s="16" t="str">
        <f t="shared" si="53"/>
        <v>HPExt</v>
      </c>
      <c r="AD239" s="16">
        <f t="shared" si="54"/>
        <v>1349</v>
      </c>
      <c r="AE239" s="16" t="str">
        <f t="shared" si="55"/>
        <v>[x]</v>
      </c>
      <c r="AF239" s="29" t="str">
        <f t="shared" si="56"/>
        <v>[x]</v>
      </c>
      <c r="AG239" s="29" t="str">
        <f t="shared" si="57"/>
        <v>[x]</v>
      </c>
    </row>
    <row r="240" spans="9:33" ht="16.5" x14ac:dyDescent="0.2">
      <c r="P240" s="15">
        <v>184</v>
      </c>
      <c r="Q240" s="16">
        <f t="shared" si="42"/>
        <v>12</v>
      </c>
      <c r="R240" s="16">
        <f t="shared" si="43"/>
        <v>1606014</v>
      </c>
      <c r="S240" s="16" t="str">
        <f t="shared" si="47"/>
        <v>神器3碎片4等级1</v>
      </c>
      <c r="T240" s="31" t="s">
        <v>673</v>
      </c>
      <c r="U240" s="16">
        <f t="shared" si="44"/>
        <v>1</v>
      </c>
      <c r="V240" s="38">
        <f t="shared" si="48"/>
        <v>0.20200000000000001</v>
      </c>
      <c r="W240" s="19">
        <f t="shared" si="45"/>
        <v>6.0600000000000003E-3</v>
      </c>
      <c r="X240" s="16">
        <f t="shared" si="49"/>
        <v>2</v>
      </c>
      <c r="Y240" s="16">
        <f t="shared" si="50"/>
        <v>3</v>
      </c>
      <c r="Z240" s="16">
        <f t="shared" si="51"/>
        <v>0</v>
      </c>
      <c r="AA240" s="16" t="str">
        <f t="shared" si="52"/>
        <v>DefExt</v>
      </c>
      <c r="AB240" s="16">
        <f t="shared" si="46"/>
        <v>16</v>
      </c>
      <c r="AC240" s="16" t="str">
        <f t="shared" si="53"/>
        <v>HPExt</v>
      </c>
      <c r="AD240" s="16">
        <f t="shared" si="54"/>
        <v>196</v>
      </c>
      <c r="AE240" s="16" t="str">
        <f t="shared" si="55"/>
        <v>[x]</v>
      </c>
      <c r="AF240" s="29" t="str">
        <f t="shared" si="56"/>
        <v>[x]</v>
      </c>
      <c r="AG240" s="29" t="str">
        <f t="shared" si="57"/>
        <v>[x]</v>
      </c>
    </row>
    <row r="241" spans="16:33" ht="16.5" x14ac:dyDescent="0.2">
      <c r="P241" s="15">
        <v>185</v>
      </c>
      <c r="Q241" s="16">
        <f t="shared" si="42"/>
        <v>12</v>
      </c>
      <c r="R241" s="16">
        <f t="shared" si="43"/>
        <v>1606014</v>
      </c>
      <c r="S241" s="16" t="str">
        <f t="shared" si="47"/>
        <v>神器3碎片4等级2</v>
      </c>
      <c r="T241" s="31" t="s">
        <v>673</v>
      </c>
      <c r="U241" s="16">
        <f t="shared" si="44"/>
        <v>2</v>
      </c>
      <c r="V241" s="38">
        <f t="shared" si="48"/>
        <v>0.25800000000000001</v>
      </c>
      <c r="W241" s="19">
        <f t="shared" si="45"/>
        <v>7.7400000000000004E-3</v>
      </c>
      <c r="X241" s="16">
        <f t="shared" si="49"/>
        <v>2</v>
      </c>
      <c r="Y241" s="16">
        <f t="shared" si="50"/>
        <v>3</v>
      </c>
      <c r="Z241" s="16">
        <f t="shared" si="51"/>
        <v>0</v>
      </c>
      <c r="AA241" s="16" t="str">
        <f t="shared" si="52"/>
        <v>DefExt</v>
      </c>
      <c r="AB241" s="16">
        <f t="shared" si="46"/>
        <v>20</v>
      </c>
      <c r="AC241" s="16" t="str">
        <f t="shared" si="53"/>
        <v>HPExt</v>
      </c>
      <c r="AD241" s="16">
        <f t="shared" si="54"/>
        <v>250</v>
      </c>
      <c r="AE241" s="16" t="str">
        <f t="shared" si="55"/>
        <v>[x]</v>
      </c>
      <c r="AF241" s="29" t="str">
        <f t="shared" si="56"/>
        <v>[x]</v>
      </c>
      <c r="AG241" s="29" t="str">
        <f t="shared" si="57"/>
        <v>[x]</v>
      </c>
    </row>
    <row r="242" spans="16:33" ht="16.5" x14ac:dyDescent="0.2">
      <c r="P242" s="15">
        <v>186</v>
      </c>
      <c r="Q242" s="16">
        <f t="shared" si="42"/>
        <v>12</v>
      </c>
      <c r="R242" s="16">
        <f t="shared" si="43"/>
        <v>1606014</v>
      </c>
      <c r="S242" s="16" t="str">
        <f t="shared" si="47"/>
        <v>神器3碎片4等级3</v>
      </c>
      <c r="T242" s="31" t="s">
        <v>673</v>
      </c>
      <c r="U242" s="16">
        <f t="shared" si="44"/>
        <v>3</v>
      </c>
      <c r="V242" s="38">
        <f t="shared" si="48"/>
        <v>0.31800000000000006</v>
      </c>
      <c r="W242" s="19">
        <f t="shared" si="45"/>
        <v>9.5400000000000016E-3</v>
      </c>
      <c r="X242" s="16">
        <f t="shared" si="49"/>
        <v>2</v>
      </c>
      <c r="Y242" s="16">
        <f t="shared" si="50"/>
        <v>3</v>
      </c>
      <c r="Z242" s="16">
        <f t="shared" si="51"/>
        <v>0</v>
      </c>
      <c r="AA242" s="16" t="str">
        <f t="shared" si="52"/>
        <v>DefExt</v>
      </c>
      <c r="AB242" s="16">
        <f t="shared" si="46"/>
        <v>25</v>
      </c>
      <c r="AC242" s="16" t="str">
        <f t="shared" si="53"/>
        <v>HPExt</v>
      </c>
      <c r="AD242" s="16">
        <f t="shared" si="54"/>
        <v>309</v>
      </c>
      <c r="AE242" s="16" t="str">
        <f t="shared" si="55"/>
        <v>[x]</v>
      </c>
      <c r="AF242" s="29" t="str">
        <f t="shared" si="56"/>
        <v>[x]</v>
      </c>
      <c r="AG242" s="29" t="str">
        <f t="shared" si="57"/>
        <v>[x]</v>
      </c>
    </row>
    <row r="243" spans="16:33" ht="16.5" x14ac:dyDescent="0.2">
      <c r="P243" s="15">
        <v>187</v>
      </c>
      <c r="Q243" s="16">
        <f t="shared" si="42"/>
        <v>12</v>
      </c>
      <c r="R243" s="16">
        <f t="shared" si="43"/>
        <v>1606014</v>
      </c>
      <c r="S243" s="16" t="str">
        <f t="shared" si="47"/>
        <v>神器3碎片4等级4</v>
      </c>
      <c r="T243" s="31" t="s">
        <v>673</v>
      </c>
      <c r="U243" s="16">
        <f t="shared" si="44"/>
        <v>4</v>
      </c>
      <c r="V243" s="38">
        <f t="shared" si="48"/>
        <v>0.38200000000000001</v>
      </c>
      <c r="W243" s="19">
        <f t="shared" si="45"/>
        <v>1.146E-2</v>
      </c>
      <c r="X243" s="16">
        <f t="shared" si="49"/>
        <v>2</v>
      </c>
      <c r="Y243" s="16">
        <f t="shared" si="50"/>
        <v>3</v>
      </c>
      <c r="Z243" s="16">
        <f t="shared" si="51"/>
        <v>0</v>
      </c>
      <c r="AA243" s="16" t="str">
        <f t="shared" si="52"/>
        <v>DefExt</v>
      </c>
      <c r="AB243" s="16">
        <f t="shared" si="46"/>
        <v>30</v>
      </c>
      <c r="AC243" s="16" t="str">
        <f t="shared" si="53"/>
        <v>HPExt</v>
      </c>
      <c r="AD243" s="16">
        <f t="shared" si="54"/>
        <v>371</v>
      </c>
      <c r="AE243" s="16" t="str">
        <f t="shared" si="55"/>
        <v>[x]</v>
      </c>
      <c r="AF243" s="29" t="str">
        <f t="shared" si="56"/>
        <v>[x]</v>
      </c>
      <c r="AG243" s="29" t="str">
        <f t="shared" si="57"/>
        <v>[x]</v>
      </c>
    </row>
    <row r="244" spans="16:33" ht="16.5" x14ac:dyDescent="0.2">
      <c r="P244" s="15">
        <v>188</v>
      </c>
      <c r="Q244" s="16">
        <f t="shared" si="42"/>
        <v>12</v>
      </c>
      <c r="R244" s="16">
        <f t="shared" si="43"/>
        <v>1606014</v>
      </c>
      <c r="S244" s="16" t="str">
        <f t="shared" si="47"/>
        <v>神器3碎片4等级5</v>
      </c>
      <c r="T244" s="31" t="s">
        <v>673</v>
      </c>
      <c r="U244" s="16">
        <f t="shared" si="44"/>
        <v>5</v>
      </c>
      <c r="V244" s="38">
        <f t="shared" si="48"/>
        <v>0.45</v>
      </c>
      <c r="W244" s="19">
        <f t="shared" si="45"/>
        <v>1.35E-2</v>
      </c>
      <c r="X244" s="16">
        <f t="shared" si="49"/>
        <v>2</v>
      </c>
      <c r="Y244" s="16">
        <f t="shared" si="50"/>
        <v>3</v>
      </c>
      <c r="Z244" s="16">
        <f t="shared" si="51"/>
        <v>0</v>
      </c>
      <c r="AA244" s="16" t="str">
        <f t="shared" si="52"/>
        <v>DefExt</v>
      </c>
      <c r="AB244" s="16">
        <f t="shared" si="46"/>
        <v>36</v>
      </c>
      <c r="AC244" s="16" t="str">
        <f t="shared" si="53"/>
        <v>HPExt</v>
      </c>
      <c r="AD244" s="16">
        <f t="shared" si="54"/>
        <v>437</v>
      </c>
      <c r="AE244" s="16" t="str">
        <f t="shared" si="55"/>
        <v>[x]</v>
      </c>
      <c r="AF244" s="29" t="str">
        <f t="shared" si="56"/>
        <v>[x]</v>
      </c>
      <c r="AG244" s="29" t="str">
        <f t="shared" si="57"/>
        <v>[x]</v>
      </c>
    </row>
    <row r="245" spans="16:33" ht="16.5" x14ac:dyDescent="0.2">
      <c r="P245" s="15">
        <v>189</v>
      </c>
      <c r="Q245" s="16">
        <f t="shared" si="42"/>
        <v>12</v>
      </c>
      <c r="R245" s="16">
        <f t="shared" si="43"/>
        <v>1606014</v>
      </c>
      <c r="S245" s="16" t="str">
        <f t="shared" si="47"/>
        <v>神器3碎片4等级6</v>
      </c>
      <c r="T245" s="31" t="s">
        <v>673</v>
      </c>
      <c r="U245" s="16">
        <f t="shared" si="44"/>
        <v>6</v>
      </c>
      <c r="V245" s="38">
        <f t="shared" si="48"/>
        <v>0.52200000000000002</v>
      </c>
      <c r="W245" s="19">
        <f t="shared" si="45"/>
        <v>1.566E-2</v>
      </c>
      <c r="X245" s="16">
        <f t="shared" si="49"/>
        <v>2</v>
      </c>
      <c r="Y245" s="16">
        <f t="shared" si="50"/>
        <v>3</v>
      </c>
      <c r="Z245" s="16">
        <f t="shared" si="51"/>
        <v>0</v>
      </c>
      <c r="AA245" s="16" t="str">
        <f t="shared" si="52"/>
        <v>DefExt</v>
      </c>
      <c r="AB245" s="16">
        <f t="shared" si="46"/>
        <v>42</v>
      </c>
      <c r="AC245" s="16" t="str">
        <f t="shared" si="53"/>
        <v>HPExt</v>
      </c>
      <c r="AD245" s="16">
        <f t="shared" si="54"/>
        <v>507</v>
      </c>
      <c r="AE245" s="16" t="str">
        <f t="shared" si="55"/>
        <v>[x]</v>
      </c>
      <c r="AF245" s="29" t="str">
        <f t="shared" si="56"/>
        <v>[x]</v>
      </c>
      <c r="AG245" s="29" t="str">
        <f t="shared" si="57"/>
        <v>[x]</v>
      </c>
    </row>
    <row r="246" spans="16:33" ht="16.5" x14ac:dyDescent="0.2">
      <c r="P246" s="15">
        <v>190</v>
      </c>
      <c r="Q246" s="16">
        <f t="shared" si="42"/>
        <v>12</v>
      </c>
      <c r="R246" s="16">
        <f t="shared" si="43"/>
        <v>1606014</v>
      </c>
      <c r="S246" s="16" t="str">
        <f t="shared" si="47"/>
        <v>神器3碎片4等级7</v>
      </c>
      <c r="T246" s="31" t="s">
        <v>673</v>
      </c>
      <c r="U246" s="16">
        <f t="shared" si="44"/>
        <v>7</v>
      </c>
      <c r="V246" s="38">
        <f t="shared" si="48"/>
        <v>0.59799999999999998</v>
      </c>
      <c r="W246" s="19">
        <f t="shared" si="45"/>
        <v>1.7939999999999998E-2</v>
      </c>
      <c r="X246" s="16">
        <f t="shared" si="49"/>
        <v>2</v>
      </c>
      <c r="Y246" s="16">
        <f t="shared" si="50"/>
        <v>3</v>
      </c>
      <c r="Z246" s="16">
        <f t="shared" si="51"/>
        <v>0</v>
      </c>
      <c r="AA246" s="16" t="str">
        <f t="shared" si="52"/>
        <v>DefExt</v>
      </c>
      <c r="AB246" s="16">
        <f t="shared" si="46"/>
        <v>48</v>
      </c>
      <c r="AC246" s="16" t="str">
        <f t="shared" si="53"/>
        <v>HPExt</v>
      </c>
      <c r="AD246" s="16">
        <f t="shared" si="54"/>
        <v>581</v>
      </c>
      <c r="AE246" s="16" t="str">
        <f t="shared" si="55"/>
        <v>[x]</v>
      </c>
      <c r="AF246" s="29" t="str">
        <f t="shared" si="56"/>
        <v>[x]</v>
      </c>
      <c r="AG246" s="29" t="str">
        <f t="shared" si="57"/>
        <v>[x]</v>
      </c>
    </row>
    <row r="247" spans="16:33" ht="16.5" x14ac:dyDescent="0.2">
      <c r="P247" s="15">
        <v>191</v>
      </c>
      <c r="Q247" s="16">
        <f t="shared" si="42"/>
        <v>12</v>
      </c>
      <c r="R247" s="16">
        <f t="shared" si="43"/>
        <v>1606014</v>
      </c>
      <c r="S247" s="16" t="str">
        <f t="shared" si="47"/>
        <v>神器3碎片4等级8</v>
      </c>
      <c r="T247" s="31" t="s">
        <v>673</v>
      </c>
      <c r="U247" s="16">
        <f t="shared" si="44"/>
        <v>8</v>
      </c>
      <c r="V247" s="38">
        <f t="shared" si="48"/>
        <v>0.67800000000000005</v>
      </c>
      <c r="W247" s="19">
        <f t="shared" si="45"/>
        <v>2.034E-2</v>
      </c>
      <c r="X247" s="16">
        <f t="shared" si="49"/>
        <v>2</v>
      </c>
      <c r="Y247" s="16">
        <f t="shared" si="50"/>
        <v>3</v>
      </c>
      <c r="Z247" s="16">
        <f t="shared" si="51"/>
        <v>0</v>
      </c>
      <c r="AA247" s="16" t="str">
        <f t="shared" si="52"/>
        <v>DefExt</v>
      </c>
      <c r="AB247" s="16">
        <f t="shared" si="46"/>
        <v>54</v>
      </c>
      <c r="AC247" s="16" t="str">
        <f t="shared" si="53"/>
        <v>HPExt</v>
      </c>
      <c r="AD247" s="16">
        <f t="shared" si="54"/>
        <v>659</v>
      </c>
      <c r="AE247" s="16" t="str">
        <f t="shared" si="55"/>
        <v>[x]</v>
      </c>
      <c r="AF247" s="29" t="str">
        <f t="shared" si="56"/>
        <v>[x]</v>
      </c>
      <c r="AG247" s="29" t="str">
        <f t="shared" si="57"/>
        <v>[x]</v>
      </c>
    </row>
    <row r="248" spans="16:33" ht="16.5" x14ac:dyDescent="0.2">
      <c r="P248" s="15">
        <v>192</v>
      </c>
      <c r="Q248" s="16">
        <f t="shared" si="42"/>
        <v>12</v>
      </c>
      <c r="R248" s="16">
        <f t="shared" si="43"/>
        <v>1606014</v>
      </c>
      <c r="S248" s="16" t="str">
        <f t="shared" si="47"/>
        <v>神器3碎片4等级9</v>
      </c>
      <c r="T248" s="31" t="s">
        <v>673</v>
      </c>
      <c r="U248" s="16">
        <f t="shared" si="44"/>
        <v>9</v>
      </c>
      <c r="V248" s="38">
        <f t="shared" si="48"/>
        <v>0.76200000000000001</v>
      </c>
      <c r="W248" s="19">
        <f t="shared" si="45"/>
        <v>2.2859999999999998E-2</v>
      </c>
      <c r="X248" s="16">
        <f t="shared" si="49"/>
        <v>2</v>
      </c>
      <c r="Y248" s="16">
        <f t="shared" si="50"/>
        <v>3</v>
      </c>
      <c r="Z248" s="16">
        <f t="shared" si="51"/>
        <v>0</v>
      </c>
      <c r="AA248" s="16" t="str">
        <f t="shared" si="52"/>
        <v>DefExt</v>
      </c>
      <c r="AB248" s="16">
        <f t="shared" si="46"/>
        <v>61</v>
      </c>
      <c r="AC248" s="16" t="str">
        <f t="shared" si="53"/>
        <v>HPExt</v>
      </c>
      <c r="AD248" s="16">
        <f t="shared" si="54"/>
        <v>741</v>
      </c>
      <c r="AE248" s="16" t="str">
        <f t="shared" si="55"/>
        <v>[x]</v>
      </c>
      <c r="AF248" s="29" t="str">
        <f t="shared" si="56"/>
        <v>[x]</v>
      </c>
      <c r="AG248" s="29" t="str">
        <f t="shared" si="57"/>
        <v>[x]</v>
      </c>
    </row>
    <row r="249" spans="16:33" ht="16.5" x14ac:dyDescent="0.2">
      <c r="P249" s="15">
        <v>193</v>
      </c>
      <c r="Q249" s="16">
        <f t="shared" ref="Q249:Q312" si="58">MATCH(P249-1,$X$4:$X$46,1)</f>
        <v>12</v>
      </c>
      <c r="R249" s="16">
        <f t="shared" ref="R249:R312" si="59">INDEX($S$5:$S$46,Q249)</f>
        <v>1606014</v>
      </c>
      <c r="S249" s="16" t="str">
        <f t="shared" si="47"/>
        <v>神器3碎片4等级10</v>
      </c>
      <c r="T249" s="31" t="s">
        <v>673</v>
      </c>
      <c r="U249" s="16">
        <f t="shared" ref="U249:U312" si="60">P249-INDEX($X$4:$X$46,Q249)</f>
        <v>10</v>
      </c>
      <c r="V249" s="38">
        <f t="shared" si="48"/>
        <v>0.85000000000000009</v>
      </c>
      <c r="W249" s="19">
        <f t="shared" ref="W249:W312" si="61">INDEX($V$5:$V$46,Q249)*V249</f>
        <v>2.5500000000000002E-2</v>
      </c>
      <c r="X249" s="16">
        <f t="shared" si="49"/>
        <v>2</v>
      </c>
      <c r="Y249" s="16">
        <f t="shared" si="50"/>
        <v>3</v>
      </c>
      <c r="Z249" s="16">
        <f t="shared" si="51"/>
        <v>0</v>
      </c>
      <c r="AA249" s="16" t="str">
        <f t="shared" si="52"/>
        <v>DefExt</v>
      </c>
      <c r="AB249" s="16">
        <f t="shared" ref="AB249:AB312" si="62">INT(INDEX($E$4:$G$4,X249)*W249*INDEX($Y$5:$AA$46,Q249,X249))</f>
        <v>68</v>
      </c>
      <c r="AC249" s="16" t="str">
        <f t="shared" si="53"/>
        <v>HPExt</v>
      </c>
      <c r="AD249" s="16">
        <f t="shared" si="54"/>
        <v>826</v>
      </c>
      <c r="AE249" s="16" t="str">
        <f t="shared" si="55"/>
        <v>[x]</v>
      </c>
      <c r="AF249" s="29" t="str">
        <f t="shared" si="56"/>
        <v>[x]</v>
      </c>
      <c r="AG249" s="29" t="str">
        <f t="shared" si="57"/>
        <v>[x]</v>
      </c>
    </row>
    <row r="250" spans="16:33" ht="16.5" x14ac:dyDescent="0.2">
      <c r="P250" s="15">
        <v>194</v>
      </c>
      <c r="Q250" s="16">
        <f t="shared" si="58"/>
        <v>12</v>
      </c>
      <c r="R250" s="16">
        <f t="shared" si="59"/>
        <v>1606014</v>
      </c>
      <c r="S250" s="16" t="str">
        <f t="shared" ref="S250:S313" si="63">INDEX($P$5:$P$46,Q250)&amp;"碎片"&amp;INDEX($R$5:$R$46,Q250)&amp;"等级"&amp;U250</f>
        <v>神器3碎片4等级11</v>
      </c>
      <c r="T250" s="31" t="s">
        <v>673</v>
      </c>
      <c r="U250" s="16">
        <f t="shared" si="60"/>
        <v>11</v>
      </c>
      <c r="V250" s="38">
        <f t="shared" ref="V250:V313" si="64">15%+U250*5%+U250*U250*0.2%</f>
        <v>0.94200000000000006</v>
      </c>
      <c r="W250" s="19">
        <f t="shared" si="61"/>
        <v>2.826E-2</v>
      </c>
      <c r="X250" s="16">
        <f t="shared" ref="X250:X313" si="65">INDEX($AB$5:$AB$46,Q250)</f>
        <v>2</v>
      </c>
      <c r="Y250" s="16">
        <f t="shared" ref="Y250:Y313" si="66">INDEX(AC$5:AC$46,$Q250)</f>
        <v>3</v>
      </c>
      <c r="Z250" s="16">
        <f t="shared" ref="Z250:Z313" si="67">INDEX(AD$5:AD$46,$Q250)</f>
        <v>0</v>
      </c>
      <c r="AA250" s="16" t="str">
        <f t="shared" ref="AA250:AA313" si="68">INDEX($Y$3:$AA$3,X250)</f>
        <v>DefExt</v>
      </c>
      <c r="AB250" s="16">
        <f t="shared" si="62"/>
        <v>75</v>
      </c>
      <c r="AC250" s="16" t="str">
        <f t="shared" ref="AC250:AC313" si="69">IF(Y250&gt;0,INDEX($Y$3:$AA$3,Y250),"[x]")</f>
        <v>HPExt</v>
      </c>
      <c r="AD250" s="16">
        <f t="shared" ref="AD250:AD313" si="70">IF(Y250&gt;0,INT(INDEX($E$4:$G$4,Y250)*W250*INDEX($Y$5:$AA$46,Q250,Y250)),"[x]")</f>
        <v>916</v>
      </c>
      <c r="AE250" s="16" t="str">
        <f t="shared" ref="AE250:AE313" si="71">IF(Z250&gt;0,INDEX($Y$3:$AA$3,Z250),"[x]")</f>
        <v>[x]</v>
      </c>
      <c r="AF250" s="29" t="str">
        <f t="shared" ref="AF250:AF313" si="72">IF(Z250&gt;0,INT(INDEX($E$4:$G$4,Z250)*W250*INDEX($Y$5:$AA$46,Q250,Z250)),"[x]")</f>
        <v>[x]</v>
      </c>
      <c r="AG250" s="29" t="str">
        <f t="shared" ref="AG250:AG313" si="73">IF(INDEX($AE$5:$AE$46,Q250)&gt;0,INDEX($AE$5:$AE$46,Q250)*U250,"[x]")</f>
        <v>[x]</v>
      </c>
    </row>
    <row r="251" spans="16:33" ht="16.5" x14ac:dyDescent="0.2">
      <c r="P251" s="15">
        <v>195</v>
      </c>
      <c r="Q251" s="16">
        <f t="shared" si="58"/>
        <v>12</v>
      </c>
      <c r="R251" s="16">
        <f t="shared" si="59"/>
        <v>1606014</v>
      </c>
      <c r="S251" s="16" t="str">
        <f t="shared" si="63"/>
        <v>神器3碎片4等级12</v>
      </c>
      <c r="T251" s="31" t="s">
        <v>673</v>
      </c>
      <c r="U251" s="16">
        <f t="shared" si="60"/>
        <v>12</v>
      </c>
      <c r="V251" s="38">
        <f t="shared" si="64"/>
        <v>1.0380000000000003</v>
      </c>
      <c r="W251" s="19">
        <f t="shared" si="61"/>
        <v>3.1140000000000008E-2</v>
      </c>
      <c r="X251" s="16">
        <f t="shared" si="65"/>
        <v>2</v>
      </c>
      <c r="Y251" s="16">
        <f t="shared" si="66"/>
        <v>3</v>
      </c>
      <c r="Z251" s="16">
        <f t="shared" si="67"/>
        <v>0</v>
      </c>
      <c r="AA251" s="16" t="str">
        <f t="shared" si="68"/>
        <v>DefExt</v>
      </c>
      <c r="AB251" s="16">
        <f t="shared" si="62"/>
        <v>83</v>
      </c>
      <c r="AC251" s="16" t="str">
        <f t="shared" si="69"/>
        <v>HPExt</v>
      </c>
      <c r="AD251" s="16">
        <f t="shared" si="70"/>
        <v>1009</v>
      </c>
      <c r="AE251" s="16" t="str">
        <f t="shared" si="71"/>
        <v>[x]</v>
      </c>
      <c r="AF251" s="29" t="str">
        <f t="shared" si="72"/>
        <v>[x]</v>
      </c>
      <c r="AG251" s="29" t="str">
        <f t="shared" si="73"/>
        <v>[x]</v>
      </c>
    </row>
    <row r="252" spans="16:33" ht="16.5" x14ac:dyDescent="0.2">
      <c r="P252" s="15">
        <v>196</v>
      </c>
      <c r="Q252" s="16">
        <f t="shared" si="58"/>
        <v>12</v>
      </c>
      <c r="R252" s="16">
        <f t="shared" si="59"/>
        <v>1606014</v>
      </c>
      <c r="S252" s="16" t="str">
        <f t="shared" si="63"/>
        <v>神器3碎片4等级13</v>
      </c>
      <c r="T252" s="31" t="s">
        <v>673</v>
      </c>
      <c r="U252" s="16">
        <f t="shared" si="60"/>
        <v>13</v>
      </c>
      <c r="V252" s="38">
        <f t="shared" si="64"/>
        <v>1.1380000000000001</v>
      </c>
      <c r="W252" s="19">
        <f t="shared" si="61"/>
        <v>3.4140000000000004E-2</v>
      </c>
      <c r="X252" s="16">
        <f t="shared" si="65"/>
        <v>2</v>
      </c>
      <c r="Y252" s="16">
        <f t="shared" si="66"/>
        <v>3</v>
      </c>
      <c r="Z252" s="16">
        <f t="shared" si="67"/>
        <v>0</v>
      </c>
      <c r="AA252" s="16" t="str">
        <f t="shared" si="68"/>
        <v>DefExt</v>
      </c>
      <c r="AB252" s="16">
        <f t="shared" si="62"/>
        <v>91</v>
      </c>
      <c r="AC252" s="16" t="str">
        <f t="shared" si="69"/>
        <v>HPExt</v>
      </c>
      <c r="AD252" s="16">
        <f t="shared" si="70"/>
        <v>1106</v>
      </c>
      <c r="AE252" s="16" t="str">
        <f t="shared" si="71"/>
        <v>[x]</v>
      </c>
      <c r="AF252" s="29" t="str">
        <f t="shared" si="72"/>
        <v>[x]</v>
      </c>
      <c r="AG252" s="29" t="str">
        <f t="shared" si="73"/>
        <v>[x]</v>
      </c>
    </row>
    <row r="253" spans="16:33" ht="16.5" x14ac:dyDescent="0.2">
      <c r="P253" s="15">
        <v>197</v>
      </c>
      <c r="Q253" s="16">
        <f t="shared" si="58"/>
        <v>12</v>
      </c>
      <c r="R253" s="16">
        <f t="shared" si="59"/>
        <v>1606014</v>
      </c>
      <c r="S253" s="16" t="str">
        <f t="shared" si="63"/>
        <v>神器3碎片4等级14</v>
      </c>
      <c r="T253" s="31" t="s">
        <v>673</v>
      </c>
      <c r="U253" s="16">
        <f t="shared" si="60"/>
        <v>14</v>
      </c>
      <c r="V253" s="38">
        <f t="shared" si="64"/>
        <v>1.242</v>
      </c>
      <c r="W253" s="19">
        <f t="shared" si="61"/>
        <v>3.7260000000000001E-2</v>
      </c>
      <c r="X253" s="16">
        <f t="shared" si="65"/>
        <v>2</v>
      </c>
      <c r="Y253" s="16">
        <f t="shared" si="66"/>
        <v>3</v>
      </c>
      <c r="Z253" s="16">
        <f t="shared" si="67"/>
        <v>0</v>
      </c>
      <c r="AA253" s="16" t="str">
        <f t="shared" si="68"/>
        <v>DefExt</v>
      </c>
      <c r="AB253" s="16">
        <f t="shared" si="62"/>
        <v>99</v>
      </c>
      <c r="AC253" s="16" t="str">
        <f t="shared" si="69"/>
        <v>HPExt</v>
      </c>
      <c r="AD253" s="16">
        <f t="shared" si="70"/>
        <v>1207</v>
      </c>
      <c r="AE253" s="16" t="str">
        <f t="shared" si="71"/>
        <v>[x]</v>
      </c>
      <c r="AF253" s="29" t="str">
        <f t="shared" si="72"/>
        <v>[x]</v>
      </c>
      <c r="AG253" s="29" t="str">
        <f t="shared" si="73"/>
        <v>[x]</v>
      </c>
    </row>
    <row r="254" spans="16:33" ht="16.5" x14ac:dyDescent="0.2">
      <c r="P254" s="15">
        <v>198</v>
      </c>
      <c r="Q254" s="16">
        <f t="shared" si="58"/>
        <v>12</v>
      </c>
      <c r="R254" s="16">
        <f t="shared" si="59"/>
        <v>1606014</v>
      </c>
      <c r="S254" s="16" t="str">
        <f t="shared" si="63"/>
        <v>神器3碎片4等级15</v>
      </c>
      <c r="T254" s="31" t="s">
        <v>673</v>
      </c>
      <c r="U254" s="16">
        <f t="shared" si="60"/>
        <v>15</v>
      </c>
      <c r="V254" s="38">
        <f t="shared" si="64"/>
        <v>1.35</v>
      </c>
      <c r="W254" s="19">
        <f t="shared" si="61"/>
        <v>4.0500000000000001E-2</v>
      </c>
      <c r="X254" s="16">
        <f t="shared" si="65"/>
        <v>2</v>
      </c>
      <c r="Y254" s="16">
        <f t="shared" si="66"/>
        <v>3</v>
      </c>
      <c r="Z254" s="16">
        <f t="shared" si="67"/>
        <v>0</v>
      </c>
      <c r="AA254" s="16" t="str">
        <f t="shared" si="68"/>
        <v>DefExt</v>
      </c>
      <c r="AB254" s="16">
        <f t="shared" si="62"/>
        <v>108</v>
      </c>
      <c r="AC254" s="16" t="str">
        <f t="shared" si="69"/>
        <v>HPExt</v>
      </c>
      <c r="AD254" s="16">
        <f t="shared" si="70"/>
        <v>1312</v>
      </c>
      <c r="AE254" s="16" t="str">
        <f t="shared" si="71"/>
        <v>[x]</v>
      </c>
      <c r="AF254" s="29" t="str">
        <f t="shared" si="72"/>
        <v>[x]</v>
      </c>
      <c r="AG254" s="29" t="str">
        <f t="shared" si="73"/>
        <v>[x]</v>
      </c>
    </row>
    <row r="255" spans="16:33" ht="16.5" x14ac:dyDescent="0.2">
      <c r="P255" s="15">
        <v>199</v>
      </c>
      <c r="Q255" s="16">
        <f t="shared" si="58"/>
        <v>12</v>
      </c>
      <c r="R255" s="16">
        <f t="shared" si="59"/>
        <v>1606014</v>
      </c>
      <c r="S255" s="16" t="str">
        <f t="shared" si="63"/>
        <v>神器3碎片4等级16</v>
      </c>
      <c r="T255" s="31" t="s">
        <v>673</v>
      </c>
      <c r="U255" s="16">
        <f t="shared" si="60"/>
        <v>16</v>
      </c>
      <c r="V255" s="38">
        <f t="shared" si="64"/>
        <v>1.4620000000000002</v>
      </c>
      <c r="W255" s="19">
        <f t="shared" si="61"/>
        <v>4.3860000000000003E-2</v>
      </c>
      <c r="X255" s="16">
        <f t="shared" si="65"/>
        <v>2</v>
      </c>
      <c r="Y255" s="16">
        <f t="shared" si="66"/>
        <v>3</v>
      </c>
      <c r="Z255" s="16">
        <f t="shared" si="67"/>
        <v>0</v>
      </c>
      <c r="AA255" s="16" t="str">
        <f t="shared" si="68"/>
        <v>DefExt</v>
      </c>
      <c r="AB255" s="16">
        <f t="shared" si="62"/>
        <v>117</v>
      </c>
      <c r="AC255" s="16" t="str">
        <f t="shared" si="69"/>
        <v>HPExt</v>
      </c>
      <c r="AD255" s="16">
        <f t="shared" si="70"/>
        <v>1421</v>
      </c>
      <c r="AE255" s="16" t="str">
        <f t="shared" si="71"/>
        <v>[x]</v>
      </c>
      <c r="AF255" s="29" t="str">
        <f t="shared" si="72"/>
        <v>[x]</v>
      </c>
      <c r="AG255" s="29" t="str">
        <f t="shared" si="73"/>
        <v>[x]</v>
      </c>
    </row>
    <row r="256" spans="16:33" ht="16.5" x14ac:dyDescent="0.2">
      <c r="P256" s="15">
        <v>200</v>
      </c>
      <c r="Q256" s="16">
        <f t="shared" si="58"/>
        <v>12</v>
      </c>
      <c r="R256" s="16">
        <f t="shared" si="59"/>
        <v>1606014</v>
      </c>
      <c r="S256" s="16" t="str">
        <f t="shared" si="63"/>
        <v>神器3碎片4等级17</v>
      </c>
      <c r="T256" s="31" t="s">
        <v>673</v>
      </c>
      <c r="U256" s="16">
        <f t="shared" si="60"/>
        <v>17</v>
      </c>
      <c r="V256" s="38">
        <f t="shared" si="64"/>
        <v>1.5779999999999998</v>
      </c>
      <c r="W256" s="19">
        <f t="shared" si="61"/>
        <v>4.7339999999999993E-2</v>
      </c>
      <c r="X256" s="16">
        <f t="shared" si="65"/>
        <v>2</v>
      </c>
      <c r="Y256" s="16">
        <f t="shared" si="66"/>
        <v>3</v>
      </c>
      <c r="Z256" s="16">
        <f t="shared" si="67"/>
        <v>0</v>
      </c>
      <c r="AA256" s="16" t="str">
        <f t="shared" si="68"/>
        <v>DefExt</v>
      </c>
      <c r="AB256" s="16">
        <f t="shared" si="62"/>
        <v>126</v>
      </c>
      <c r="AC256" s="16" t="str">
        <f t="shared" si="69"/>
        <v>HPExt</v>
      </c>
      <c r="AD256" s="16">
        <f t="shared" si="70"/>
        <v>1534</v>
      </c>
      <c r="AE256" s="16" t="str">
        <f t="shared" si="71"/>
        <v>[x]</v>
      </c>
      <c r="AF256" s="29" t="str">
        <f t="shared" si="72"/>
        <v>[x]</v>
      </c>
      <c r="AG256" s="29" t="str">
        <f t="shared" si="73"/>
        <v>[x]</v>
      </c>
    </row>
    <row r="257" spans="16:33" ht="16.5" x14ac:dyDescent="0.2">
      <c r="P257" s="15">
        <v>201</v>
      </c>
      <c r="Q257" s="16">
        <f t="shared" si="58"/>
        <v>12</v>
      </c>
      <c r="R257" s="16">
        <f t="shared" si="59"/>
        <v>1606014</v>
      </c>
      <c r="S257" s="16" t="str">
        <f t="shared" si="63"/>
        <v>神器3碎片4等级18</v>
      </c>
      <c r="T257" s="31" t="s">
        <v>673</v>
      </c>
      <c r="U257" s="16">
        <f t="shared" si="60"/>
        <v>18</v>
      </c>
      <c r="V257" s="38">
        <f t="shared" si="64"/>
        <v>1.698</v>
      </c>
      <c r="W257" s="19">
        <f t="shared" si="61"/>
        <v>5.0939999999999999E-2</v>
      </c>
      <c r="X257" s="16">
        <f t="shared" si="65"/>
        <v>2</v>
      </c>
      <c r="Y257" s="16">
        <f t="shared" si="66"/>
        <v>3</v>
      </c>
      <c r="Z257" s="16">
        <f t="shared" si="67"/>
        <v>0</v>
      </c>
      <c r="AA257" s="16" t="str">
        <f t="shared" si="68"/>
        <v>DefExt</v>
      </c>
      <c r="AB257" s="16">
        <f t="shared" si="62"/>
        <v>136</v>
      </c>
      <c r="AC257" s="16" t="str">
        <f t="shared" si="69"/>
        <v>HPExt</v>
      </c>
      <c r="AD257" s="16">
        <f t="shared" si="70"/>
        <v>1651</v>
      </c>
      <c r="AE257" s="16" t="str">
        <f t="shared" si="71"/>
        <v>[x]</v>
      </c>
      <c r="AF257" s="29" t="str">
        <f t="shared" si="72"/>
        <v>[x]</v>
      </c>
      <c r="AG257" s="29" t="str">
        <f t="shared" si="73"/>
        <v>[x]</v>
      </c>
    </row>
    <row r="258" spans="16:33" ht="16.5" x14ac:dyDescent="0.2">
      <c r="P258" s="15">
        <v>202</v>
      </c>
      <c r="Q258" s="16">
        <f t="shared" si="58"/>
        <v>12</v>
      </c>
      <c r="R258" s="16">
        <f t="shared" si="59"/>
        <v>1606014</v>
      </c>
      <c r="S258" s="16" t="str">
        <f t="shared" si="63"/>
        <v>神器3碎片4等级19</v>
      </c>
      <c r="T258" s="31" t="s">
        <v>673</v>
      </c>
      <c r="U258" s="16">
        <f t="shared" si="60"/>
        <v>19</v>
      </c>
      <c r="V258" s="38">
        <f t="shared" si="64"/>
        <v>1.8220000000000001</v>
      </c>
      <c r="W258" s="19">
        <f t="shared" si="61"/>
        <v>5.466E-2</v>
      </c>
      <c r="X258" s="16">
        <f t="shared" si="65"/>
        <v>2</v>
      </c>
      <c r="Y258" s="16">
        <f t="shared" si="66"/>
        <v>3</v>
      </c>
      <c r="Z258" s="16">
        <f t="shared" si="67"/>
        <v>0</v>
      </c>
      <c r="AA258" s="16" t="str">
        <f t="shared" si="68"/>
        <v>DefExt</v>
      </c>
      <c r="AB258" s="16">
        <f t="shared" si="62"/>
        <v>146</v>
      </c>
      <c r="AC258" s="16" t="str">
        <f t="shared" si="69"/>
        <v>HPExt</v>
      </c>
      <c r="AD258" s="16">
        <f t="shared" si="70"/>
        <v>1771</v>
      </c>
      <c r="AE258" s="16" t="str">
        <f t="shared" si="71"/>
        <v>[x]</v>
      </c>
      <c r="AF258" s="29" t="str">
        <f t="shared" si="72"/>
        <v>[x]</v>
      </c>
      <c r="AG258" s="29" t="str">
        <f t="shared" si="73"/>
        <v>[x]</v>
      </c>
    </row>
    <row r="259" spans="16:33" ht="16.5" x14ac:dyDescent="0.2">
      <c r="P259" s="15">
        <v>203</v>
      </c>
      <c r="Q259" s="16">
        <f t="shared" si="58"/>
        <v>12</v>
      </c>
      <c r="R259" s="16">
        <f t="shared" si="59"/>
        <v>1606014</v>
      </c>
      <c r="S259" s="16" t="str">
        <f t="shared" si="63"/>
        <v>神器3碎片4等级20</v>
      </c>
      <c r="T259" s="31" t="s">
        <v>673</v>
      </c>
      <c r="U259" s="16">
        <f t="shared" si="60"/>
        <v>20</v>
      </c>
      <c r="V259" s="38">
        <f t="shared" si="64"/>
        <v>1.95</v>
      </c>
      <c r="W259" s="19">
        <f t="shared" si="61"/>
        <v>5.8499999999999996E-2</v>
      </c>
      <c r="X259" s="16">
        <f t="shared" si="65"/>
        <v>2</v>
      </c>
      <c r="Y259" s="16">
        <f t="shared" si="66"/>
        <v>3</v>
      </c>
      <c r="Z259" s="16">
        <f t="shared" si="67"/>
        <v>0</v>
      </c>
      <c r="AA259" s="16" t="str">
        <f t="shared" si="68"/>
        <v>DefExt</v>
      </c>
      <c r="AB259" s="16">
        <f t="shared" si="62"/>
        <v>156</v>
      </c>
      <c r="AC259" s="16" t="str">
        <f t="shared" si="69"/>
        <v>HPExt</v>
      </c>
      <c r="AD259" s="16">
        <f t="shared" si="70"/>
        <v>1896</v>
      </c>
      <c r="AE259" s="16" t="str">
        <f t="shared" si="71"/>
        <v>[x]</v>
      </c>
      <c r="AF259" s="29" t="str">
        <f t="shared" si="72"/>
        <v>[x]</v>
      </c>
      <c r="AG259" s="29" t="str">
        <f t="shared" si="73"/>
        <v>[x]</v>
      </c>
    </row>
    <row r="260" spans="16:33" ht="16.5" x14ac:dyDescent="0.2">
      <c r="P260" s="15">
        <v>204</v>
      </c>
      <c r="Q260" s="16">
        <f t="shared" si="58"/>
        <v>12</v>
      </c>
      <c r="R260" s="16">
        <f t="shared" si="59"/>
        <v>1606014</v>
      </c>
      <c r="S260" s="16" t="str">
        <f t="shared" si="63"/>
        <v>神器3碎片4等级21</v>
      </c>
      <c r="T260" s="31" t="s">
        <v>673</v>
      </c>
      <c r="U260" s="16">
        <f t="shared" si="60"/>
        <v>21</v>
      </c>
      <c r="V260" s="38">
        <f t="shared" si="64"/>
        <v>2.0819999999999999</v>
      </c>
      <c r="W260" s="19">
        <f t="shared" si="61"/>
        <v>6.2459999999999995E-2</v>
      </c>
      <c r="X260" s="16">
        <f t="shared" si="65"/>
        <v>2</v>
      </c>
      <c r="Y260" s="16">
        <f t="shared" si="66"/>
        <v>3</v>
      </c>
      <c r="Z260" s="16">
        <f t="shared" si="67"/>
        <v>0</v>
      </c>
      <c r="AA260" s="16" t="str">
        <f t="shared" si="68"/>
        <v>DefExt</v>
      </c>
      <c r="AB260" s="16">
        <f t="shared" si="62"/>
        <v>167</v>
      </c>
      <c r="AC260" s="16" t="str">
        <f t="shared" si="69"/>
        <v>HPExt</v>
      </c>
      <c r="AD260" s="16">
        <f t="shared" si="70"/>
        <v>2024</v>
      </c>
      <c r="AE260" s="16" t="str">
        <f t="shared" si="71"/>
        <v>[x]</v>
      </c>
      <c r="AF260" s="29" t="str">
        <f t="shared" si="72"/>
        <v>[x]</v>
      </c>
      <c r="AG260" s="29" t="str">
        <f t="shared" si="73"/>
        <v>[x]</v>
      </c>
    </row>
    <row r="261" spans="16:33" ht="16.5" x14ac:dyDescent="0.2">
      <c r="P261" s="15">
        <v>205</v>
      </c>
      <c r="Q261" s="16">
        <f t="shared" si="58"/>
        <v>13</v>
      </c>
      <c r="R261" s="16">
        <f t="shared" si="59"/>
        <v>1606015</v>
      </c>
      <c r="S261" s="16" t="str">
        <f t="shared" si="63"/>
        <v>神器3碎片5等级1</v>
      </c>
      <c r="T261" s="31" t="s">
        <v>673</v>
      </c>
      <c r="U261" s="16">
        <f t="shared" si="60"/>
        <v>1</v>
      </c>
      <c r="V261" s="38">
        <f t="shared" si="64"/>
        <v>0.20200000000000001</v>
      </c>
      <c r="W261" s="19">
        <f t="shared" si="61"/>
        <v>6.0600000000000003E-3</v>
      </c>
      <c r="X261" s="16">
        <f t="shared" si="65"/>
        <v>1</v>
      </c>
      <c r="Y261" s="16">
        <f t="shared" si="66"/>
        <v>3</v>
      </c>
      <c r="Z261" s="16">
        <f t="shared" si="67"/>
        <v>0</v>
      </c>
      <c r="AA261" s="16" t="str">
        <f t="shared" si="68"/>
        <v>AtkExt</v>
      </c>
      <c r="AB261" s="16">
        <f t="shared" si="62"/>
        <v>32</v>
      </c>
      <c r="AC261" s="16" t="str">
        <f t="shared" si="69"/>
        <v>HPExt</v>
      </c>
      <c r="AD261" s="16">
        <f t="shared" si="70"/>
        <v>196</v>
      </c>
      <c r="AE261" s="16" t="str">
        <f t="shared" si="71"/>
        <v>[x]</v>
      </c>
      <c r="AF261" s="29" t="str">
        <f t="shared" si="72"/>
        <v>[x]</v>
      </c>
      <c r="AG261" s="29" t="str">
        <f t="shared" si="73"/>
        <v>[x]</v>
      </c>
    </row>
    <row r="262" spans="16:33" ht="16.5" x14ac:dyDescent="0.2">
      <c r="P262" s="15">
        <v>206</v>
      </c>
      <c r="Q262" s="16">
        <f t="shared" si="58"/>
        <v>13</v>
      </c>
      <c r="R262" s="16">
        <f t="shared" si="59"/>
        <v>1606015</v>
      </c>
      <c r="S262" s="16" t="str">
        <f t="shared" si="63"/>
        <v>神器3碎片5等级2</v>
      </c>
      <c r="T262" s="31" t="s">
        <v>673</v>
      </c>
      <c r="U262" s="16">
        <f t="shared" si="60"/>
        <v>2</v>
      </c>
      <c r="V262" s="38">
        <f t="shared" si="64"/>
        <v>0.25800000000000001</v>
      </c>
      <c r="W262" s="19">
        <f t="shared" si="61"/>
        <v>7.7400000000000004E-3</v>
      </c>
      <c r="X262" s="16">
        <f t="shared" si="65"/>
        <v>1</v>
      </c>
      <c r="Y262" s="16">
        <f t="shared" si="66"/>
        <v>3</v>
      </c>
      <c r="Z262" s="16">
        <f t="shared" si="67"/>
        <v>0</v>
      </c>
      <c r="AA262" s="16" t="str">
        <f t="shared" si="68"/>
        <v>AtkExt</v>
      </c>
      <c r="AB262" s="16">
        <f t="shared" si="62"/>
        <v>41</v>
      </c>
      <c r="AC262" s="16" t="str">
        <f t="shared" si="69"/>
        <v>HPExt</v>
      </c>
      <c r="AD262" s="16">
        <f t="shared" si="70"/>
        <v>250</v>
      </c>
      <c r="AE262" s="16" t="str">
        <f t="shared" si="71"/>
        <v>[x]</v>
      </c>
      <c r="AF262" s="29" t="str">
        <f t="shared" si="72"/>
        <v>[x]</v>
      </c>
      <c r="AG262" s="29" t="str">
        <f t="shared" si="73"/>
        <v>[x]</v>
      </c>
    </row>
    <row r="263" spans="16:33" ht="16.5" x14ac:dyDescent="0.2">
      <c r="P263" s="15">
        <v>207</v>
      </c>
      <c r="Q263" s="16">
        <f t="shared" si="58"/>
        <v>13</v>
      </c>
      <c r="R263" s="16">
        <f t="shared" si="59"/>
        <v>1606015</v>
      </c>
      <c r="S263" s="16" t="str">
        <f t="shared" si="63"/>
        <v>神器3碎片5等级3</v>
      </c>
      <c r="T263" s="31" t="s">
        <v>673</v>
      </c>
      <c r="U263" s="16">
        <f t="shared" si="60"/>
        <v>3</v>
      </c>
      <c r="V263" s="38">
        <f t="shared" si="64"/>
        <v>0.31800000000000006</v>
      </c>
      <c r="W263" s="19">
        <f t="shared" si="61"/>
        <v>9.5400000000000016E-3</v>
      </c>
      <c r="X263" s="16">
        <f t="shared" si="65"/>
        <v>1</v>
      </c>
      <c r="Y263" s="16">
        <f t="shared" si="66"/>
        <v>3</v>
      </c>
      <c r="Z263" s="16">
        <f t="shared" si="67"/>
        <v>0</v>
      </c>
      <c r="AA263" s="16" t="str">
        <f t="shared" si="68"/>
        <v>AtkExt</v>
      </c>
      <c r="AB263" s="16">
        <f t="shared" si="62"/>
        <v>51</v>
      </c>
      <c r="AC263" s="16" t="str">
        <f t="shared" si="69"/>
        <v>HPExt</v>
      </c>
      <c r="AD263" s="16">
        <f t="shared" si="70"/>
        <v>309</v>
      </c>
      <c r="AE263" s="16" t="str">
        <f t="shared" si="71"/>
        <v>[x]</v>
      </c>
      <c r="AF263" s="29" t="str">
        <f t="shared" si="72"/>
        <v>[x]</v>
      </c>
      <c r="AG263" s="29" t="str">
        <f t="shared" si="73"/>
        <v>[x]</v>
      </c>
    </row>
    <row r="264" spans="16:33" ht="16.5" x14ac:dyDescent="0.2">
      <c r="P264" s="15">
        <v>208</v>
      </c>
      <c r="Q264" s="16">
        <f t="shared" si="58"/>
        <v>13</v>
      </c>
      <c r="R264" s="16">
        <f t="shared" si="59"/>
        <v>1606015</v>
      </c>
      <c r="S264" s="16" t="str">
        <f t="shared" si="63"/>
        <v>神器3碎片5等级4</v>
      </c>
      <c r="T264" s="31" t="s">
        <v>673</v>
      </c>
      <c r="U264" s="16">
        <f t="shared" si="60"/>
        <v>4</v>
      </c>
      <c r="V264" s="38">
        <f t="shared" si="64"/>
        <v>0.38200000000000001</v>
      </c>
      <c r="W264" s="19">
        <f t="shared" si="61"/>
        <v>1.146E-2</v>
      </c>
      <c r="X264" s="16">
        <f t="shared" si="65"/>
        <v>1</v>
      </c>
      <c r="Y264" s="16">
        <f t="shared" si="66"/>
        <v>3</v>
      </c>
      <c r="Z264" s="16">
        <f t="shared" si="67"/>
        <v>0</v>
      </c>
      <c r="AA264" s="16" t="str">
        <f t="shared" si="68"/>
        <v>AtkExt</v>
      </c>
      <c r="AB264" s="16">
        <f t="shared" si="62"/>
        <v>61</v>
      </c>
      <c r="AC264" s="16" t="str">
        <f t="shared" si="69"/>
        <v>HPExt</v>
      </c>
      <c r="AD264" s="16">
        <f t="shared" si="70"/>
        <v>371</v>
      </c>
      <c r="AE264" s="16" t="str">
        <f t="shared" si="71"/>
        <v>[x]</v>
      </c>
      <c r="AF264" s="29" t="str">
        <f t="shared" si="72"/>
        <v>[x]</v>
      </c>
      <c r="AG264" s="29" t="str">
        <f t="shared" si="73"/>
        <v>[x]</v>
      </c>
    </row>
    <row r="265" spans="16:33" ht="16.5" x14ac:dyDescent="0.2">
      <c r="P265" s="15">
        <v>209</v>
      </c>
      <c r="Q265" s="16">
        <f t="shared" si="58"/>
        <v>13</v>
      </c>
      <c r="R265" s="16">
        <f t="shared" si="59"/>
        <v>1606015</v>
      </c>
      <c r="S265" s="16" t="str">
        <f t="shared" si="63"/>
        <v>神器3碎片5等级5</v>
      </c>
      <c r="T265" s="31" t="s">
        <v>673</v>
      </c>
      <c r="U265" s="16">
        <f t="shared" si="60"/>
        <v>5</v>
      </c>
      <c r="V265" s="38">
        <f t="shared" si="64"/>
        <v>0.45</v>
      </c>
      <c r="W265" s="19">
        <f t="shared" si="61"/>
        <v>1.35E-2</v>
      </c>
      <c r="X265" s="16">
        <f t="shared" si="65"/>
        <v>1</v>
      </c>
      <c r="Y265" s="16">
        <f t="shared" si="66"/>
        <v>3</v>
      </c>
      <c r="Z265" s="16">
        <f t="shared" si="67"/>
        <v>0</v>
      </c>
      <c r="AA265" s="16" t="str">
        <f t="shared" si="68"/>
        <v>AtkExt</v>
      </c>
      <c r="AB265" s="16">
        <f t="shared" si="62"/>
        <v>72</v>
      </c>
      <c r="AC265" s="16" t="str">
        <f t="shared" si="69"/>
        <v>HPExt</v>
      </c>
      <c r="AD265" s="16">
        <f t="shared" si="70"/>
        <v>437</v>
      </c>
      <c r="AE265" s="16" t="str">
        <f t="shared" si="71"/>
        <v>[x]</v>
      </c>
      <c r="AF265" s="29" t="str">
        <f t="shared" si="72"/>
        <v>[x]</v>
      </c>
      <c r="AG265" s="29" t="str">
        <f t="shared" si="73"/>
        <v>[x]</v>
      </c>
    </row>
    <row r="266" spans="16:33" ht="16.5" x14ac:dyDescent="0.2">
      <c r="P266" s="15">
        <v>210</v>
      </c>
      <c r="Q266" s="16">
        <f t="shared" si="58"/>
        <v>13</v>
      </c>
      <c r="R266" s="16">
        <f t="shared" si="59"/>
        <v>1606015</v>
      </c>
      <c r="S266" s="16" t="str">
        <f t="shared" si="63"/>
        <v>神器3碎片5等级6</v>
      </c>
      <c r="T266" s="31" t="s">
        <v>673</v>
      </c>
      <c r="U266" s="16">
        <f t="shared" si="60"/>
        <v>6</v>
      </c>
      <c r="V266" s="38">
        <f t="shared" si="64"/>
        <v>0.52200000000000002</v>
      </c>
      <c r="W266" s="19">
        <f t="shared" si="61"/>
        <v>1.566E-2</v>
      </c>
      <c r="X266" s="16">
        <f t="shared" si="65"/>
        <v>1</v>
      </c>
      <c r="Y266" s="16">
        <f t="shared" si="66"/>
        <v>3</v>
      </c>
      <c r="Z266" s="16">
        <f t="shared" si="67"/>
        <v>0</v>
      </c>
      <c r="AA266" s="16" t="str">
        <f t="shared" si="68"/>
        <v>AtkExt</v>
      </c>
      <c r="AB266" s="16">
        <f t="shared" si="62"/>
        <v>84</v>
      </c>
      <c r="AC266" s="16" t="str">
        <f t="shared" si="69"/>
        <v>HPExt</v>
      </c>
      <c r="AD266" s="16">
        <f t="shared" si="70"/>
        <v>507</v>
      </c>
      <c r="AE266" s="16" t="str">
        <f t="shared" si="71"/>
        <v>[x]</v>
      </c>
      <c r="AF266" s="29" t="str">
        <f t="shared" si="72"/>
        <v>[x]</v>
      </c>
      <c r="AG266" s="29" t="str">
        <f t="shared" si="73"/>
        <v>[x]</v>
      </c>
    </row>
    <row r="267" spans="16:33" ht="16.5" x14ac:dyDescent="0.2">
      <c r="P267" s="15">
        <v>211</v>
      </c>
      <c r="Q267" s="16">
        <f t="shared" si="58"/>
        <v>13</v>
      </c>
      <c r="R267" s="16">
        <f t="shared" si="59"/>
        <v>1606015</v>
      </c>
      <c r="S267" s="16" t="str">
        <f t="shared" si="63"/>
        <v>神器3碎片5等级7</v>
      </c>
      <c r="T267" s="31" t="s">
        <v>673</v>
      </c>
      <c r="U267" s="16">
        <f t="shared" si="60"/>
        <v>7</v>
      </c>
      <c r="V267" s="38">
        <f t="shared" si="64"/>
        <v>0.59799999999999998</v>
      </c>
      <c r="W267" s="19">
        <f t="shared" si="61"/>
        <v>1.7939999999999998E-2</v>
      </c>
      <c r="X267" s="16">
        <f t="shared" si="65"/>
        <v>1</v>
      </c>
      <c r="Y267" s="16">
        <f t="shared" si="66"/>
        <v>3</v>
      </c>
      <c r="Z267" s="16">
        <f t="shared" si="67"/>
        <v>0</v>
      </c>
      <c r="AA267" s="16" t="str">
        <f t="shared" si="68"/>
        <v>AtkExt</v>
      </c>
      <c r="AB267" s="16">
        <f t="shared" si="62"/>
        <v>96</v>
      </c>
      <c r="AC267" s="16" t="str">
        <f t="shared" si="69"/>
        <v>HPExt</v>
      </c>
      <c r="AD267" s="16">
        <f t="shared" si="70"/>
        <v>581</v>
      </c>
      <c r="AE267" s="16" t="str">
        <f t="shared" si="71"/>
        <v>[x]</v>
      </c>
      <c r="AF267" s="29" t="str">
        <f t="shared" si="72"/>
        <v>[x]</v>
      </c>
      <c r="AG267" s="29" t="str">
        <f t="shared" si="73"/>
        <v>[x]</v>
      </c>
    </row>
    <row r="268" spans="16:33" ht="16.5" x14ac:dyDescent="0.2">
      <c r="P268" s="15">
        <v>212</v>
      </c>
      <c r="Q268" s="16">
        <f t="shared" si="58"/>
        <v>13</v>
      </c>
      <c r="R268" s="16">
        <f t="shared" si="59"/>
        <v>1606015</v>
      </c>
      <c r="S268" s="16" t="str">
        <f t="shared" si="63"/>
        <v>神器3碎片5等级8</v>
      </c>
      <c r="T268" s="31" t="s">
        <v>673</v>
      </c>
      <c r="U268" s="16">
        <f t="shared" si="60"/>
        <v>8</v>
      </c>
      <c r="V268" s="38">
        <f t="shared" si="64"/>
        <v>0.67800000000000005</v>
      </c>
      <c r="W268" s="19">
        <f t="shared" si="61"/>
        <v>2.034E-2</v>
      </c>
      <c r="X268" s="16">
        <f t="shared" si="65"/>
        <v>1</v>
      </c>
      <c r="Y268" s="16">
        <f t="shared" si="66"/>
        <v>3</v>
      </c>
      <c r="Z268" s="16">
        <f t="shared" si="67"/>
        <v>0</v>
      </c>
      <c r="AA268" s="16" t="str">
        <f t="shared" si="68"/>
        <v>AtkExt</v>
      </c>
      <c r="AB268" s="16">
        <f t="shared" si="62"/>
        <v>109</v>
      </c>
      <c r="AC268" s="16" t="str">
        <f t="shared" si="69"/>
        <v>HPExt</v>
      </c>
      <c r="AD268" s="16">
        <f t="shared" si="70"/>
        <v>659</v>
      </c>
      <c r="AE268" s="16" t="str">
        <f t="shared" si="71"/>
        <v>[x]</v>
      </c>
      <c r="AF268" s="29" t="str">
        <f t="shared" si="72"/>
        <v>[x]</v>
      </c>
      <c r="AG268" s="29" t="str">
        <f t="shared" si="73"/>
        <v>[x]</v>
      </c>
    </row>
    <row r="269" spans="16:33" ht="16.5" x14ac:dyDescent="0.2">
      <c r="P269" s="15">
        <v>213</v>
      </c>
      <c r="Q269" s="16">
        <f t="shared" si="58"/>
        <v>13</v>
      </c>
      <c r="R269" s="16">
        <f t="shared" si="59"/>
        <v>1606015</v>
      </c>
      <c r="S269" s="16" t="str">
        <f t="shared" si="63"/>
        <v>神器3碎片5等级9</v>
      </c>
      <c r="T269" s="31" t="s">
        <v>673</v>
      </c>
      <c r="U269" s="16">
        <f t="shared" si="60"/>
        <v>9</v>
      </c>
      <c r="V269" s="38">
        <f t="shared" si="64"/>
        <v>0.76200000000000001</v>
      </c>
      <c r="W269" s="19">
        <f t="shared" si="61"/>
        <v>2.2859999999999998E-2</v>
      </c>
      <c r="X269" s="16">
        <f t="shared" si="65"/>
        <v>1</v>
      </c>
      <c r="Y269" s="16">
        <f t="shared" si="66"/>
        <v>3</v>
      </c>
      <c r="Z269" s="16">
        <f t="shared" si="67"/>
        <v>0</v>
      </c>
      <c r="AA269" s="16" t="str">
        <f t="shared" si="68"/>
        <v>AtkExt</v>
      </c>
      <c r="AB269" s="16">
        <f t="shared" si="62"/>
        <v>123</v>
      </c>
      <c r="AC269" s="16" t="str">
        <f t="shared" si="69"/>
        <v>HPExt</v>
      </c>
      <c r="AD269" s="16">
        <f t="shared" si="70"/>
        <v>741</v>
      </c>
      <c r="AE269" s="16" t="str">
        <f t="shared" si="71"/>
        <v>[x]</v>
      </c>
      <c r="AF269" s="29" t="str">
        <f t="shared" si="72"/>
        <v>[x]</v>
      </c>
      <c r="AG269" s="29" t="str">
        <f t="shared" si="73"/>
        <v>[x]</v>
      </c>
    </row>
    <row r="270" spans="16:33" ht="16.5" x14ac:dyDescent="0.2">
      <c r="P270" s="15">
        <v>214</v>
      </c>
      <c r="Q270" s="16">
        <f t="shared" si="58"/>
        <v>13</v>
      </c>
      <c r="R270" s="16">
        <f t="shared" si="59"/>
        <v>1606015</v>
      </c>
      <c r="S270" s="16" t="str">
        <f t="shared" si="63"/>
        <v>神器3碎片5等级10</v>
      </c>
      <c r="T270" s="31" t="s">
        <v>673</v>
      </c>
      <c r="U270" s="16">
        <f t="shared" si="60"/>
        <v>10</v>
      </c>
      <c r="V270" s="38">
        <f t="shared" si="64"/>
        <v>0.85000000000000009</v>
      </c>
      <c r="W270" s="19">
        <f t="shared" si="61"/>
        <v>2.5500000000000002E-2</v>
      </c>
      <c r="X270" s="16">
        <f t="shared" si="65"/>
        <v>1</v>
      </c>
      <c r="Y270" s="16">
        <f t="shared" si="66"/>
        <v>3</v>
      </c>
      <c r="Z270" s="16">
        <f t="shared" si="67"/>
        <v>0</v>
      </c>
      <c r="AA270" s="16" t="str">
        <f t="shared" si="68"/>
        <v>AtkExt</v>
      </c>
      <c r="AB270" s="16">
        <f t="shared" si="62"/>
        <v>137</v>
      </c>
      <c r="AC270" s="16" t="str">
        <f t="shared" si="69"/>
        <v>HPExt</v>
      </c>
      <c r="AD270" s="16">
        <f t="shared" si="70"/>
        <v>826</v>
      </c>
      <c r="AE270" s="16" t="str">
        <f t="shared" si="71"/>
        <v>[x]</v>
      </c>
      <c r="AF270" s="29" t="str">
        <f t="shared" si="72"/>
        <v>[x]</v>
      </c>
      <c r="AG270" s="29" t="str">
        <f t="shared" si="73"/>
        <v>[x]</v>
      </c>
    </row>
    <row r="271" spans="16:33" ht="16.5" x14ac:dyDescent="0.2">
      <c r="P271" s="15">
        <v>215</v>
      </c>
      <c r="Q271" s="16">
        <f t="shared" si="58"/>
        <v>13</v>
      </c>
      <c r="R271" s="16">
        <f t="shared" si="59"/>
        <v>1606015</v>
      </c>
      <c r="S271" s="16" t="str">
        <f t="shared" si="63"/>
        <v>神器3碎片5等级11</v>
      </c>
      <c r="T271" s="31" t="s">
        <v>673</v>
      </c>
      <c r="U271" s="16">
        <f t="shared" si="60"/>
        <v>11</v>
      </c>
      <c r="V271" s="38">
        <f t="shared" si="64"/>
        <v>0.94200000000000006</v>
      </c>
      <c r="W271" s="19">
        <f t="shared" si="61"/>
        <v>2.826E-2</v>
      </c>
      <c r="X271" s="16">
        <f t="shared" si="65"/>
        <v>1</v>
      </c>
      <c r="Y271" s="16">
        <f t="shared" si="66"/>
        <v>3</v>
      </c>
      <c r="Z271" s="16">
        <f t="shared" si="67"/>
        <v>0</v>
      </c>
      <c r="AA271" s="16" t="str">
        <f t="shared" si="68"/>
        <v>AtkExt</v>
      </c>
      <c r="AB271" s="16">
        <f t="shared" si="62"/>
        <v>152</v>
      </c>
      <c r="AC271" s="16" t="str">
        <f t="shared" si="69"/>
        <v>HPExt</v>
      </c>
      <c r="AD271" s="16">
        <f t="shared" si="70"/>
        <v>916</v>
      </c>
      <c r="AE271" s="16" t="str">
        <f t="shared" si="71"/>
        <v>[x]</v>
      </c>
      <c r="AF271" s="29" t="str">
        <f t="shared" si="72"/>
        <v>[x]</v>
      </c>
      <c r="AG271" s="29" t="str">
        <f t="shared" si="73"/>
        <v>[x]</v>
      </c>
    </row>
    <row r="272" spans="16:33" ht="16.5" x14ac:dyDescent="0.2">
      <c r="P272" s="15">
        <v>216</v>
      </c>
      <c r="Q272" s="16">
        <f t="shared" si="58"/>
        <v>13</v>
      </c>
      <c r="R272" s="16">
        <f t="shared" si="59"/>
        <v>1606015</v>
      </c>
      <c r="S272" s="16" t="str">
        <f t="shared" si="63"/>
        <v>神器3碎片5等级12</v>
      </c>
      <c r="T272" s="31" t="s">
        <v>673</v>
      </c>
      <c r="U272" s="16">
        <f t="shared" si="60"/>
        <v>12</v>
      </c>
      <c r="V272" s="38">
        <f t="shared" si="64"/>
        <v>1.0380000000000003</v>
      </c>
      <c r="W272" s="19">
        <f t="shared" si="61"/>
        <v>3.1140000000000008E-2</v>
      </c>
      <c r="X272" s="16">
        <f t="shared" si="65"/>
        <v>1</v>
      </c>
      <c r="Y272" s="16">
        <f t="shared" si="66"/>
        <v>3</v>
      </c>
      <c r="Z272" s="16">
        <f t="shared" si="67"/>
        <v>0</v>
      </c>
      <c r="AA272" s="16" t="str">
        <f t="shared" si="68"/>
        <v>AtkExt</v>
      </c>
      <c r="AB272" s="16">
        <f t="shared" si="62"/>
        <v>167</v>
      </c>
      <c r="AC272" s="16" t="str">
        <f t="shared" si="69"/>
        <v>HPExt</v>
      </c>
      <c r="AD272" s="16">
        <f t="shared" si="70"/>
        <v>1009</v>
      </c>
      <c r="AE272" s="16" t="str">
        <f t="shared" si="71"/>
        <v>[x]</v>
      </c>
      <c r="AF272" s="29" t="str">
        <f t="shared" si="72"/>
        <v>[x]</v>
      </c>
      <c r="AG272" s="29" t="str">
        <f t="shared" si="73"/>
        <v>[x]</v>
      </c>
    </row>
    <row r="273" spans="16:33" ht="16.5" x14ac:dyDescent="0.2">
      <c r="P273" s="15">
        <v>217</v>
      </c>
      <c r="Q273" s="16">
        <f t="shared" si="58"/>
        <v>13</v>
      </c>
      <c r="R273" s="16">
        <f t="shared" si="59"/>
        <v>1606015</v>
      </c>
      <c r="S273" s="16" t="str">
        <f t="shared" si="63"/>
        <v>神器3碎片5等级13</v>
      </c>
      <c r="T273" s="31" t="s">
        <v>673</v>
      </c>
      <c r="U273" s="16">
        <f t="shared" si="60"/>
        <v>13</v>
      </c>
      <c r="V273" s="38">
        <f t="shared" si="64"/>
        <v>1.1380000000000001</v>
      </c>
      <c r="W273" s="19">
        <f t="shared" si="61"/>
        <v>3.4140000000000004E-2</v>
      </c>
      <c r="X273" s="16">
        <f t="shared" si="65"/>
        <v>1</v>
      </c>
      <c r="Y273" s="16">
        <f t="shared" si="66"/>
        <v>3</v>
      </c>
      <c r="Z273" s="16">
        <f t="shared" si="67"/>
        <v>0</v>
      </c>
      <c r="AA273" s="16" t="str">
        <f t="shared" si="68"/>
        <v>AtkExt</v>
      </c>
      <c r="AB273" s="16">
        <f t="shared" si="62"/>
        <v>184</v>
      </c>
      <c r="AC273" s="16" t="str">
        <f t="shared" si="69"/>
        <v>HPExt</v>
      </c>
      <c r="AD273" s="16">
        <f t="shared" si="70"/>
        <v>1106</v>
      </c>
      <c r="AE273" s="16" t="str">
        <f t="shared" si="71"/>
        <v>[x]</v>
      </c>
      <c r="AF273" s="29" t="str">
        <f t="shared" si="72"/>
        <v>[x]</v>
      </c>
      <c r="AG273" s="29" t="str">
        <f t="shared" si="73"/>
        <v>[x]</v>
      </c>
    </row>
    <row r="274" spans="16:33" ht="16.5" x14ac:dyDescent="0.2">
      <c r="P274" s="15">
        <v>218</v>
      </c>
      <c r="Q274" s="16">
        <f t="shared" si="58"/>
        <v>13</v>
      </c>
      <c r="R274" s="16">
        <f t="shared" si="59"/>
        <v>1606015</v>
      </c>
      <c r="S274" s="16" t="str">
        <f t="shared" si="63"/>
        <v>神器3碎片5等级14</v>
      </c>
      <c r="T274" s="31" t="s">
        <v>673</v>
      </c>
      <c r="U274" s="16">
        <f t="shared" si="60"/>
        <v>14</v>
      </c>
      <c r="V274" s="38">
        <f t="shared" si="64"/>
        <v>1.242</v>
      </c>
      <c r="W274" s="19">
        <f t="shared" si="61"/>
        <v>3.7260000000000001E-2</v>
      </c>
      <c r="X274" s="16">
        <f t="shared" si="65"/>
        <v>1</v>
      </c>
      <c r="Y274" s="16">
        <f t="shared" si="66"/>
        <v>3</v>
      </c>
      <c r="Z274" s="16">
        <f t="shared" si="67"/>
        <v>0</v>
      </c>
      <c r="AA274" s="16" t="str">
        <f t="shared" si="68"/>
        <v>AtkExt</v>
      </c>
      <c r="AB274" s="16">
        <f t="shared" si="62"/>
        <v>200</v>
      </c>
      <c r="AC274" s="16" t="str">
        <f t="shared" si="69"/>
        <v>HPExt</v>
      </c>
      <c r="AD274" s="16">
        <f t="shared" si="70"/>
        <v>1207</v>
      </c>
      <c r="AE274" s="16" t="str">
        <f t="shared" si="71"/>
        <v>[x]</v>
      </c>
      <c r="AF274" s="29" t="str">
        <f t="shared" si="72"/>
        <v>[x]</v>
      </c>
      <c r="AG274" s="29" t="str">
        <f t="shared" si="73"/>
        <v>[x]</v>
      </c>
    </row>
    <row r="275" spans="16:33" ht="16.5" x14ac:dyDescent="0.2">
      <c r="P275" s="15">
        <v>219</v>
      </c>
      <c r="Q275" s="16">
        <f t="shared" si="58"/>
        <v>13</v>
      </c>
      <c r="R275" s="16">
        <f t="shared" si="59"/>
        <v>1606015</v>
      </c>
      <c r="S275" s="16" t="str">
        <f t="shared" si="63"/>
        <v>神器3碎片5等级15</v>
      </c>
      <c r="T275" s="31" t="s">
        <v>673</v>
      </c>
      <c r="U275" s="16">
        <f t="shared" si="60"/>
        <v>15</v>
      </c>
      <c r="V275" s="38">
        <f t="shared" si="64"/>
        <v>1.35</v>
      </c>
      <c r="W275" s="19">
        <f t="shared" si="61"/>
        <v>4.0500000000000001E-2</v>
      </c>
      <c r="X275" s="16">
        <f t="shared" si="65"/>
        <v>1</v>
      </c>
      <c r="Y275" s="16">
        <f t="shared" si="66"/>
        <v>3</v>
      </c>
      <c r="Z275" s="16">
        <f t="shared" si="67"/>
        <v>0</v>
      </c>
      <c r="AA275" s="16" t="str">
        <f t="shared" si="68"/>
        <v>AtkExt</v>
      </c>
      <c r="AB275" s="16">
        <f t="shared" si="62"/>
        <v>218</v>
      </c>
      <c r="AC275" s="16" t="str">
        <f t="shared" si="69"/>
        <v>HPExt</v>
      </c>
      <c r="AD275" s="16">
        <f t="shared" si="70"/>
        <v>1312</v>
      </c>
      <c r="AE275" s="16" t="str">
        <f t="shared" si="71"/>
        <v>[x]</v>
      </c>
      <c r="AF275" s="29" t="str">
        <f t="shared" si="72"/>
        <v>[x]</v>
      </c>
      <c r="AG275" s="29" t="str">
        <f t="shared" si="73"/>
        <v>[x]</v>
      </c>
    </row>
    <row r="276" spans="16:33" ht="16.5" x14ac:dyDescent="0.2">
      <c r="P276" s="15">
        <v>220</v>
      </c>
      <c r="Q276" s="16">
        <f t="shared" si="58"/>
        <v>13</v>
      </c>
      <c r="R276" s="16">
        <f t="shared" si="59"/>
        <v>1606015</v>
      </c>
      <c r="S276" s="16" t="str">
        <f t="shared" si="63"/>
        <v>神器3碎片5等级16</v>
      </c>
      <c r="T276" s="31" t="s">
        <v>673</v>
      </c>
      <c r="U276" s="16">
        <f t="shared" si="60"/>
        <v>16</v>
      </c>
      <c r="V276" s="38">
        <f t="shared" si="64"/>
        <v>1.4620000000000002</v>
      </c>
      <c r="W276" s="19">
        <f t="shared" si="61"/>
        <v>4.3860000000000003E-2</v>
      </c>
      <c r="X276" s="16">
        <f t="shared" si="65"/>
        <v>1</v>
      </c>
      <c r="Y276" s="16">
        <f t="shared" si="66"/>
        <v>3</v>
      </c>
      <c r="Z276" s="16">
        <f t="shared" si="67"/>
        <v>0</v>
      </c>
      <c r="AA276" s="16" t="str">
        <f t="shared" si="68"/>
        <v>AtkExt</v>
      </c>
      <c r="AB276" s="16">
        <f t="shared" si="62"/>
        <v>236</v>
      </c>
      <c r="AC276" s="16" t="str">
        <f t="shared" si="69"/>
        <v>HPExt</v>
      </c>
      <c r="AD276" s="16">
        <f t="shared" si="70"/>
        <v>1421</v>
      </c>
      <c r="AE276" s="16" t="str">
        <f t="shared" si="71"/>
        <v>[x]</v>
      </c>
      <c r="AF276" s="29" t="str">
        <f t="shared" si="72"/>
        <v>[x]</v>
      </c>
      <c r="AG276" s="29" t="str">
        <f t="shared" si="73"/>
        <v>[x]</v>
      </c>
    </row>
    <row r="277" spans="16:33" ht="16.5" x14ac:dyDescent="0.2">
      <c r="P277" s="15">
        <v>221</v>
      </c>
      <c r="Q277" s="16">
        <f t="shared" si="58"/>
        <v>13</v>
      </c>
      <c r="R277" s="16">
        <f t="shared" si="59"/>
        <v>1606015</v>
      </c>
      <c r="S277" s="16" t="str">
        <f t="shared" si="63"/>
        <v>神器3碎片5等级17</v>
      </c>
      <c r="T277" s="31" t="s">
        <v>673</v>
      </c>
      <c r="U277" s="16">
        <f t="shared" si="60"/>
        <v>17</v>
      </c>
      <c r="V277" s="38">
        <f t="shared" si="64"/>
        <v>1.5779999999999998</v>
      </c>
      <c r="W277" s="19">
        <f t="shared" si="61"/>
        <v>4.7339999999999993E-2</v>
      </c>
      <c r="X277" s="16">
        <f t="shared" si="65"/>
        <v>1</v>
      </c>
      <c r="Y277" s="16">
        <f t="shared" si="66"/>
        <v>3</v>
      </c>
      <c r="Z277" s="16">
        <f t="shared" si="67"/>
        <v>0</v>
      </c>
      <c r="AA277" s="16" t="str">
        <f t="shared" si="68"/>
        <v>AtkExt</v>
      </c>
      <c r="AB277" s="16">
        <f t="shared" si="62"/>
        <v>255</v>
      </c>
      <c r="AC277" s="16" t="str">
        <f t="shared" si="69"/>
        <v>HPExt</v>
      </c>
      <c r="AD277" s="16">
        <f t="shared" si="70"/>
        <v>1534</v>
      </c>
      <c r="AE277" s="16" t="str">
        <f t="shared" si="71"/>
        <v>[x]</v>
      </c>
      <c r="AF277" s="29" t="str">
        <f t="shared" si="72"/>
        <v>[x]</v>
      </c>
      <c r="AG277" s="29" t="str">
        <f t="shared" si="73"/>
        <v>[x]</v>
      </c>
    </row>
    <row r="278" spans="16:33" ht="16.5" x14ac:dyDescent="0.2">
      <c r="P278" s="15">
        <v>222</v>
      </c>
      <c r="Q278" s="16">
        <f t="shared" si="58"/>
        <v>13</v>
      </c>
      <c r="R278" s="16">
        <f t="shared" si="59"/>
        <v>1606015</v>
      </c>
      <c r="S278" s="16" t="str">
        <f t="shared" si="63"/>
        <v>神器3碎片5等级18</v>
      </c>
      <c r="T278" s="31" t="s">
        <v>673</v>
      </c>
      <c r="U278" s="16">
        <f t="shared" si="60"/>
        <v>18</v>
      </c>
      <c r="V278" s="38">
        <f t="shared" si="64"/>
        <v>1.698</v>
      </c>
      <c r="W278" s="19">
        <f t="shared" si="61"/>
        <v>5.0939999999999999E-2</v>
      </c>
      <c r="X278" s="16">
        <f t="shared" si="65"/>
        <v>1</v>
      </c>
      <c r="Y278" s="16">
        <f t="shared" si="66"/>
        <v>3</v>
      </c>
      <c r="Z278" s="16">
        <f t="shared" si="67"/>
        <v>0</v>
      </c>
      <c r="AA278" s="16" t="str">
        <f t="shared" si="68"/>
        <v>AtkExt</v>
      </c>
      <c r="AB278" s="16">
        <f t="shared" si="62"/>
        <v>274</v>
      </c>
      <c r="AC278" s="16" t="str">
        <f t="shared" si="69"/>
        <v>HPExt</v>
      </c>
      <c r="AD278" s="16">
        <f t="shared" si="70"/>
        <v>1651</v>
      </c>
      <c r="AE278" s="16" t="str">
        <f t="shared" si="71"/>
        <v>[x]</v>
      </c>
      <c r="AF278" s="29" t="str">
        <f t="shared" si="72"/>
        <v>[x]</v>
      </c>
      <c r="AG278" s="29" t="str">
        <f t="shared" si="73"/>
        <v>[x]</v>
      </c>
    </row>
    <row r="279" spans="16:33" ht="16.5" x14ac:dyDescent="0.2">
      <c r="P279" s="15">
        <v>223</v>
      </c>
      <c r="Q279" s="16">
        <f t="shared" si="58"/>
        <v>13</v>
      </c>
      <c r="R279" s="16">
        <f t="shared" si="59"/>
        <v>1606015</v>
      </c>
      <c r="S279" s="16" t="str">
        <f t="shared" si="63"/>
        <v>神器3碎片5等级19</v>
      </c>
      <c r="T279" s="31" t="s">
        <v>673</v>
      </c>
      <c r="U279" s="16">
        <f t="shared" si="60"/>
        <v>19</v>
      </c>
      <c r="V279" s="38">
        <f t="shared" si="64"/>
        <v>1.8220000000000001</v>
      </c>
      <c r="W279" s="19">
        <f t="shared" si="61"/>
        <v>5.466E-2</v>
      </c>
      <c r="X279" s="16">
        <f t="shared" si="65"/>
        <v>1</v>
      </c>
      <c r="Y279" s="16">
        <f t="shared" si="66"/>
        <v>3</v>
      </c>
      <c r="Z279" s="16">
        <f t="shared" si="67"/>
        <v>0</v>
      </c>
      <c r="AA279" s="16" t="str">
        <f t="shared" si="68"/>
        <v>AtkExt</v>
      </c>
      <c r="AB279" s="16">
        <f t="shared" si="62"/>
        <v>294</v>
      </c>
      <c r="AC279" s="16" t="str">
        <f t="shared" si="69"/>
        <v>HPExt</v>
      </c>
      <c r="AD279" s="16">
        <f t="shared" si="70"/>
        <v>1771</v>
      </c>
      <c r="AE279" s="16" t="str">
        <f t="shared" si="71"/>
        <v>[x]</v>
      </c>
      <c r="AF279" s="29" t="str">
        <f t="shared" si="72"/>
        <v>[x]</v>
      </c>
      <c r="AG279" s="29" t="str">
        <f t="shared" si="73"/>
        <v>[x]</v>
      </c>
    </row>
    <row r="280" spans="16:33" ht="16.5" x14ac:dyDescent="0.2">
      <c r="P280" s="15">
        <v>224</v>
      </c>
      <c r="Q280" s="16">
        <f t="shared" si="58"/>
        <v>13</v>
      </c>
      <c r="R280" s="16">
        <f t="shared" si="59"/>
        <v>1606015</v>
      </c>
      <c r="S280" s="16" t="str">
        <f t="shared" si="63"/>
        <v>神器3碎片5等级20</v>
      </c>
      <c r="T280" s="31" t="s">
        <v>673</v>
      </c>
      <c r="U280" s="16">
        <f t="shared" si="60"/>
        <v>20</v>
      </c>
      <c r="V280" s="38">
        <f t="shared" si="64"/>
        <v>1.95</v>
      </c>
      <c r="W280" s="19">
        <f t="shared" si="61"/>
        <v>5.8499999999999996E-2</v>
      </c>
      <c r="X280" s="16">
        <f t="shared" si="65"/>
        <v>1</v>
      </c>
      <c r="Y280" s="16">
        <f t="shared" si="66"/>
        <v>3</v>
      </c>
      <c r="Z280" s="16">
        <f t="shared" si="67"/>
        <v>0</v>
      </c>
      <c r="AA280" s="16" t="str">
        <f t="shared" si="68"/>
        <v>AtkExt</v>
      </c>
      <c r="AB280" s="16">
        <f t="shared" si="62"/>
        <v>315</v>
      </c>
      <c r="AC280" s="16" t="str">
        <f t="shared" si="69"/>
        <v>HPExt</v>
      </c>
      <c r="AD280" s="16">
        <f t="shared" si="70"/>
        <v>1896</v>
      </c>
      <c r="AE280" s="16" t="str">
        <f t="shared" si="71"/>
        <v>[x]</v>
      </c>
      <c r="AF280" s="29" t="str">
        <f t="shared" si="72"/>
        <v>[x]</v>
      </c>
      <c r="AG280" s="29" t="str">
        <f t="shared" si="73"/>
        <v>[x]</v>
      </c>
    </row>
    <row r="281" spans="16:33" ht="16.5" x14ac:dyDescent="0.2">
      <c r="P281" s="15">
        <v>225</v>
      </c>
      <c r="Q281" s="16">
        <f t="shared" si="58"/>
        <v>13</v>
      </c>
      <c r="R281" s="16">
        <f t="shared" si="59"/>
        <v>1606015</v>
      </c>
      <c r="S281" s="16" t="str">
        <f t="shared" si="63"/>
        <v>神器3碎片5等级21</v>
      </c>
      <c r="T281" s="31" t="s">
        <v>673</v>
      </c>
      <c r="U281" s="16">
        <f t="shared" si="60"/>
        <v>21</v>
      </c>
      <c r="V281" s="38">
        <f t="shared" si="64"/>
        <v>2.0819999999999999</v>
      </c>
      <c r="W281" s="19">
        <f t="shared" si="61"/>
        <v>6.2459999999999995E-2</v>
      </c>
      <c r="X281" s="16">
        <f t="shared" si="65"/>
        <v>1</v>
      </c>
      <c r="Y281" s="16">
        <f t="shared" si="66"/>
        <v>3</v>
      </c>
      <c r="Z281" s="16">
        <f t="shared" si="67"/>
        <v>0</v>
      </c>
      <c r="AA281" s="16" t="str">
        <f t="shared" si="68"/>
        <v>AtkExt</v>
      </c>
      <c r="AB281" s="16">
        <f t="shared" si="62"/>
        <v>336</v>
      </c>
      <c r="AC281" s="16" t="str">
        <f t="shared" si="69"/>
        <v>HPExt</v>
      </c>
      <c r="AD281" s="16">
        <f t="shared" si="70"/>
        <v>2024</v>
      </c>
      <c r="AE281" s="16" t="str">
        <f t="shared" si="71"/>
        <v>[x]</v>
      </c>
      <c r="AF281" s="29" t="str">
        <f t="shared" si="72"/>
        <v>[x]</v>
      </c>
      <c r="AG281" s="29" t="str">
        <f t="shared" si="73"/>
        <v>[x]</v>
      </c>
    </row>
    <row r="282" spans="16:33" ht="16.5" x14ac:dyDescent="0.2">
      <c r="P282" s="15">
        <v>226</v>
      </c>
      <c r="Q282" s="16">
        <f t="shared" si="58"/>
        <v>14</v>
      </c>
      <c r="R282" s="16">
        <f t="shared" si="59"/>
        <v>1606016</v>
      </c>
      <c r="S282" s="16" t="str">
        <f t="shared" si="63"/>
        <v>神器3碎片6等级1</v>
      </c>
      <c r="T282" s="31" t="s">
        <v>673</v>
      </c>
      <c r="U282" s="16">
        <f t="shared" si="60"/>
        <v>1</v>
      </c>
      <c r="V282" s="38">
        <f t="shared" si="64"/>
        <v>0.20200000000000001</v>
      </c>
      <c r="W282" s="19">
        <f t="shared" si="61"/>
        <v>1.0100000000000001E-2</v>
      </c>
      <c r="X282" s="16">
        <f t="shared" si="65"/>
        <v>1</v>
      </c>
      <c r="Y282" s="16">
        <f t="shared" si="66"/>
        <v>0</v>
      </c>
      <c r="Z282" s="16">
        <f t="shared" si="67"/>
        <v>0</v>
      </c>
      <c r="AA282" s="16" t="str">
        <f t="shared" si="68"/>
        <v>AtkExt</v>
      </c>
      <c r="AB282" s="16">
        <f t="shared" si="62"/>
        <v>163</v>
      </c>
      <c r="AC282" s="16" t="str">
        <f t="shared" si="69"/>
        <v>[x]</v>
      </c>
      <c r="AD282" s="16" t="str">
        <f t="shared" si="70"/>
        <v>[x]</v>
      </c>
      <c r="AE282" s="16" t="str">
        <f t="shared" si="71"/>
        <v>[x]</v>
      </c>
      <c r="AF282" s="29" t="str">
        <f t="shared" si="72"/>
        <v>[x]</v>
      </c>
      <c r="AG282" s="29">
        <f t="shared" si="73"/>
        <v>2</v>
      </c>
    </row>
    <row r="283" spans="16:33" ht="16.5" x14ac:dyDescent="0.2">
      <c r="P283" s="15">
        <v>227</v>
      </c>
      <c r="Q283" s="16">
        <f t="shared" si="58"/>
        <v>14</v>
      </c>
      <c r="R283" s="16">
        <f t="shared" si="59"/>
        <v>1606016</v>
      </c>
      <c r="S283" s="16" t="str">
        <f t="shared" si="63"/>
        <v>神器3碎片6等级2</v>
      </c>
      <c r="T283" s="31" t="s">
        <v>673</v>
      </c>
      <c r="U283" s="16">
        <f t="shared" si="60"/>
        <v>2</v>
      </c>
      <c r="V283" s="38">
        <f t="shared" si="64"/>
        <v>0.25800000000000001</v>
      </c>
      <c r="W283" s="19">
        <f t="shared" si="61"/>
        <v>1.2900000000000002E-2</v>
      </c>
      <c r="X283" s="16">
        <f t="shared" si="65"/>
        <v>1</v>
      </c>
      <c r="Y283" s="16">
        <f t="shared" si="66"/>
        <v>0</v>
      </c>
      <c r="Z283" s="16">
        <f t="shared" si="67"/>
        <v>0</v>
      </c>
      <c r="AA283" s="16" t="str">
        <f t="shared" si="68"/>
        <v>AtkExt</v>
      </c>
      <c r="AB283" s="16">
        <f t="shared" si="62"/>
        <v>208</v>
      </c>
      <c r="AC283" s="16" t="str">
        <f t="shared" si="69"/>
        <v>[x]</v>
      </c>
      <c r="AD283" s="16" t="str">
        <f t="shared" si="70"/>
        <v>[x]</v>
      </c>
      <c r="AE283" s="16" t="str">
        <f t="shared" si="71"/>
        <v>[x]</v>
      </c>
      <c r="AF283" s="29" t="str">
        <f t="shared" si="72"/>
        <v>[x]</v>
      </c>
      <c r="AG283" s="29">
        <f t="shared" si="73"/>
        <v>4</v>
      </c>
    </row>
    <row r="284" spans="16:33" ht="16.5" x14ac:dyDescent="0.2">
      <c r="P284" s="15">
        <v>228</v>
      </c>
      <c r="Q284" s="16">
        <f t="shared" si="58"/>
        <v>14</v>
      </c>
      <c r="R284" s="16">
        <f t="shared" si="59"/>
        <v>1606016</v>
      </c>
      <c r="S284" s="16" t="str">
        <f t="shared" si="63"/>
        <v>神器3碎片6等级3</v>
      </c>
      <c r="T284" s="31" t="s">
        <v>673</v>
      </c>
      <c r="U284" s="16">
        <f t="shared" si="60"/>
        <v>3</v>
      </c>
      <c r="V284" s="38">
        <f t="shared" si="64"/>
        <v>0.31800000000000006</v>
      </c>
      <c r="W284" s="19">
        <f t="shared" si="61"/>
        <v>1.5900000000000004E-2</v>
      </c>
      <c r="X284" s="16">
        <f t="shared" si="65"/>
        <v>1</v>
      </c>
      <c r="Y284" s="16">
        <f t="shared" si="66"/>
        <v>0</v>
      </c>
      <c r="Z284" s="16">
        <f t="shared" si="67"/>
        <v>0</v>
      </c>
      <c r="AA284" s="16" t="str">
        <f t="shared" si="68"/>
        <v>AtkExt</v>
      </c>
      <c r="AB284" s="16">
        <f t="shared" si="62"/>
        <v>257</v>
      </c>
      <c r="AC284" s="16" t="str">
        <f t="shared" si="69"/>
        <v>[x]</v>
      </c>
      <c r="AD284" s="16" t="str">
        <f t="shared" si="70"/>
        <v>[x]</v>
      </c>
      <c r="AE284" s="16" t="str">
        <f t="shared" si="71"/>
        <v>[x]</v>
      </c>
      <c r="AF284" s="29" t="str">
        <f t="shared" si="72"/>
        <v>[x]</v>
      </c>
      <c r="AG284" s="29">
        <f t="shared" si="73"/>
        <v>6</v>
      </c>
    </row>
    <row r="285" spans="16:33" ht="16.5" x14ac:dyDescent="0.2">
      <c r="P285" s="15">
        <v>229</v>
      </c>
      <c r="Q285" s="16">
        <f t="shared" si="58"/>
        <v>14</v>
      </c>
      <c r="R285" s="16">
        <f t="shared" si="59"/>
        <v>1606016</v>
      </c>
      <c r="S285" s="16" t="str">
        <f t="shared" si="63"/>
        <v>神器3碎片6等级4</v>
      </c>
      <c r="T285" s="31" t="s">
        <v>673</v>
      </c>
      <c r="U285" s="16">
        <f t="shared" si="60"/>
        <v>4</v>
      </c>
      <c r="V285" s="38">
        <f t="shared" si="64"/>
        <v>0.38200000000000001</v>
      </c>
      <c r="W285" s="19">
        <f t="shared" si="61"/>
        <v>1.9100000000000002E-2</v>
      </c>
      <c r="X285" s="16">
        <f t="shared" si="65"/>
        <v>1</v>
      </c>
      <c r="Y285" s="16">
        <f t="shared" si="66"/>
        <v>0</v>
      </c>
      <c r="Z285" s="16">
        <f t="shared" si="67"/>
        <v>0</v>
      </c>
      <c r="AA285" s="16" t="str">
        <f t="shared" si="68"/>
        <v>AtkExt</v>
      </c>
      <c r="AB285" s="16">
        <f t="shared" si="62"/>
        <v>308</v>
      </c>
      <c r="AC285" s="16" t="str">
        <f t="shared" si="69"/>
        <v>[x]</v>
      </c>
      <c r="AD285" s="16" t="str">
        <f t="shared" si="70"/>
        <v>[x]</v>
      </c>
      <c r="AE285" s="16" t="str">
        <f t="shared" si="71"/>
        <v>[x]</v>
      </c>
      <c r="AF285" s="29" t="str">
        <f t="shared" si="72"/>
        <v>[x]</v>
      </c>
      <c r="AG285" s="29">
        <f t="shared" si="73"/>
        <v>8</v>
      </c>
    </row>
    <row r="286" spans="16:33" ht="16.5" x14ac:dyDescent="0.2">
      <c r="P286" s="15">
        <v>230</v>
      </c>
      <c r="Q286" s="16">
        <f t="shared" si="58"/>
        <v>14</v>
      </c>
      <c r="R286" s="16">
        <f t="shared" si="59"/>
        <v>1606016</v>
      </c>
      <c r="S286" s="16" t="str">
        <f t="shared" si="63"/>
        <v>神器3碎片6等级5</v>
      </c>
      <c r="T286" s="31" t="s">
        <v>673</v>
      </c>
      <c r="U286" s="16">
        <f t="shared" si="60"/>
        <v>5</v>
      </c>
      <c r="V286" s="38">
        <f t="shared" si="64"/>
        <v>0.45</v>
      </c>
      <c r="W286" s="19">
        <f t="shared" si="61"/>
        <v>2.2500000000000003E-2</v>
      </c>
      <c r="X286" s="16">
        <f t="shared" si="65"/>
        <v>1</v>
      </c>
      <c r="Y286" s="16">
        <f t="shared" si="66"/>
        <v>0</v>
      </c>
      <c r="Z286" s="16">
        <f t="shared" si="67"/>
        <v>0</v>
      </c>
      <c r="AA286" s="16" t="str">
        <f t="shared" si="68"/>
        <v>AtkExt</v>
      </c>
      <c r="AB286" s="16">
        <f t="shared" si="62"/>
        <v>363</v>
      </c>
      <c r="AC286" s="16" t="str">
        <f t="shared" si="69"/>
        <v>[x]</v>
      </c>
      <c r="AD286" s="16" t="str">
        <f t="shared" si="70"/>
        <v>[x]</v>
      </c>
      <c r="AE286" s="16" t="str">
        <f t="shared" si="71"/>
        <v>[x]</v>
      </c>
      <c r="AF286" s="29" t="str">
        <f t="shared" si="72"/>
        <v>[x]</v>
      </c>
      <c r="AG286" s="29">
        <f t="shared" si="73"/>
        <v>10</v>
      </c>
    </row>
    <row r="287" spans="16:33" ht="16.5" x14ac:dyDescent="0.2">
      <c r="P287" s="15">
        <v>231</v>
      </c>
      <c r="Q287" s="16">
        <f t="shared" si="58"/>
        <v>14</v>
      </c>
      <c r="R287" s="16">
        <f t="shared" si="59"/>
        <v>1606016</v>
      </c>
      <c r="S287" s="16" t="str">
        <f t="shared" si="63"/>
        <v>神器3碎片6等级6</v>
      </c>
      <c r="T287" s="31" t="s">
        <v>673</v>
      </c>
      <c r="U287" s="16">
        <f t="shared" si="60"/>
        <v>6</v>
      </c>
      <c r="V287" s="38">
        <f t="shared" si="64"/>
        <v>0.52200000000000002</v>
      </c>
      <c r="W287" s="19">
        <f t="shared" si="61"/>
        <v>2.6100000000000002E-2</v>
      </c>
      <c r="X287" s="16">
        <f t="shared" si="65"/>
        <v>1</v>
      </c>
      <c r="Y287" s="16">
        <f t="shared" si="66"/>
        <v>0</v>
      </c>
      <c r="Z287" s="16">
        <f t="shared" si="67"/>
        <v>0</v>
      </c>
      <c r="AA287" s="16" t="str">
        <f t="shared" si="68"/>
        <v>AtkExt</v>
      </c>
      <c r="AB287" s="16">
        <f t="shared" si="62"/>
        <v>422</v>
      </c>
      <c r="AC287" s="16" t="str">
        <f t="shared" si="69"/>
        <v>[x]</v>
      </c>
      <c r="AD287" s="16" t="str">
        <f t="shared" si="70"/>
        <v>[x]</v>
      </c>
      <c r="AE287" s="16" t="str">
        <f t="shared" si="71"/>
        <v>[x]</v>
      </c>
      <c r="AF287" s="29" t="str">
        <f t="shared" si="72"/>
        <v>[x]</v>
      </c>
      <c r="AG287" s="29">
        <f t="shared" si="73"/>
        <v>12</v>
      </c>
    </row>
    <row r="288" spans="16:33" ht="16.5" x14ac:dyDescent="0.2">
      <c r="P288" s="15">
        <v>232</v>
      </c>
      <c r="Q288" s="16">
        <f t="shared" si="58"/>
        <v>14</v>
      </c>
      <c r="R288" s="16">
        <f t="shared" si="59"/>
        <v>1606016</v>
      </c>
      <c r="S288" s="16" t="str">
        <f t="shared" si="63"/>
        <v>神器3碎片6等级7</v>
      </c>
      <c r="T288" s="31" t="s">
        <v>673</v>
      </c>
      <c r="U288" s="16">
        <f t="shared" si="60"/>
        <v>7</v>
      </c>
      <c r="V288" s="38">
        <f t="shared" si="64"/>
        <v>0.59799999999999998</v>
      </c>
      <c r="W288" s="19">
        <f t="shared" si="61"/>
        <v>2.9899999999999999E-2</v>
      </c>
      <c r="X288" s="16">
        <f t="shared" si="65"/>
        <v>1</v>
      </c>
      <c r="Y288" s="16">
        <f t="shared" si="66"/>
        <v>0</v>
      </c>
      <c r="Z288" s="16">
        <f t="shared" si="67"/>
        <v>0</v>
      </c>
      <c r="AA288" s="16" t="str">
        <f t="shared" si="68"/>
        <v>AtkExt</v>
      </c>
      <c r="AB288" s="16">
        <f t="shared" si="62"/>
        <v>483</v>
      </c>
      <c r="AC288" s="16" t="str">
        <f t="shared" si="69"/>
        <v>[x]</v>
      </c>
      <c r="AD288" s="16" t="str">
        <f t="shared" si="70"/>
        <v>[x]</v>
      </c>
      <c r="AE288" s="16" t="str">
        <f t="shared" si="71"/>
        <v>[x]</v>
      </c>
      <c r="AF288" s="29" t="str">
        <f t="shared" si="72"/>
        <v>[x]</v>
      </c>
      <c r="AG288" s="29">
        <f t="shared" si="73"/>
        <v>14</v>
      </c>
    </row>
    <row r="289" spans="16:33" ht="16.5" x14ac:dyDescent="0.2">
      <c r="P289" s="15">
        <v>233</v>
      </c>
      <c r="Q289" s="16">
        <f t="shared" si="58"/>
        <v>14</v>
      </c>
      <c r="R289" s="16">
        <f t="shared" si="59"/>
        <v>1606016</v>
      </c>
      <c r="S289" s="16" t="str">
        <f t="shared" si="63"/>
        <v>神器3碎片6等级8</v>
      </c>
      <c r="T289" s="31" t="s">
        <v>673</v>
      </c>
      <c r="U289" s="16">
        <f t="shared" si="60"/>
        <v>8</v>
      </c>
      <c r="V289" s="38">
        <f t="shared" si="64"/>
        <v>0.67800000000000005</v>
      </c>
      <c r="W289" s="19">
        <f t="shared" si="61"/>
        <v>3.3900000000000007E-2</v>
      </c>
      <c r="X289" s="16">
        <f t="shared" si="65"/>
        <v>1</v>
      </c>
      <c r="Y289" s="16">
        <f t="shared" si="66"/>
        <v>0</v>
      </c>
      <c r="Z289" s="16">
        <f t="shared" si="67"/>
        <v>0</v>
      </c>
      <c r="AA289" s="16" t="str">
        <f t="shared" si="68"/>
        <v>AtkExt</v>
      </c>
      <c r="AB289" s="16">
        <f t="shared" si="62"/>
        <v>548</v>
      </c>
      <c r="AC289" s="16" t="str">
        <f t="shared" si="69"/>
        <v>[x]</v>
      </c>
      <c r="AD289" s="16" t="str">
        <f t="shared" si="70"/>
        <v>[x]</v>
      </c>
      <c r="AE289" s="16" t="str">
        <f t="shared" si="71"/>
        <v>[x]</v>
      </c>
      <c r="AF289" s="29" t="str">
        <f t="shared" si="72"/>
        <v>[x]</v>
      </c>
      <c r="AG289" s="29">
        <f t="shared" si="73"/>
        <v>16</v>
      </c>
    </row>
    <row r="290" spans="16:33" ht="16.5" x14ac:dyDescent="0.2">
      <c r="P290" s="15">
        <v>234</v>
      </c>
      <c r="Q290" s="16">
        <f t="shared" si="58"/>
        <v>14</v>
      </c>
      <c r="R290" s="16">
        <f t="shared" si="59"/>
        <v>1606016</v>
      </c>
      <c r="S290" s="16" t="str">
        <f t="shared" si="63"/>
        <v>神器3碎片6等级9</v>
      </c>
      <c r="T290" s="31" t="s">
        <v>673</v>
      </c>
      <c r="U290" s="16">
        <f t="shared" si="60"/>
        <v>9</v>
      </c>
      <c r="V290" s="38">
        <f t="shared" si="64"/>
        <v>0.76200000000000001</v>
      </c>
      <c r="W290" s="19">
        <f t="shared" si="61"/>
        <v>3.8100000000000002E-2</v>
      </c>
      <c r="X290" s="16">
        <f t="shared" si="65"/>
        <v>1</v>
      </c>
      <c r="Y290" s="16">
        <f t="shared" si="66"/>
        <v>0</v>
      </c>
      <c r="Z290" s="16">
        <f t="shared" si="67"/>
        <v>0</v>
      </c>
      <c r="AA290" s="16" t="str">
        <f t="shared" si="68"/>
        <v>AtkExt</v>
      </c>
      <c r="AB290" s="16">
        <f t="shared" si="62"/>
        <v>616</v>
      </c>
      <c r="AC290" s="16" t="str">
        <f t="shared" si="69"/>
        <v>[x]</v>
      </c>
      <c r="AD290" s="16" t="str">
        <f t="shared" si="70"/>
        <v>[x]</v>
      </c>
      <c r="AE290" s="16" t="str">
        <f t="shared" si="71"/>
        <v>[x]</v>
      </c>
      <c r="AF290" s="29" t="str">
        <f t="shared" si="72"/>
        <v>[x]</v>
      </c>
      <c r="AG290" s="29">
        <f t="shared" si="73"/>
        <v>18</v>
      </c>
    </row>
    <row r="291" spans="16:33" ht="16.5" x14ac:dyDescent="0.2">
      <c r="P291" s="15">
        <v>235</v>
      </c>
      <c r="Q291" s="16">
        <f t="shared" si="58"/>
        <v>14</v>
      </c>
      <c r="R291" s="16">
        <f t="shared" si="59"/>
        <v>1606016</v>
      </c>
      <c r="S291" s="16" t="str">
        <f t="shared" si="63"/>
        <v>神器3碎片6等级10</v>
      </c>
      <c r="T291" s="31" t="s">
        <v>673</v>
      </c>
      <c r="U291" s="16">
        <f t="shared" si="60"/>
        <v>10</v>
      </c>
      <c r="V291" s="38">
        <f t="shared" si="64"/>
        <v>0.85000000000000009</v>
      </c>
      <c r="W291" s="19">
        <f t="shared" si="61"/>
        <v>4.250000000000001E-2</v>
      </c>
      <c r="X291" s="16">
        <f t="shared" si="65"/>
        <v>1</v>
      </c>
      <c r="Y291" s="16">
        <f t="shared" si="66"/>
        <v>0</v>
      </c>
      <c r="Z291" s="16">
        <f t="shared" si="67"/>
        <v>0</v>
      </c>
      <c r="AA291" s="16" t="str">
        <f t="shared" si="68"/>
        <v>AtkExt</v>
      </c>
      <c r="AB291" s="16">
        <f t="shared" si="62"/>
        <v>687</v>
      </c>
      <c r="AC291" s="16" t="str">
        <f t="shared" si="69"/>
        <v>[x]</v>
      </c>
      <c r="AD291" s="16" t="str">
        <f t="shared" si="70"/>
        <v>[x]</v>
      </c>
      <c r="AE291" s="16" t="str">
        <f t="shared" si="71"/>
        <v>[x]</v>
      </c>
      <c r="AF291" s="29" t="str">
        <f t="shared" si="72"/>
        <v>[x]</v>
      </c>
      <c r="AG291" s="29">
        <f t="shared" si="73"/>
        <v>20</v>
      </c>
    </row>
    <row r="292" spans="16:33" ht="16.5" x14ac:dyDescent="0.2">
      <c r="P292" s="15">
        <v>236</v>
      </c>
      <c r="Q292" s="16">
        <f t="shared" si="58"/>
        <v>14</v>
      </c>
      <c r="R292" s="16">
        <f t="shared" si="59"/>
        <v>1606016</v>
      </c>
      <c r="S292" s="16" t="str">
        <f t="shared" si="63"/>
        <v>神器3碎片6等级11</v>
      </c>
      <c r="T292" s="31" t="s">
        <v>673</v>
      </c>
      <c r="U292" s="16">
        <f t="shared" si="60"/>
        <v>11</v>
      </c>
      <c r="V292" s="38">
        <f t="shared" si="64"/>
        <v>0.94200000000000006</v>
      </c>
      <c r="W292" s="19">
        <f t="shared" si="61"/>
        <v>4.7100000000000003E-2</v>
      </c>
      <c r="X292" s="16">
        <f t="shared" si="65"/>
        <v>1</v>
      </c>
      <c r="Y292" s="16">
        <f t="shared" si="66"/>
        <v>0</v>
      </c>
      <c r="Z292" s="16">
        <f t="shared" si="67"/>
        <v>0</v>
      </c>
      <c r="AA292" s="16" t="str">
        <f t="shared" si="68"/>
        <v>AtkExt</v>
      </c>
      <c r="AB292" s="16">
        <f t="shared" si="62"/>
        <v>761</v>
      </c>
      <c r="AC292" s="16" t="str">
        <f t="shared" si="69"/>
        <v>[x]</v>
      </c>
      <c r="AD292" s="16" t="str">
        <f t="shared" si="70"/>
        <v>[x]</v>
      </c>
      <c r="AE292" s="16" t="str">
        <f t="shared" si="71"/>
        <v>[x]</v>
      </c>
      <c r="AF292" s="29" t="str">
        <f t="shared" si="72"/>
        <v>[x]</v>
      </c>
      <c r="AG292" s="29">
        <f t="shared" si="73"/>
        <v>22</v>
      </c>
    </row>
    <row r="293" spans="16:33" ht="16.5" x14ac:dyDescent="0.2">
      <c r="P293" s="15">
        <v>237</v>
      </c>
      <c r="Q293" s="16">
        <f t="shared" si="58"/>
        <v>14</v>
      </c>
      <c r="R293" s="16">
        <f t="shared" si="59"/>
        <v>1606016</v>
      </c>
      <c r="S293" s="16" t="str">
        <f t="shared" si="63"/>
        <v>神器3碎片6等级12</v>
      </c>
      <c r="T293" s="31" t="s">
        <v>673</v>
      </c>
      <c r="U293" s="16">
        <f t="shared" si="60"/>
        <v>12</v>
      </c>
      <c r="V293" s="38">
        <f t="shared" si="64"/>
        <v>1.0380000000000003</v>
      </c>
      <c r="W293" s="19">
        <f t="shared" si="61"/>
        <v>5.1900000000000016E-2</v>
      </c>
      <c r="X293" s="16">
        <f t="shared" si="65"/>
        <v>1</v>
      </c>
      <c r="Y293" s="16">
        <f t="shared" si="66"/>
        <v>0</v>
      </c>
      <c r="Z293" s="16">
        <f t="shared" si="67"/>
        <v>0</v>
      </c>
      <c r="AA293" s="16" t="str">
        <f t="shared" si="68"/>
        <v>AtkExt</v>
      </c>
      <c r="AB293" s="16">
        <f t="shared" si="62"/>
        <v>839</v>
      </c>
      <c r="AC293" s="16" t="str">
        <f t="shared" si="69"/>
        <v>[x]</v>
      </c>
      <c r="AD293" s="16" t="str">
        <f t="shared" si="70"/>
        <v>[x]</v>
      </c>
      <c r="AE293" s="16" t="str">
        <f t="shared" si="71"/>
        <v>[x]</v>
      </c>
      <c r="AF293" s="29" t="str">
        <f t="shared" si="72"/>
        <v>[x]</v>
      </c>
      <c r="AG293" s="29">
        <f t="shared" si="73"/>
        <v>24</v>
      </c>
    </row>
    <row r="294" spans="16:33" ht="16.5" x14ac:dyDescent="0.2">
      <c r="P294" s="15">
        <v>238</v>
      </c>
      <c r="Q294" s="16">
        <f t="shared" si="58"/>
        <v>14</v>
      </c>
      <c r="R294" s="16">
        <f t="shared" si="59"/>
        <v>1606016</v>
      </c>
      <c r="S294" s="16" t="str">
        <f t="shared" si="63"/>
        <v>神器3碎片6等级13</v>
      </c>
      <c r="T294" s="31" t="s">
        <v>673</v>
      </c>
      <c r="U294" s="16">
        <f t="shared" si="60"/>
        <v>13</v>
      </c>
      <c r="V294" s="38">
        <f t="shared" si="64"/>
        <v>1.1380000000000001</v>
      </c>
      <c r="W294" s="19">
        <f t="shared" si="61"/>
        <v>5.6900000000000006E-2</v>
      </c>
      <c r="X294" s="16">
        <f t="shared" si="65"/>
        <v>1</v>
      </c>
      <c r="Y294" s="16">
        <f t="shared" si="66"/>
        <v>0</v>
      </c>
      <c r="Z294" s="16">
        <f t="shared" si="67"/>
        <v>0</v>
      </c>
      <c r="AA294" s="16" t="str">
        <f t="shared" si="68"/>
        <v>AtkExt</v>
      </c>
      <c r="AB294" s="16">
        <f t="shared" si="62"/>
        <v>920</v>
      </c>
      <c r="AC294" s="16" t="str">
        <f t="shared" si="69"/>
        <v>[x]</v>
      </c>
      <c r="AD294" s="16" t="str">
        <f t="shared" si="70"/>
        <v>[x]</v>
      </c>
      <c r="AE294" s="16" t="str">
        <f t="shared" si="71"/>
        <v>[x]</v>
      </c>
      <c r="AF294" s="29" t="str">
        <f t="shared" si="72"/>
        <v>[x]</v>
      </c>
      <c r="AG294" s="29">
        <f t="shared" si="73"/>
        <v>26</v>
      </c>
    </row>
    <row r="295" spans="16:33" ht="16.5" x14ac:dyDescent="0.2">
      <c r="P295" s="15">
        <v>239</v>
      </c>
      <c r="Q295" s="16">
        <f t="shared" si="58"/>
        <v>14</v>
      </c>
      <c r="R295" s="16">
        <f t="shared" si="59"/>
        <v>1606016</v>
      </c>
      <c r="S295" s="16" t="str">
        <f t="shared" si="63"/>
        <v>神器3碎片6等级14</v>
      </c>
      <c r="T295" s="31" t="s">
        <v>673</v>
      </c>
      <c r="U295" s="16">
        <f t="shared" si="60"/>
        <v>14</v>
      </c>
      <c r="V295" s="38">
        <f t="shared" si="64"/>
        <v>1.242</v>
      </c>
      <c r="W295" s="19">
        <f t="shared" si="61"/>
        <v>6.2100000000000002E-2</v>
      </c>
      <c r="X295" s="16">
        <f t="shared" si="65"/>
        <v>1</v>
      </c>
      <c r="Y295" s="16">
        <f t="shared" si="66"/>
        <v>0</v>
      </c>
      <c r="Z295" s="16">
        <f t="shared" si="67"/>
        <v>0</v>
      </c>
      <c r="AA295" s="16" t="str">
        <f t="shared" si="68"/>
        <v>AtkExt</v>
      </c>
      <c r="AB295" s="16">
        <f t="shared" si="62"/>
        <v>1004</v>
      </c>
      <c r="AC295" s="16" t="str">
        <f t="shared" si="69"/>
        <v>[x]</v>
      </c>
      <c r="AD295" s="16" t="str">
        <f t="shared" si="70"/>
        <v>[x]</v>
      </c>
      <c r="AE295" s="16" t="str">
        <f t="shared" si="71"/>
        <v>[x]</v>
      </c>
      <c r="AF295" s="29" t="str">
        <f t="shared" si="72"/>
        <v>[x]</v>
      </c>
      <c r="AG295" s="29">
        <f t="shared" si="73"/>
        <v>28</v>
      </c>
    </row>
    <row r="296" spans="16:33" ht="16.5" x14ac:dyDescent="0.2">
      <c r="P296" s="15">
        <v>240</v>
      </c>
      <c r="Q296" s="16">
        <f t="shared" si="58"/>
        <v>14</v>
      </c>
      <c r="R296" s="16">
        <f t="shared" si="59"/>
        <v>1606016</v>
      </c>
      <c r="S296" s="16" t="str">
        <f t="shared" si="63"/>
        <v>神器3碎片6等级15</v>
      </c>
      <c r="T296" s="31" t="s">
        <v>673</v>
      </c>
      <c r="U296" s="16">
        <f t="shared" si="60"/>
        <v>15</v>
      </c>
      <c r="V296" s="38">
        <f t="shared" si="64"/>
        <v>1.35</v>
      </c>
      <c r="W296" s="19">
        <f t="shared" si="61"/>
        <v>6.7500000000000004E-2</v>
      </c>
      <c r="X296" s="16">
        <f t="shared" si="65"/>
        <v>1</v>
      </c>
      <c r="Y296" s="16">
        <f t="shared" si="66"/>
        <v>0</v>
      </c>
      <c r="Z296" s="16">
        <f t="shared" si="67"/>
        <v>0</v>
      </c>
      <c r="AA296" s="16" t="str">
        <f t="shared" si="68"/>
        <v>AtkExt</v>
      </c>
      <c r="AB296" s="16">
        <f t="shared" si="62"/>
        <v>1091</v>
      </c>
      <c r="AC296" s="16" t="str">
        <f t="shared" si="69"/>
        <v>[x]</v>
      </c>
      <c r="AD296" s="16" t="str">
        <f t="shared" si="70"/>
        <v>[x]</v>
      </c>
      <c r="AE296" s="16" t="str">
        <f t="shared" si="71"/>
        <v>[x]</v>
      </c>
      <c r="AF296" s="29" t="str">
        <f t="shared" si="72"/>
        <v>[x]</v>
      </c>
      <c r="AG296" s="29">
        <f t="shared" si="73"/>
        <v>30</v>
      </c>
    </row>
    <row r="297" spans="16:33" ht="16.5" x14ac:dyDescent="0.2">
      <c r="P297" s="15">
        <v>241</v>
      </c>
      <c r="Q297" s="16">
        <f t="shared" si="58"/>
        <v>14</v>
      </c>
      <c r="R297" s="16">
        <f t="shared" si="59"/>
        <v>1606016</v>
      </c>
      <c r="S297" s="16" t="str">
        <f t="shared" si="63"/>
        <v>神器3碎片6等级16</v>
      </c>
      <c r="T297" s="31" t="s">
        <v>673</v>
      </c>
      <c r="U297" s="16">
        <f t="shared" si="60"/>
        <v>16</v>
      </c>
      <c r="V297" s="38">
        <f t="shared" si="64"/>
        <v>1.4620000000000002</v>
      </c>
      <c r="W297" s="19">
        <f t="shared" si="61"/>
        <v>7.3100000000000012E-2</v>
      </c>
      <c r="X297" s="16">
        <f t="shared" si="65"/>
        <v>1</v>
      </c>
      <c r="Y297" s="16">
        <f t="shared" si="66"/>
        <v>0</v>
      </c>
      <c r="Z297" s="16">
        <f t="shared" si="67"/>
        <v>0</v>
      </c>
      <c r="AA297" s="16" t="str">
        <f t="shared" si="68"/>
        <v>AtkExt</v>
      </c>
      <c r="AB297" s="16">
        <f t="shared" si="62"/>
        <v>1182</v>
      </c>
      <c r="AC297" s="16" t="str">
        <f t="shared" si="69"/>
        <v>[x]</v>
      </c>
      <c r="AD297" s="16" t="str">
        <f t="shared" si="70"/>
        <v>[x]</v>
      </c>
      <c r="AE297" s="16" t="str">
        <f t="shared" si="71"/>
        <v>[x]</v>
      </c>
      <c r="AF297" s="29" t="str">
        <f t="shared" si="72"/>
        <v>[x]</v>
      </c>
      <c r="AG297" s="29">
        <f t="shared" si="73"/>
        <v>32</v>
      </c>
    </row>
    <row r="298" spans="16:33" ht="16.5" x14ac:dyDescent="0.2">
      <c r="P298" s="15">
        <v>242</v>
      </c>
      <c r="Q298" s="16">
        <f t="shared" si="58"/>
        <v>14</v>
      </c>
      <c r="R298" s="16">
        <f t="shared" si="59"/>
        <v>1606016</v>
      </c>
      <c r="S298" s="16" t="str">
        <f t="shared" si="63"/>
        <v>神器3碎片6等级17</v>
      </c>
      <c r="T298" s="31" t="s">
        <v>673</v>
      </c>
      <c r="U298" s="16">
        <f t="shared" si="60"/>
        <v>17</v>
      </c>
      <c r="V298" s="38">
        <f t="shared" si="64"/>
        <v>1.5779999999999998</v>
      </c>
      <c r="W298" s="19">
        <f t="shared" si="61"/>
        <v>7.8899999999999998E-2</v>
      </c>
      <c r="X298" s="16">
        <f t="shared" si="65"/>
        <v>1</v>
      </c>
      <c r="Y298" s="16">
        <f t="shared" si="66"/>
        <v>0</v>
      </c>
      <c r="Z298" s="16">
        <f t="shared" si="67"/>
        <v>0</v>
      </c>
      <c r="AA298" s="16" t="str">
        <f t="shared" si="68"/>
        <v>AtkExt</v>
      </c>
      <c r="AB298" s="16">
        <f t="shared" si="62"/>
        <v>1275</v>
      </c>
      <c r="AC298" s="16" t="str">
        <f t="shared" si="69"/>
        <v>[x]</v>
      </c>
      <c r="AD298" s="16" t="str">
        <f t="shared" si="70"/>
        <v>[x]</v>
      </c>
      <c r="AE298" s="16" t="str">
        <f t="shared" si="71"/>
        <v>[x]</v>
      </c>
      <c r="AF298" s="29" t="str">
        <f t="shared" si="72"/>
        <v>[x]</v>
      </c>
      <c r="AG298" s="29">
        <f t="shared" si="73"/>
        <v>34</v>
      </c>
    </row>
    <row r="299" spans="16:33" ht="16.5" x14ac:dyDescent="0.2">
      <c r="P299" s="15">
        <v>243</v>
      </c>
      <c r="Q299" s="16">
        <f t="shared" si="58"/>
        <v>14</v>
      </c>
      <c r="R299" s="16">
        <f t="shared" si="59"/>
        <v>1606016</v>
      </c>
      <c r="S299" s="16" t="str">
        <f t="shared" si="63"/>
        <v>神器3碎片6等级18</v>
      </c>
      <c r="T299" s="31" t="s">
        <v>673</v>
      </c>
      <c r="U299" s="16">
        <f t="shared" si="60"/>
        <v>18</v>
      </c>
      <c r="V299" s="38">
        <f t="shared" si="64"/>
        <v>1.698</v>
      </c>
      <c r="W299" s="19">
        <f t="shared" si="61"/>
        <v>8.4900000000000003E-2</v>
      </c>
      <c r="X299" s="16">
        <f t="shared" si="65"/>
        <v>1</v>
      </c>
      <c r="Y299" s="16">
        <f t="shared" si="66"/>
        <v>0</v>
      </c>
      <c r="Z299" s="16">
        <f t="shared" si="67"/>
        <v>0</v>
      </c>
      <c r="AA299" s="16" t="str">
        <f t="shared" si="68"/>
        <v>AtkExt</v>
      </c>
      <c r="AB299" s="16">
        <f t="shared" si="62"/>
        <v>1372</v>
      </c>
      <c r="AC299" s="16" t="str">
        <f t="shared" si="69"/>
        <v>[x]</v>
      </c>
      <c r="AD299" s="16" t="str">
        <f t="shared" si="70"/>
        <v>[x]</v>
      </c>
      <c r="AE299" s="16" t="str">
        <f t="shared" si="71"/>
        <v>[x]</v>
      </c>
      <c r="AF299" s="29" t="str">
        <f t="shared" si="72"/>
        <v>[x]</v>
      </c>
      <c r="AG299" s="29">
        <f t="shared" si="73"/>
        <v>36</v>
      </c>
    </row>
    <row r="300" spans="16:33" ht="16.5" x14ac:dyDescent="0.2">
      <c r="P300" s="15">
        <v>244</v>
      </c>
      <c r="Q300" s="16">
        <f t="shared" si="58"/>
        <v>14</v>
      </c>
      <c r="R300" s="16">
        <f t="shared" si="59"/>
        <v>1606016</v>
      </c>
      <c r="S300" s="16" t="str">
        <f t="shared" si="63"/>
        <v>神器3碎片6等级19</v>
      </c>
      <c r="T300" s="31" t="s">
        <v>673</v>
      </c>
      <c r="U300" s="16">
        <f t="shared" si="60"/>
        <v>19</v>
      </c>
      <c r="V300" s="38">
        <f t="shared" si="64"/>
        <v>1.8220000000000001</v>
      </c>
      <c r="W300" s="19">
        <f t="shared" si="61"/>
        <v>9.1100000000000014E-2</v>
      </c>
      <c r="X300" s="16">
        <f t="shared" si="65"/>
        <v>1</v>
      </c>
      <c r="Y300" s="16">
        <f t="shared" si="66"/>
        <v>0</v>
      </c>
      <c r="Z300" s="16">
        <f t="shared" si="67"/>
        <v>0</v>
      </c>
      <c r="AA300" s="16" t="str">
        <f t="shared" si="68"/>
        <v>AtkExt</v>
      </c>
      <c r="AB300" s="16">
        <f t="shared" si="62"/>
        <v>1473</v>
      </c>
      <c r="AC300" s="16" t="str">
        <f t="shared" si="69"/>
        <v>[x]</v>
      </c>
      <c r="AD300" s="16" t="str">
        <f t="shared" si="70"/>
        <v>[x]</v>
      </c>
      <c r="AE300" s="16" t="str">
        <f t="shared" si="71"/>
        <v>[x]</v>
      </c>
      <c r="AF300" s="29" t="str">
        <f t="shared" si="72"/>
        <v>[x]</v>
      </c>
      <c r="AG300" s="29">
        <f t="shared" si="73"/>
        <v>38</v>
      </c>
    </row>
    <row r="301" spans="16:33" ht="16.5" x14ac:dyDescent="0.2">
      <c r="P301" s="15">
        <v>245</v>
      </c>
      <c r="Q301" s="16">
        <f t="shared" si="58"/>
        <v>14</v>
      </c>
      <c r="R301" s="16">
        <f t="shared" si="59"/>
        <v>1606016</v>
      </c>
      <c r="S301" s="16" t="str">
        <f t="shared" si="63"/>
        <v>神器3碎片6等级20</v>
      </c>
      <c r="T301" s="31" t="s">
        <v>673</v>
      </c>
      <c r="U301" s="16">
        <f t="shared" si="60"/>
        <v>20</v>
      </c>
      <c r="V301" s="38">
        <f t="shared" si="64"/>
        <v>1.95</v>
      </c>
      <c r="W301" s="19">
        <f t="shared" si="61"/>
        <v>9.7500000000000003E-2</v>
      </c>
      <c r="X301" s="16">
        <f t="shared" si="65"/>
        <v>1</v>
      </c>
      <c r="Y301" s="16">
        <f t="shared" si="66"/>
        <v>0</v>
      </c>
      <c r="Z301" s="16">
        <f t="shared" si="67"/>
        <v>0</v>
      </c>
      <c r="AA301" s="16" t="str">
        <f t="shared" si="68"/>
        <v>AtkExt</v>
      </c>
      <c r="AB301" s="16">
        <f t="shared" si="62"/>
        <v>1576</v>
      </c>
      <c r="AC301" s="16" t="str">
        <f t="shared" si="69"/>
        <v>[x]</v>
      </c>
      <c r="AD301" s="16" t="str">
        <f t="shared" si="70"/>
        <v>[x]</v>
      </c>
      <c r="AE301" s="16" t="str">
        <f t="shared" si="71"/>
        <v>[x]</v>
      </c>
      <c r="AF301" s="29" t="str">
        <f t="shared" si="72"/>
        <v>[x]</v>
      </c>
      <c r="AG301" s="29">
        <f t="shared" si="73"/>
        <v>40</v>
      </c>
    </row>
    <row r="302" spans="16:33" ht="16.5" x14ac:dyDescent="0.2">
      <c r="P302" s="15">
        <v>246</v>
      </c>
      <c r="Q302" s="16">
        <f t="shared" si="58"/>
        <v>14</v>
      </c>
      <c r="R302" s="16">
        <f t="shared" si="59"/>
        <v>1606016</v>
      </c>
      <c r="S302" s="16" t="str">
        <f t="shared" si="63"/>
        <v>神器3碎片6等级21</v>
      </c>
      <c r="T302" s="31" t="s">
        <v>673</v>
      </c>
      <c r="U302" s="16">
        <f t="shared" si="60"/>
        <v>21</v>
      </c>
      <c r="V302" s="38">
        <f t="shared" si="64"/>
        <v>2.0819999999999999</v>
      </c>
      <c r="W302" s="19">
        <f t="shared" si="61"/>
        <v>0.1041</v>
      </c>
      <c r="X302" s="16">
        <f t="shared" si="65"/>
        <v>1</v>
      </c>
      <c r="Y302" s="16">
        <f t="shared" si="66"/>
        <v>0</v>
      </c>
      <c r="Z302" s="16">
        <f t="shared" si="67"/>
        <v>0</v>
      </c>
      <c r="AA302" s="16" t="str">
        <f t="shared" si="68"/>
        <v>AtkExt</v>
      </c>
      <c r="AB302" s="16">
        <f t="shared" si="62"/>
        <v>1683</v>
      </c>
      <c r="AC302" s="16" t="str">
        <f t="shared" si="69"/>
        <v>[x]</v>
      </c>
      <c r="AD302" s="16" t="str">
        <f t="shared" si="70"/>
        <v>[x]</v>
      </c>
      <c r="AE302" s="16" t="str">
        <f t="shared" si="71"/>
        <v>[x]</v>
      </c>
      <c r="AF302" s="29" t="str">
        <f t="shared" si="72"/>
        <v>[x]</v>
      </c>
      <c r="AG302" s="29">
        <f t="shared" si="73"/>
        <v>42</v>
      </c>
    </row>
    <row r="303" spans="16:33" ht="16.5" x14ac:dyDescent="0.2">
      <c r="P303" s="15">
        <v>247</v>
      </c>
      <c r="Q303" s="16">
        <f t="shared" si="58"/>
        <v>15</v>
      </c>
      <c r="R303" s="16">
        <f t="shared" si="59"/>
        <v>1606019</v>
      </c>
      <c r="S303" s="16" t="str">
        <f t="shared" si="63"/>
        <v>神器4碎片1等级1</v>
      </c>
      <c r="T303" s="31" t="s">
        <v>673</v>
      </c>
      <c r="U303" s="16">
        <f t="shared" si="60"/>
        <v>1</v>
      </c>
      <c r="V303" s="38">
        <f t="shared" si="64"/>
        <v>0.20200000000000001</v>
      </c>
      <c r="W303" s="19">
        <f t="shared" si="61"/>
        <v>2.0200000000000001E-3</v>
      </c>
      <c r="X303" s="16">
        <f t="shared" si="65"/>
        <v>1</v>
      </c>
      <c r="Y303" s="16">
        <f t="shared" si="66"/>
        <v>3</v>
      </c>
      <c r="Z303" s="16">
        <f t="shared" si="67"/>
        <v>0</v>
      </c>
      <c r="AA303" s="16" t="str">
        <f t="shared" si="68"/>
        <v>AtkExt</v>
      </c>
      <c r="AB303" s="16">
        <f t="shared" si="62"/>
        <v>21</v>
      </c>
      <c r="AC303" s="16" t="str">
        <f t="shared" si="69"/>
        <v>HPExt</v>
      </c>
      <c r="AD303" s="16">
        <f t="shared" si="70"/>
        <v>32</v>
      </c>
      <c r="AE303" s="16" t="str">
        <f t="shared" si="71"/>
        <v>[x]</v>
      </c>
      <c r="AF303" s="29" t="str">
        <f t="shared" si="72"/>
        <v>[x]</v>
      </c>
      <c r="AG303" s="29" t="str">
        <f t="shared" si="73"/>
        <v>[x]</v>
      </c>
    </row>
    <row r="304" spans="16:33" ht="16.5" x14ac:dyDescent="0.2">
      <c r="P304" s="15">
        <v>248</v>
      </c>
      <c r="Q304" s="16">
        <f t="shared" si="58"/>
        <v>15</v>
      </c>
      <c r="R304" s="16">
        <f t="shared" si="59"/>
        <v>1606019</v>
      </c>
      <c r="S304" s="16" t="str">
        <f t="shared" si="63"/>
        <v>神器4碎片1等级2</v>
      </c>
      <c r="T304" s="31" t="s">
        <v>673</v>
      </c>
      <c r="U304" s="16">
        <f t="shared" si="60"/>
        <v>2</v>
      </c>
      <c r="V304" s="38">
        <f t="shared" si="64"/>
        <v>0.25800000000000001</v>
      </c>
      <c r="W304" s="19">
        <f t="shared" si="61"/>
        <v>2.5800000000000003E-3</v>
      </c>
      <c r="X304" s="16">
        <f t="shared" si="65"/>
        <v>1</v>
      </c>
      <c r="Y304" s="16">
        <f t="shared" si="66"/>
        <v>3</v>
      </c>
      <c r="Z304" s="16">
        <f t="shared" si="67"/>
        <v>0</v>
      </c>
      <c r="AA304" s="16" t="str">
        <f t="shared" si="68"/>
        <v>AtkExt</v>
      </c>
      <c r="AB304" s="16">
        <f t="shared" si="62"/>
        <v>27</v>
      </c>
      <c r="AC304" s="16" t="str">
        <f t="shared" si="69"/>
        <v>HPExt</v>
      </c>
      <c r="AD304" s="16">
        <f t="shared" si="70"/>
        <v>41</v>
      </c>
      <c r="AE304" s="16" t="str">
        <f t="shared" si="71"/>
        <v>[x]</v>
      </c>
      <c r="AF304" s="29" t="str">
        <f t="shared" si="72"/>
        <v>[x]</v>
      </c>
      <c r="AG304" s="29" t="str">
        <f t="shared" si="73"/>
        <v>[x]</v>
      </c>
    </row>
    <row r="305" spans="16:33" ht="16.5" x14ac:dyDescent="0.2">
      <c r="P305" s="15">
        <v>249</v>
      </c>
      <c r="Q305" s="16">
        <f t="shared" si="58"/>
        <v>15</v>
      </c>
      <c r="R305" s="16">
        <f t="shared" si="59"/>
        <v>1606019</v>
      </c>
      <c r="S305" s="16" t="str">
        <f t="shared" si="63"/>
        <v>神器4碎片1等级3</v>
      </c>
      <c r="T305" s="31" t="s">
        <v>673</v>
      </c>
      <c r="U305" s="16">
        <f t="shared" si="60"/>
        <v>3</v>
      </c>
      <c r="V305" s="38">
        <f t="shared" si="64"/>
        <v>0.31800000000000006</v>
      </c>
      <c r="W305" s="19">
        <f t="shared" si="61"/>
        <v>3.1800000000000005E-3</v>
      </c>
      <c r="X305" s="16">
        <f t="shared" si="65"/>
        <v>1</v>
      </c>
      <c r="Y305" s="16">
        <f t="shared" si="66"/>
        <v>3</v>
      </c>
      <c r="Z305" s="16">
        <f t="shared" si="67"/>
        <v>0</v>
      </c>
      <c r="AA305" s="16" t="str">
        <f t="shared" si="68"/>
        <v>AtkExt</v>
      </c>
      <c r="AB305" s="16">
        <f t="shared" si="62"/>
        <v>34</v>
      </c>
      <c r="AC305" s="16" t="str">
        <f t="shared" si="69"/>
        <v>HPExt</v>
      </c>
      <c r="AD305" s="16">
        <f t="shared" si="70"/>
        <v>51</v>
      </c>
      <c r="AE305" s="16" t="str">
        <f t="shared" si="71"/>
        <v>[x]</v>
      </c>
      <c r="AF305" s="29" t="str">
        <f t="shared" si="72"/>
        <v>[x]</v>
      </c>
      <c r="AG305" s="29" t="str">
        <f t="shared" si="73"/>
        <v>[x]</v>
      </c>
    </row>
    <row r="306" spans="16:33" ht="16.5" x14ac:dyDescent="0.2">
      <c r="P306" s="15">
        <v>250</v>
      </c>
      <c r="Q306" s="16">
        <f t="shared" si="58"/>
        <v>15</v>
      </c>
      <c r="R306" s="16">
        <f t="shared" si="59"/>
        <v>1606019</v>
      </c>
      <c r="S306" s="16" t="str">
        <f t="shared" si="63"/>
        <v>神器4碎片1等级4</v>
      </c>
      <c r="T306" s="31" t="s">
        <v>673</v>
      </c>
      <c r="U306" s="16">
        <f t="shared" si="60"/>
        <v>4</v>
      </c>
      <c r="V306" s="38">
        <f t="shared" si="64"/>
        <v>0.38200000000000001</v>
      </c>
      <c r="W306" s="19">
        <f t="shared" si="61"/>
        <v>3.82E-3</v>
      </c>
      <c r="X306" s="16">
        <f t="shared" si="65"/>
        <v>1</v>
      </c>
      <c r="Y306" s="16">
        <f t="shared" si="66"/>
        <v>3</v>
      </c>
      <c r="Z306" s="16">
        <f t="shared" si="67"/>
        <v>0</v>
      </c>
      <c r="AA306" s="16" t="str">
        <f t="shared" si="68"/>
        <v>AtkExt</v>
      </c>
      <c r="AB306" s="16">
        <f t="shared" si="62"/>
        <v>41</v>
      </c>
      <c r="AC306" s="16" t="str">
        <f t="shared" si="69"/>
        <v>HPExt</v>
      </c>
      <c r="AD306" s="16">
        <f t="shared" si="70"/>
        <v>61</v>
      </c>
      <c r="AE306" s="16" t="str">
        <f t="shared" si="71"/>
        <v>[x]</v>
      </c>
      <c r="AF306" s="29" t="str">
        <f t="shared" si="72"/>
        <v>[x]</v>
      </c>
      <c r="AG306" s="29" t="str">
        <f t="shared" si="73"/>
        <v>[x]</v>
      </c>
    </row>
    <row r="307" spans="16:33" ht="16.5" x14ac:dyDescent="0.2">
      <c r="P307" s="15">
        <v>251</v>
      </c>
      <c r="Q307" s="16">
        <f t="shared" si="58"/>
        <v>15</v>
      </c>
      <c r="R307" s="16">
        <f t="shared" si="59"/>
        <v>1606019</v>
      </c>
      <c r="S307" s="16" t="str">
        <f t="shared" si="63"/>
        <v>神器4碎片1等级5</v>
      </c>
      <c r="T307" s="31" t="s">
        <v>673</v>
      </c>
      <c r="U307" s="16">
        <f t="shared" si="60"/>
        <v>5</v>
      </c>
      <c r="V307" s="38">
        <f t="shared" si="64"/>
        <v>0.45</v>
      </c>
      <c r="W307" s="19">
        <f t="shared" si="61"/>
        <v>4.5000000000000005E-3</v>
      </c>
      <c r="X307" s="16">
        <f t="shared" si="65"/>
        <v>1</v>
      </c>
      <c r="Y307" s="16">
        <f t="shared" si="66"/>
        <v>3</v>
      </c>
      <c r="Z307" s="16">
        <f t="shared" si="67"/>
        <v>0</v>
      </c>
      <c r="AA307" s="16" t="str">
        <f t="shared" si="68"/>
        <v>AtkExt</v>
      </c>
      <c r="AB307" s="16">
        <f t="shared" si="62"/>
        <v>48</v>
      </c>
      <c r="AC307" s="16" t="str">
        <f t="shared" si="69"/>
        <v>HPExt</v>
      </c>
      <c r="AD307" s="16">
        <f t="shared" si="70"/>
        <v>72</v>
      </c>
      <c r="AE307" s="16" t="str">
        <f t="shared" si="71"/>
        <v>[x]</v>
      </c>
      <c r="AF307" s="29" t="str">
        <f t="shared" si="72"/>
        <v>[x]</v>
      </c>
      <c r="AG307" s="29" t="str">
        <f t="shared" si="73"/>
        <v>[x]</v>
      </c>
    </row>
    <row r="308" spans="16:33" ht="16.5" x14ac:dyDescent="0.2">
      <c r="P308" s="15">
        <v>252</v>
      </c>
      <c r="Q308" s="16">
        <f t="shared" si="58"/>
        <v>15</v>
      </c>
      <c r="R308" s="16">
        <f t="shared" si="59"/>
        <v>1606019</v>
      </c>
      <c r="S308" s="16" t="str">
        <f t="shared" si="63"/>
        <v>神器4碎片1等级6</v>
      </c>
      <c r="T308" s="31" t="s">
        <v>673</v>
      </c>
      <c r="U308" s="16">
        <f t="shared" si="60"/>
        <v>6</v>
      </c>
      <c r="V308" s="38">
        <f t="shared" si="64"/>
        <v>0.52200000000000002</v>
      </c>
      <c r="W308" s="19">
        <f t="shared" si="61"/>
        <v>5.2200000000000007E-3</v>
      </c>
      <c r="X308" s="16">
        <f t="shared" si="65"/>
        <v>1</v>
      </c>
      <c r="Y308" s="16">
        <f t="shared" si="66"/>
        <v>3</v>
      </c>
      <c r="Z308" s="16">
        <f t="shared" si="67"/>
        <v>0</v>
      </c>
      <c r="AA308" s="16" t="str">
        <f t="shared" si="68"/>
        <v>AtkExt</v>
      </c>
      <c r="AB308" s="16">
        <f t="shared" si="62"/>
        <v>56</v>
      </c>
      <c r="AC308" s="16" t="str">
        <f t="shared" si="69"/>
        <v>HPExt</v>
      </c>
      <c r="AD308" s="16">
        <f t="shared" si="70"/>
        <v>84</v>
      </c>
      <c r="AE308" s="16" t="str">
        <f t="shared" si="71"/>
        <v>[x]</v>
      </c>
      <c r="AF308" s="29" t="str">
        <f t="shared" si="72"/>
        <v>[x]</v>
      </c>
      <c r="AG308" s="29" t="str">
        <f t="shared" si="73"/>
        <v>[x]</v>
      </c>
    </row>
    <row r="309" spans="16:33" ht="16.5" x14ac:dyDescent="0.2">
      <c r="P309" s="15">
        <v>253</v>
      </c>
      <c r="Q309" s="16">
        <f t="shared" si="58"/>
        <v>15</v>
      </c>
      <c r="R309" s="16">
        <f t="shared" si="59"/>
        <v>1606019</v>
      </c>
      <c r="S309" s="16" t="str">
        <f t="shared" si="63"/>
        <v>神器4碎片1等级7</v>
      </c>
      <c r="T309" s="31" t="s">
        <v>673</v>
      </c>
      <c r="U309" s="16">
        <f t="shared" si="60"/>
        <v>7</v>
      </c>
      <c r="V309" s="38">
        <f t="shared" si="64"/>
        <v>0.59799999999999998</v>
      </c>
      <c r="W309" s="19">
        <f t="shared" si="61"/>
        <v>5.9800000000000001E-3</v>
      </c>
      <c r="X309" s="16">
        <f t="shared" si="65"/>
        <v>1</v>
      </c>
      <c r="Y309" s="16">
        <f t="shared" si="66"/>
        <v>3</v>
      </c>
      <c r="Z309" s="16">
        <f t="shared" si="67"/>
        <v>0</v>
      </c>
      <c r="AA309" s="16" t="str">
        <f t="shared" si="68"/>
        <v>AtkExt</v>
      </c>
      <c r="AB309" s="16">
        <f t="shared" si="62"/>
        <v>64</v>
      </c>
      <c r="AC309" s="16" t="str">
        <f t="shared" si="69"/>
        <v>HPExt</v>
      </c>
      <c r="AD309" s="16">
        <f t="shared" si="70"/>
        <v>96</v>
      </c>
      <c r="AE309" s="16" t="str">
        <f t="shared" si="71"/>
        <v>[x]</v>
      </c>
      <c r="AF309" s="29" t="str">
        <f t="shared" si="72"/>
        <v>[x]</v>
      </c>
      <c r="AG309" s="29" t="str">
        <f t="shared" si="73"/>
        <v>[x]</v>
      </c>
    </row>
    <row r="310" spans="16:33" ht="16.5" x14ac:dyDescent="0.2">
      <c r="P310" s="15">
        <v>254</v>
      </c>
      <c r="Q310" s="16">
        <f t="shared" si="58"/>
        <v>15</v>
      </c>
      <c r="R310" s="16">
        <f t="shared" si="59"/>
        <v>1606019</v>
      </c>
      <c r="S310" s="16" t="str">
        <f t="shared" si="63"/>
        <v>神器4碎片1等级8</v>
      </c>
      <c r="T310" s="31" t="s">
        <v>673</v>
      </c>
      <c r="U310" s="16">
        <f t="shared" si="60"/>
        <v>8</v>
      </c>
      <c r="V310" s="38">
        <f t="shared" si="64"/>
        <v>0.67800000000000005</v>
      </c>
      <c r="W310" s="19">
        <f t="shared" si="61"/>
        <v>6.7800000000000004E-3</v>
      </c>
      <c r="X310" s="16">
        <f t="shared" si="65"/>
        <v>1</v>
      </c>
      <c r="Y310" s="16">
        <f t="shared" si="66"/>
        <v>3</v>
      </c>
      <c r="Z310" s="16">
        <f t="shared" si="67"/>
        <v>0</v>
      </c>
      <c r="AA310" s="16" t="str">
        <f t="shared" si="68"/>
        <v>AtkExt</v>
      </c>
      <c r="AB310" s="16">
        <f t="shared" si="62"/>
        <v>73</v>
      </c>
      <c r="AC310" s="16" t="str">
        <f t="shared" si="69"/>
        <v>HPExt</v>
      </c>
      <c r="AD310" s="16">
        <f t="shared" si="70"/>
        <v>109</v>
      </c>
      <c r="AE310" s="16" t="str">
        <f t="shared" si="71"/>
        <v>[x]</v>
      </c>
      <c r="AF310" s="29" t="str">
        <f t="shared" si="72"/>
        <v>[x]</v>
      </c>
      <c r="AG310" s="29" t="str">
        <f t="shared" si="73"/>
        <v>[x]</v>
      </c>
    </row>
    <row r="311" spans="16:33" ht="16.5" x14ac:dyDescent="0.2">
      <c r="P311" s="15">
        <v>255</v>
      </c>
      <c r="Q311" s="16">
        <f t="shared" si="58"/>
        <v>15</v>
      </c>
      <c r="R311" s="16">
        <f t="shared" si="59"/>
        <v>1606019</v>
      </c>
      <c r="S311" s="16" t="str">
        <f t="shared" si="63"/>
        <v>神器4碎片1等级9</v>
      </c>
      <c r="T311" s="31" t="s">
        <v>673</v>
      </c>
      <c r="U311" s="16">
        <f t="shared" si="60"/>
        <v>9</v>
      </c>
      <c r="V311" s="38">
        <f t="shared" si="64"/>
        <v>0.76200000000000001</v>
      </c>
      <c r="W311" s="19">
        <f t="shared" si="61"/>
        <v>7.62E-3</v>
      </c>
      <c r="X311" s="16">
        <f t="shared" si="65"/>
        <v>1</v>
      </c>
      <c r="Y311" s="16">
        <f t="shared" si="66"/>
        <v>3</v>
      </c>
      <c r="Z311" s="16">
        <f t="shared" si="67"/>
        <v>0</v>
      </c>
      <c r="AA311" s="16" t="str">
        <f t="shared" si="68"/>
        <v>AtkExt</v>
      </c>
      <c r="AB311" s="16">
        <f t="shared" si="62"/>
        <v>82</v>
      </c>
      <c r="AC311" s="16" t="str">
        <f t="shared" si="69"/>
        <v>HPExt</v>
      </c>
      <c r="AD311" s="16">
        <f t="shared" si="70"/>
        <v>123</v>
      </c>
      <c r="AE311" s="16" t="str">
        <f t="shared" si="71"/>
        <v>[x]</v>
      </c>
      <c r="AF311" s="29" t="str">
        <f t="shared" si="72"/>
        <v>[x]</v>
      </c>
      <c r="AG311" s="29" t="str">
        <f t="shared" si="73"/>
        <v>[x]</v>
      </c>
    </row>
    <row r="312" spans="16:33" ht="16.5" x14ac:dyDescent="0.2">
      <c r="P312" s="15">
        <v>256</v>
      </c>
      <c r="Q312" s="16">
        <f t="shared" si="58"/>
        <v>15</v>
      </c>
      <c r="R312" s="16">
        <f t="shared" si="59"/>
        <v>1606019</v>
      </c>
      <c r="S312" s="16" t="str">
        <f t="shared" si="63"/>
        <v>神器4碎片1等级10</v>
      </c>
      <c r="T312" s="31" t="s">
        <v>673</v>
      </c>
      <c r="U312" s="16">
        <f t="shared" si="60"/>
        <v>10</v>
      </c>
      <c r="V312" s="38">
        <f t="shared" si="64"/>
        <v>0.85000000000000009</v>
      </c>
      <c r="W312" s="19">
        <f t="shared" si="61"/>
        <v>8.5000000000000006E-3</v>
      </c>
      <c r="X312" s="16">
        <f t="shared" si="65"/>
        <v>1</v>
      </c>
      <c r="Y312" s="16">
        <f t="shared" si="66"/>
        <v>3</v>
      </c>
      <c r="Z312" s="16">
        <f t="shared" si="67"/>
        <v>0</v>
      </c>
      <c r="AA312" s="16" t="str">
        <f t="shared" si="68"/>
        <v>AtkExt</v>
      </c>
      <c r="AB312" s="16">
        <f t="shared" si="62"/>
        <v>91</v>
      </c>
      <c r="AC312" s="16" t="str">
        <f t="shared" si="69"/>
        <v>HPExt</v>
      </c>
      <c r="AD312" s="16">
        <f t="shared" si="70"/>
        <v>137</v>
      </c>
      <c r="AE312" s="16" t="str">
        <f t="shared" si="71"/>
        <v>[x]</v>
      </c>
      <c r="AF312" s="29" t="str">
        <f t="shared" si="72"/>
        <v>[x]</v>
      </c>
      <c r="AG312" s="29" t="str">
        <f t="shared" si="73"/>
        <v>[x]</v>
      </c>
    </row>
    <row r="313" spans="16:33" ht="16.5" x14ac:dyDescent="0.2">
      <c r="P313" s="15">
        <v>257</v>
      </c>
      <c r="Q313" s="16">
        <f t="shared" ref="Q313:Q376" si="74">MATCH(P313-1,$X$4:$X$46,1)</f>
        <v>15</v>
      </c>
      <c r="R313" s="16">
        <f t="shared" ref="R313:R376" si="75">INDEX($S$5:$S$46,Q313)</f>
        <v>1606019</v>
      </c>
      <c r="S313" s="16" t="str">
        <f t="shared" si="63"/>
        <v>神器4碎片1等级11</v>
      </c>
      <c r="T313" s="31" t="s">
        <v>673</v>
      </c>
      <c r="U313" s="16">
        <f t="shared" ref="U313:U376" si="76">P313-INDEX($X$4:$X$46,Q313)</f>
        <v>11</v>
      </c>
      <c r="V313" s="38">
        <f t="shared" si="64"/>
        <v>0.94200000000000006</v>
      </c>
      <c r="W313" s="19">
        <f t="shared" ref="W313:W376" si="77">INDEX($V$5:$V$46,Q313)*V313</f>
        <v>9.4200000000000013E-3</v>
      </c>
      <c r="X313" s="16">
        <f t="shared" si="65"/>
        <v>1</v>
      </c>
      <c r="Y313" s="16">
        <f t="shared" si="66"/>
        <v>3</v>
      </c>
      <c r="Z313" s="16">
        <f t="shared" si="67"/>
        <v>0</v>
      </c>
      <c r="AA313" s="16" t="str">
        <f t="shared" si="68"/>
        <v>AtkExt</v>
      </c>
      <c r="AB313" s="16">
        <f t="shared" ref="AB313:AB376" si="78">INT(INDEX($E$4:$G$4,X313)*W313*INDEX($Y$5:$AA$46,Q313,X313))</f>
        <v>101</v>
      </c>
      <c r="AC313" s="16" t="str">
        <f t="shared" si="69"/>
        <v>HPExt</v>
      </c>
      <c r="AD313" s="16">
        <f t="shared" si="70"/>
        <v>152</v>
      </c>
      <c r="AE313" s="16" t="str">
        <f t="shared" si="71"/>
        <v>[x]</v>
      </c>
      <c r="AF313" s="29" t="str">
        <f t="shared" si="72"/>
        <v>[x]</v>
      </c>
      <c r="AG313" s="29" t="str">
        <f t="shared" si="73"/>
        <v>[x]</v>
      </c>
    </row>
    <row r="314" spans="16:33" ht="16.5" x14ac:dyDescent="0.2">
      <c r="P314" s="15">
        <v>258</v>
      </c>
      <c r="Q314" s="16">
        <f t="shared" si="74"/>
        <v>15</v>
      </c>
      <c r="R314" s="16">
        <f t="shared" si="75"/>
        <v>1606019</v>
      </c>
      <c r="S314" s="16" t="str">
        <f t="shared" ref="S314:S377" si="79">INDEX($P$5:$P$46,Q314)&amp;"碎片"&amp;INDEX($R$5:$R$46,Q314)&amp;"等级"&amp;U314</f>
        <v>神器4碎片1等级12</v>
      </c>
      <c r="T314" s="31" t="s">
        <v>673</v>
      </c>
      <c r="U314" s="16">
        <f t="shared" si="76"/>
        <v>12</v>
      </c>
      <c r="V314" s="38">
        <f t="shared" ref="V314:V377" si="80">15%+U314*5%+U314*U314*0.2%</f>
        <v>1.0380000000000003</v>
      </c>
      <c r="W314" s="19">
        <f t="shared" si="77"/>
        <v>1.0380000000000002E-2</v>
      </c>
      <c r="X314" s="16">
        <f t="shared" ref="X314:X377" si="81">INDEX($AB$5:$AB$46,Q314)</f>
        <v>1</v>
      </c>
      <c r="Y314" s="16">
        <f t="shared" ref="Y314:Y377" si="82">INDEX(AC$5:AC$46,$Q314)</f>
        <v>3</v>
      </c>
      <c r="Z314" s="16">
        <f t="shared" ref="Z314:Z377" si="83">INDEX(AD$5:AD$46,$Q314)</f>
        <v>0</v>
      </c>
      <c r="AA314" s="16" t="str">
        <f t="shared" ref="AA314:AA377" si="84">INDEX($Y$3:$AA$3,X314)</f>
        <v>AtkExt</v>
      </c>
      <c r="AB314" s="16">
        <f t="shared" si="78"/>
        <v>111</v>
      </c>
      <c r="AC314" s="16" t="str">
        <f t="shared" ref="AC314:AC377" si="85">IF(Y314&gt;0,INDEX($Y$3:$AA$3,Y314),"[x]")</f>
        <v>HPExt</v>
      </c>
      <c r="AD314" s="16">
        <f t="shared" ref="AD314:AD377" si="86">IF(Y314&gt;0,INT(INDEX($E$4:$G$4,Y314)*W314*INDEX($Y$5:$AA$46,Q314,Y314)),"[x]")</f>
        <v>168</v>
      </c>
      <c r="AE314" s="16" t="str">
        <f t="shared" ref="AE314:AE377" si="87">IF(Z314&gt;0,INDEX($Y$3:$AA$3,Z314),"[x]")</f>
        <v>[x]</v>
      </c>
      <c r="AF314" s="29" t="str">
        <f t="shared" ref="AF314:AF377" si="88">IF(Z314&gt;0,INT(INDEX($E$4:$G$4,Z314)*W314*INDEX($Y$5:$AA$46,Q314,Z314)),"[x]")</f>
        <v>[x]</v>
      </c>
      <c r="AG314" s="29" t="str">
        <f t="shared" ref="AG314:AG377" si="89">IF(INDEX($AE$5:$AE$46,Q314)&gt;0,INDEX($AE$5:$AE$46,Q314)*U314,"[x]")</f>
        <v>[x]</v>
      </c>
    </row>
    <row r="315" spans="16:33" ht="16.5" x14ac:dyDescent="0.2">
      <c r="P315" s="15">
        <v>259</v>
      </c>
      <c r="Q315" s="16">
        <f t="shared" si="74"/>
        <v>15</v>
      </c>
      <c r="R315" s="16">
        <f t="shared" si="75"/>
        <v>1606019</v>
      </c>
      <c r="S315" s="16" t="str">
        <f t="shared" si="79"/>
        <v>神器4碎片1等级13</v>
      </c>
      <c r="T315" s="31" t="s">
        <v>673</v>
      </c>
      <c r="U315" s="16">
        <f t="shared" si="76"/>
        <v>13</v>
      </c>
      <c r="V315" s="38">
        <f t="shared" si="80"/>
        <v>1.1380000000000001</v>
      </c>
      <c r="W315" s="19">
        <f t="shared" si="77"/>
        <v>1.1380000000000001E-2</v>
      </c>
      <c r="X315" s="16">
        <f t="shared" si="81"/>
        <v>1</v>
      </c>
      <c r="Y315" s="16">
        <f t="shared" si="82"/>
        <v>3</v>
      </c>
      <c r="Z315" s="16">
        <f t="shared" si="83"/>
        <v>0</v>
      </c>
      <c r="AA315" s="16" t="str">
        <f t="shared" si="84"/>
        <v>AtkExt</v>
      </c>
      <c r="AB315" s="16">
        <f t="shared" si="78"/>
        <v>122</v>
      </c>
      <c r="AC315" s="16" t="str">
        <f t="shared" si="85"/>
        <v>HPExt</v>
      </c>
      <c r="AD315" s="16">
        <f t="shared" si="86"/>
        <v>184</v>
      </c>
      <c r="AE315" s="16" t="str">
        <f t="shared" si="87"/>
        <v>[x]</v>
      </c>
      <c r="AF315" s="29" t="str">
        <f t="shared" si="88"/>
        <v>[x]</v>
      </c>
      <c r="AG315" s="29" t="str">
        <f t="shared" si="89"/>
        <v>[x]</v>
      </c>
    </row>
    <row r="316" spans="16:33" ht="16.5" x14ac:dyDescent="0.2">
      <c r="P316" s="15">
        <v>260</v>
      </c>
      <c r="Q316" s="16">
        <f t="shared" si="74"/>
        <v>15</v>
      </c>
      <c r="R316" s="16">
        <f t="shared" si="75"/>
        <v>1606019</v>
      </c>
      <c r="S316" s="16" t="str">
        <f t="shared" si="79"/>
        <v>神器4碎片1等级14</v>
      </c>
      <c r="T316" s="31" t="s">
        <v>673</v>
      </c>
      <c r="U316" s="16">
        <f t="shared" si="76"/>
        <v>14</v>
      </c>
      <c r="V316" s="38">
        <f t="shared" si="80"/>
        <v>1.242</v>
      </c>
      <c r="W316" s="19">
        <f t="shared" si="77"/>
        <v>1.242E-2</v>
      </c>
      <c r="X316" s="16">
        <f t="shared" si="81"/>
        <v>1</v>
      </c>
      <c r="Y316" s="16">
        <f t="shared" si="82"/>
        <v>3</v>
      </c>
      <c r="Z316" s="16">
        <f t="shared" si="83"/>
        <v>0</v>
      </c>
      <c r="AA316" s="16" t="str">
        <f t="shared" si="84"/>
        <v>AtkExt</v>
      </c>
      <c r="AB316" s="16">
        <f t="shared" si="78"/>
        <v>133</v>
      </c>
      <c r="AC316" s="16" t="str">
        <f t="shared" si="85"/>
        <v>HPExt</v>
      </c>
      <c r="AD316" s="16">
        <f t="shared" si="86"/>
        <v>201</v>
      </c>
      <c r="AE316" s="16" t="str">
        <f t="shared" si="87"/>
        <v>[x]</v>
      </c>
      <c r="AF316" s="29" t="str">
        <f t="shared" si="88"/>
        <v>[x]</v>
      </c>
      <c r="AG316" s="29" t="str">
        <f t="shared" si="89"/>
        <v>[x]</v>
      </c>
    </row>
    <row r="317" spans="16:33" ht="16.5" x14ac:dyDescent="0.2">
      <c r="P317" s="15">
        <v>261</v>
      </c>
      <c r="Q317" s="16">
        <f t="shared" si="74"/>
        <v>15</v>
      </c>
      <c r="R317" s="16">
        <f t="shared" si="75"/>
        <v>1606019</v>
      </c>
      <c r="S317" s="16" t="str">
        <f t="shared" si="79"/>
        <v>神器4碎片1等级15</v>
      </c>
      <c r="T317" s="31" t="s">
        <v>673</v>
      </c>
      <c r="U317" s="16">
        <f t="shared" si="76"/>
        <v>15</v>
      </c>
      <c r="V317" s="38">
        <f t="shared" si="80"/>
        <v>1.35</v>
      </c>
      <c r="W317" s="19">
        <f t="shared" si="77"/>
        <v>1.3500000000000002E-2</v>
      </c>
      <c r="X317" s="16">
        <f t="shared" si="81"/>
        <v>1</v>
      </c>
      <c r="Y317" s="16">
        <f t="shared" si="82"/>
        <v>3</v>
      </c>
      <c r="Z317" s="16">
        <f t="shared" si="83"/>
        <v>0</v>
      </c>
      <c r="AA317" s="16" t="str">
        <f t="shared" si="84"/>
        <v>AtkExt</v>
      </c>
      <c r="AB317" s="16">
        <f t="shared" si="78"/>
        <v>145</v>
      </c>
      <c r="AC317" s="16" t="str">
        <f t="shared" si="85"/>
        <v>HPExt</v>
      </c>
      <c r="AD317" s="16">
        <f t="shared" si="86"/>
        <v>218</v>
      </c>
      <c r="AE317" s="16" t="str">
        <f t="shared" si="87"/>
        <v>[x]</v>
      </c>
      <c r="AF317" s="29" t="str">
        <f t="shared" si="88"/>
        <v>[x]</v>
      </c>
      <c r="AG317" s="29" t="str">
        <f t="shared" si="89"/>
        <v>[x]</v>
      </c>
    </row>
    <row r="318" spans="16:33" ht="16.5" x14ac:dyDescent="0.2">
      <c r="P318" s="15">
        <v>262</v>
      </c>
      <c r="Q318" s="16">
        <f t="shared" si="74"/>
        <v>15</v>
      </c>
      <c r="R318" s="16">
        <f t="shared" si="75"/>
        <v>1606019</v>
      </c>
      <c r="S318" s="16" t="str">
        <f t="shared" si="79"/>
        <v>神器4碎片1等级16</v>
      </c>
      <c r="T318" s="31" t="s">
        <v>673</v>
      </c>
      <c r="U318" s="16">
        <f t="shared" si="76"/>
        <v>16</v>
      </c>
      <c r="V318" s="38">
        <f t="shared" si="80"/>
        <v>1.4620000000000002</v>
      </c>
      <c r="W318" s="19">
        <f t="shared" si="77"/>
        <v>1.4620000000000003E-2</v>
      </c>
      <c r="X318" s="16">
        <f t="shared" si="81"/>
        <v>1</v>
      </c>
      <c r="Y318" s="16">
        <f t="shared" si="82"/>
        <v>3</v>
      </c>
      <c r="Z318" s="16">
        <f t="shared" si="83"/>
        <v>0</v>
      </c>
      <c r="AA318" s="16" t="str">
        <f t="shared" si="84"/>
        <v>AtkExt</v>
      </c>
      <c r="AB318" s="16">
        <f t="shared" si="78"/>
        <v>157</v>
      </c>
      <c r="AC318" s="16" t="str">
        <f t="shared" si="85"/>
        <v>HPExt</v>
      </c>
      <c r="AD318" s="16">
        <f t="shared" si="86"/>
        <v>236</v>
      </c>
      <c r="AE318" s="16" t="str">
        <f t="shared" si="87"/>
        <v>[x]</v>
      </c>
      <c r="AF318" s="29" t="str">
        <f t="shared" si="88"/>
        <v>[x]</v>
      </c>
      <c r="AG318" s="29" t="str">
        <f t="shared" si="89"/>
        <v>[x]</v>
      </c>
    </row>
    <row r="319" spans="16:33" ht="16.5" x14ac:dyDescent="0.2">
      <c r="P319" s="15">
        <v>263</v>
      </c>
      <c r="Q319" s="16">
        <f t="shared" si="74"/>
        <v>15</v>
      </c>
      <c r="R319" s="16">
        <f t="shared" si="75"/>
        <v>1606019</v>
      </c>
      <c r="S319" s="16" t="str">
        <f t="shared" si="79"/>
        <v>神器4碎片1等级17</v>
      </c>
      <c r="T319" s="31" t="s">
        <v>673</v>
      </c>
      <c r="U319" s="16">
        <f t="shared" si="76"/>
        <v>17</v>
      </c>
      <c r="V319" s="38">
        <f t="shared" si="80"/>
        <v>1.5779999999999998</v>
      </c>
      <c r="W319" s="19">
        <f t="shared" si="77"/>
        <v>1.5779999999999999E-2</v>
      </c>
      <c r="X319" s="16">
        <f t="shared" si="81"/>
        <v>1</v>
      </c>
      <c r="Y319" s="16">
        <f t="shared" si="82"/>
        <v>3</v>
      </c>
      <c r="Z319" s="16">
        <f t="shared" si="83"/>
        <v>0</v>
      </c>
      <c r="AA319" s="16" t="str">
        <f t="shared" si="84"/>
        <v>AtkExt</v>
      </c>
      <c r="AB319" s="16">
        <f t="shared" si="78"/>
        <v>170</v>
      </c>
      <c r="AC319" s="16" t="str">
        <f t="shared" si="85"/>
        <v>HPExt</v>
      </c>
      <c r="AD319" s="16">
        <f t="shared" si="86"/>
        <v>255</v>
      </c>
      <c r="AE319" s="16" t="str">
        <f t="shared" si="87"/>
        <v>[x]</v>
      </c>
      <c r="AF319" s="29" t="str">
        <f t="shared" si="88"/>
        <v>[x]</v>
      </c>
      <c r="AG319" s="29" t="str">
        <f t="shared" si="89"/>
        <v>[x]</v>
      </c>
    </row>
    <row r="320" spans="16:33" ht="16.5" x14ac:dyDescent="0.2">
      <c r="P320" s="15">
        <v>264</v>
      </c>
      <c r="Q320" s="16">
        <f t="shared" si="74"/>
        <v>15</v>
      </c>
      <c r="R320" s="16">
        <f t="shared" si="75"/>
        <v>1606019</v>
      </c>
      <c r="S320" s="16" t="str">
        <f t="shared" si="79"/>
        <v>神器4碎片1等级18</v>
      </c>
      <c r="T320" s="31" t="s">
        <v>673</v>
      </c>
      <c r="U320" s="16">
        <f t="shared" si="76"/>
        <v>18</v>
      </c>
      <c r="V320" s="38">
        <f t="shared" si="80"/>
        <v>1.698</v>
      </c>
      <c r="W320" s="19">
        <f t="shared" si="77"/>
        <v>1.6979999999999999E-2</v>
      </c>
      <c r="X320" s="16">
        <f t="shared" si="81"/>
        <v>1</v>
      </c>
      <c r="Y320" s="16">
        <f t="shared" si="82"/>
        <v>3</v>
      </c>
      <c r="Z320" s="16">
        <f t="shared" si="83"/>
        <v>0</v>
      </c>
      <c r="AA320" s="16" t="str">
        <f t="shared" si="84"/>
        <v>AtkExt</v>
      </c>
      <c r="AB320" s="16">
        <f t="shared" si="78"/>
        <v>183</v>
      </c>
      <c r="AC320" s="16" t="str">
        <f t="shared" si="85"/>
        <v>HPExt</v>
      </c>
      <c r="AD320" s="16">
        <f t="shared" si="86"/>
        <v>275</v>
      </c>
      <c r="AE320" s="16" t="str">
        <f t="shared" si="87"/>
        <v>[x]</v>
      </c>
      <c r="AF320" s="29" t="str">
        <f t="shared" si="88"/>
        <v>[x]</v>
      </c>
      <c r="AG320" s="29" t="str">
        <f t="shared" si="89"/>
        <v>[x]</v>
      </c>
    </row>
    <row r="321" spans="16:33" ht="16.5" x14ac:dyDescent="0.2">
      <c r="P321" s="15">
        <v>265</v>
      </c>
      <c r="Q321" s="16">
        <f t="shared" si="74"/>
        <v>15</v>
      </c>
      <c r="R321" s="16">
        <f t="shared" si="75"/>
        <v>1606019</v>
      </c>
      <c r="S321" s="16" t="str">
        <f t="shared" si="79"/>
        <v>神器4碎片1等级19</v>
      </c>
      <c r="T321" s="31" t="s">
        <v>673</v>
      </c>
      <c r="U321" s="16">
        <f t="shared" si="76"/>
        <v>19</v>
      </c>
      <c r="V321" s="38">
        <f t="shared" si="80"/>
        <v>1.8220000000000001</v>
      </c>
      <c r="W321" s="19">
        <f t="shared" si="77"/>
        <v>1.822E-2</v>
      </c>
      <c r="X321" s="16">
        <f t="shared" si="81"/>
        <v>1</v>
      </c>
      <c r="Y321" s="16">
        <f t="shared" si="82"/>
        <v>3</v>
      </c>
      <c r="Z321" s="16">
        <f t="shared" si="83"/>
        <v>0</v>
      </c>
      <c r="AA321" s="16" t="str">
        <f t="shared" si="84"/>
        <v>AtkExt</v>
      </c>
      <c r="AB321" s="16">
        <f t="shared" si="78"/>
        <v>196</v>
      </c>
      <c r="AC321" s="16" t="str">
        <f t="shared" si="85"/>
        <v>HPExt</v>
      </c>
      <c r="AD321" s="16">
        <f t="shared" si="86"/>
        <v>295</v>
      </c>
      <c r="AE321" s="16" t="str">
        <f t="shared" si="87"/>
        <v>[x]</v>
      </c>
      <c r="AF321" s="29" t="str">
        <f t="shared" si="88"/>
        <v>[x]</v>
      </c>
      <c r="AG321" s="29" t="str">
        <f t="shared" si="89"/>
        <v>[x]</v>
      </c>
    </row>
    <row r="322" spans="16:33" ht="16.5" x14ac:dyDescent="0.2">
      <c r="P322" s="15">
        <v>266</v>
      </c>
      <c r="Q322" s="16">
        <f t="shared" si="74"/>
        <v>15</v>
      </c>
      <c r="R322" s="16">
        <f t="shared" si="75"/>
        <v>1606019</v>
      </c>
      <c r="S322" s="16" t="str">
        <f t="shared" si="79"/>
        <v>神器4碎片1等级20</v>
      </c>
      <c r="T322" s="31" t="s">
        <v>673</v>
      </c>
      <c r="U322" s="16">
        <f t="shared" si="76"/>
        <v>20</v>
      </c>
      <c r="V322" s="38">
        <f t="shared" si="80"/>
        <v>1.95</v>
      </c>
      <c r="W322" s="19">
        <f t="shared" si="77"/>
        <v>1.95E-2</v>
      </c>
      <c r="X322" s="16">
        <f t="shared" si="81"/>
        <v>1</v>
      </c>
      <c r="Y322" s="16">
        <f t="shared" si="82"/>
        <v>3</v>
      </c>
      <c r="Z322" s="16">
        <f t="shared" si="83"/>
        <v>0</v>
      </c>
      <c r="AA322" s="16" t="str">
        <f t="shared" si="84"/>
        <v>AtkExt</v>
      </c>
      <c r="AB322" s="16">
        <f t="shared" si="78"/>
        <v>210</v>
      </c>
      <c r="AC322" s="16" t="str">
        <f t="shared" si="85"/>
        <v>HPExt</v>
      </c>
      <c r="AD322" s="16">
        <f t="shared" si="86"/>
        <v>316</v>
      </c>
      <c r="AE322" s="16" t="str">
        <f t="shared" si="87"/>
        <v>[x]</v>
      </c>
      <c r="AF322" s="29" t="str">
        <f t="shared" si="88"/>
        <v>[x]</v>
      </c>
      <c r="AG322" s="29" t="str">
        <f t="shared" si="89"/>
        <v>[x]</v>
      </c>
    </row>
    <row r="323" spans="16:33" ht="16.5" x14ac:dyDescent="0.2">
      <c r="P323" s="15">
        <v>267</v>
      </c>
      <c r="Q323" s="16">
        <f t="shared" si="74"/>
        <v>15</v>
      </c>
      <c r="R323" s="16">
        <f t="shared" si="75"/>
        <v>1606019</v>
      </c>
      <c r="S323" s="16" t="str">
        <f t="shared" si="79"/>
        <v>神器4碎片1等级21</v>
      </c>
      <c r="T323" s="31" t="s">
        <v>673</v>
      </c>
      <c r="U323" s="16">
        <f t="shared" si="76"/>
        <v>21</v>
      </c>
      <c r="V323" s="38">
        <f t="shared" si="80"/>
        <v>2.0819999999999999</v>
      </c>
      <c r="W323" s="19">
        <f t="shared" si="77"/>
        <v>2.0819999999999998E-2</v>
      </c>
      <c r="X323" s="16">
        <f t="shared" si="81"/>
        <v>1</v>
      </c>
      <c r="Y323" s="16">
        <f t="shared" si="82"/>
        <v>3</v>
      </c>
      <c r="Z323" s="16">
        <f t="shared" si="83"/>
        <v>0</v>
      </c>
      <c r="AA323" s="16" t="str">
        <f t="shared" si="84"/>
        <v>AtkExt</v>
      </c>
      <c r="AB323" s="16">
        <f t="shared" si="78"/>
        <v>224</v>
      </c>
      <c r="AC323" s="16" t="str">
        <f t="shared" si="85"/>
        <v>HPExt</v>
      </c>
      <c r="AD323" s="16">
        <f t="shared" si="86"/>
        <v>337</v>
      </c>
      <c r="AE323" s="16" t="str">
        <f t="shared" si="87"/>
        <v>[x]</v>
      </c>
      <c r="AF323" s="29" t="str">
        <f t="shared" si="88"/>
        <v>[x]</v>
      </c>
      <c r="AG323" s="29" t="str">
        <f t="shared" si="89"/>
        <v>[x]</v>
      </c>
    </row>
    <row r="324" spans="16:33" ht="16.5" x14ac:dyDescent="0.2">
      <c r="P324" s="15">
        <v>268</v>
      </c>
      <c r="Q324" s="16">
        <f t="shared" si="74"/>
        <v>16</v>
      </c>
      <c r="R324" s="16">
        <f t="shared" si="75"/>
        <v>1606020</v>
      </c>
      <c r="S324" s="16" t="str">
        <f t="shared" si="79"/>
        <v>神器4碎片2等级1</v>
      </c>
      <c r="T324" s="31" t="s">
        <v>673</v>
      </c>
      <c r="U324" s="16">
        <f t="shared" si="76"/>
        <v>1</v>
      </c>
      <c r="V324" s="38">
        <f t="shared" si="80"/>
        <v>0.20200000000000001</v>
      </c>
      <c r="W324" s="19">
        <f t="shared" si="77"/>
        <v>2.0200000000000001E-3</v>
      </c>
      <c r="X324" s="16">
        <f t="shared" si="81"/>
        <v>1</v>
      </c>
      <c r="Y324" s="16">
        <f t="shared" si="82"/>
        <v>2</v>
      </c>
      <c r="Z324" s="16">
        <f t="shared" si="83"/>
        <v>0</v>
      </c>
      <c r="AA324" s="16" t="str">
        <f t="shared" si="84"/>
        <v>AtkExt</v>
      </c>
      <c r="AB324" s="16">
        <f t="shared" si="78"/>
        <v>21</v>
      </c>
      <c r="AC324" s="16" t="str">
        <f t="shared" si="85"/>
        <v>DefExt</v>
      </c>
      <c r="AD324" s="16">
        <f t="shared" si="86"/>
        <v>5</v>
      </c>
      <c r="AE324" s="16" t="str">
        <f t="shared" si="87"/>
        <v>[x]</v>
      </c>
      <c r="AF324" s="29" t="str">
        <f t="shared" si="88"/>
        <v>[x]</v>
      </c>
      <c r="AG324" s="29" t="str">
        <f t="shared" si="89"/>
        <v>[x]</v>
      </c>
    </row>
    <row r="325" spans="16:33" ht="16.5" x14ac:dyDescent="0.2">
      <c r="P325" s="15">
        <v>269</v>
      </c>
      <c r="Q325" s="16">
        <f t="shared" si="74"/>
        <v>16</v>
      </c>
      <c r="R325" s="16">
        <f t="shared" si="75"/>
        <v>1606020</v>
      </c>
      <c r="S325" s="16" t="str">
        <f t="shared" si="79"/>
        <v>神器4碎片2等级2</v>
      </c>
      <c r="T325" s="31" t="s">
        <v>673</v>
      </c>
      <c r="U325" s="16">
        <f t="shared" si="76"/>
        <v>2</v>
      </c>
      <c r="V325" s="38">
        <f t="shared" si="80"/>
        <v>0.25800000000000001</v>
      </c>
      <c r="W325" s="19">
        <f t="shared" si="77"/>
        <v>2.5800000000000003E-3</v>
      </c>
      <c r="X325" s="16">
        <f t="shared" si="81"/>
        <v>1</v>
      </c>
      <c r="Y325" s="16">
        <f t="shared" si="82"/>
        <v>2</v>
      </c>
      <c r="Z325" s="16">
        <f t="shared" si="83"/>
        <v>0</v>
      </c>
      <c r="AA325" s="16" t="str">
        <f t="shared" si="84"/>
        <v>AtkExt</v>
      </c>
      <c r="AB325" s="16">
        <f t="shared" si="78"/>
        <v>27</v>
      </c>
      <c r="AC325" s="16" t="str">
        <f t="shared" si="85"/>
        <v>DefExt</v>
      </c>
      <c r="AD325" s="16">
        <f t="shared" si="86"/>
        <v>6</v>
      </c>
      <c r="AE325" s="16" t="str">
        <f t="shared" si="87"/>
        <v>[x]</v>
      </c>
      <c r="AF325" s="29" t="str">
        <f t="shared" si="88"/>
        <v>[x]</v>
      </c>
      <c r="AG325" s="29" t="str">
        <f t="shared" si="89"/>
        <v>[x]</v>
      </c>
    </row>
    <row r="326" spans="16:33" ht="16.5" x14ac:dyDescent="0.2">
      <c r="P326" s="15">
        <v>270</v>
      </c>
      <c r="Q326" s="16">
        <f t="shared" si="74"/>
        <v>16</v>
      </c>
      <c r="R326" s="16">
        <f t="shared" si="75"/>
        <v>1606020</v>
      </c>
      <c r="S326" s="16" t="str">
        <f t="shared" si="79"/>
        <v>神器4碎片2等级3</v>
      </c>
      <c r="T326" s="31" t="s">
        <v>673</v>
      </c>
      <c r="U326" s="16">
        <f t="shared" si="76"/>
        <v>3</v>
      </c>
      <c r="V326" s="38">
        <f t="shared" si="80"/>
        <v>0.31800000000000006</v>
      </c>
      <c r="W326" s="19">
        <f t="shared" si="77"/>
        <v>3.1800000000000005E-3</v>
      </c>
      <c r="X326" s="16">
        <f t="shared" si="81"/>
        <v>1</v>
      </c>
      <c r="Y326" s="16">
        <f t="shared" si="82"/>
        <v>2</v>
      </c>
      <c r="Z326" s="16">
        <f t="shared" si="83"/>
        <v>0</v>
      </c>
      <c r="AA326" s="16" t="str">
        <f t="shared" si="84"/>
        <v>AtkExt</v>
      </c>
      <c r="AB326" s="16">
        <f t="shared" si="78"/>
        <v>34</v>
      </c>
      <c r="AC326" s="16" t="str">
        <f t="shared" si="85"/>
        <v>DefExt</v>
      </c>
      <c r="AD326" s="16">
        <f t="shared" si="86"/>
        <v>8</v>
      </c>
      <c r="AE326" s="16" t="str">
        <f t="shared" si="87"/>
        <v>[x]</v>
      </c>
      <c r="AF326" s="29" t="str">
        <f t="shared" si="88"/>
        <v>[x]</v>
      </c>
      <c r="AG326" s="29" t="str">
        <f t="shared" si="89"/>
        <v>[x]</v>
      </c>
    </row>
    <row r="327" spans="16:33" ht="16.5" x14ac:dyDescent="0.2">
      <c r="P327" s="15">
        <v>271</v>
      </c>
      <c r="Q327" s="16">
        <f t="shared" si="74"/>
        <v>16</v>
      </c>
      <c r="R327" s="16">
        <f t="shared" si="75"/>
        <v>1606020</v>
      </c>
      <c r="S327" s="16" t="str">
        <f t="shared" si="79"/>
        <v>神器4碎片2等级4</v>
      </c>
      <c r="T327" s="31" t="s">
        <v>673</v>
      </c>
      <c r="U327" s="16">
        <f t="shared" si="76"/>
        <v>4</v>
      </c>
      <c r="V327" s="38">
        <f t="shared" si="80"/>
        <v>0.38200000000000001</v>
      </c>
      <c r="W327" s="19">
        <f t="shared" si="77"/>
        <v>3.82E-3</v>
      </c>
      <c r="X327" s="16">
        <f t="shared" si="81"/>
        <v>1</v>
      </c>
      <c r="Y327" s="16">
        <f t="shared" si="82"/>
        <v>2</v>
      </c>
      <c r="Z327" s="16">
        <f t="shared" si="83"/>
        <v>0</v>
      </c>
      <c r="AA327" s="16" t="str">
        <f t="shared" si="84"/>
        <v>AtkExt</v>
      </c>
      <c r="AB327" s="16">
        <f t="shared" si="78"/>
        <v>41</v>
      </c>
      <c r="AC327" s="16" t="str">
        <f t="shared" si="85"/>
        <v>DefExt</v>
      </c>
      <c r="AD327" s="16">
        <f t="shared" si="86"/>
        <v>10</v>
      </c>
      <c r="AE327" s="16" t="str">
        <f t="shared" si="87"/>
        <v>[x]</v>
      </c>
      <c r="AF327" s="29" t="str">
        <f t="shared" si="88"/>
        <v>[x]</v>
      </c>
      <c r="AG327" s="29" t="str">
        <f t="shared" si="89"/>
        <v>[x]</v>
      </c>
    </row>
    <row r="328" spans="16:33" ht="16.5" x14ac:dyDescent="0.2">
      <c r="P328" s="15">
        <v>272</v>
      </c>
      <c r="Q328" s="16">
        <f t="shared" si="74"/>
        <v>16</v>
      </c>
      <c r="R328" s="16">
        <f t="shared" si="75"/>
        <v>1606020</v>
      </c>
      <c r="S328" s="16" t="str">
        <f t="shared" si="79"/>
        <v>神器4碎片2等级5</v>
      </c>
      <c r="T328" s="31" t="s">
        <v>673</v>
      </c>
      <c r="U328" s="16">
        <f t="shared" si="76"/>
        <v>5</v>
      </c>
      <c r="V328" s="38">
        <f t="shared" si="80"/>
        <v>0.45</v>
      </c>
      <c r="W328" s="19">
        <f t="shared" si="77"/>
        <v>4.5000000000000005E-3</v>
      </c>
      <c r="X328" s="16">
        <f t="shared" si="81"/>
        <v>1</v>
      </c>
      <c r="Y328" s="16">
        <f t="shared" si="82"/>
        <v>2</v>
      </c>
      <c r="Z328" s="16">
        <f t="shared" si="83"/>
        <v>0</v>
      </c>
      <c r="AA328" s="16" t="str">
        <f t="shared" si="84"/>
        <v>AtkExt</v>
      </c>
      <c r="AB328" s="16">
        <f t="shared" si="78"/>
        <v>48</v>
      </c>
      <c r="AC328" s="16" t="str">
        <f t="shared" si="85"/>
        <v>DefExt</v>
      </c>
      <c r="AD328" s="16">
        <f t="shared" si="86"/>
        <v>12</v>
      </c>
      <c r="AE328" s="16" t="str">
        <f t="shared" si="87"/>
        <v>[x]</v>
      </c>
      <c r="AF328" s="29" t="str">
        <f t="shared" si="88"/>
        <v>[x]</v>
      </c>
      <c r="AG328" s="29" t="str">
        <f t="shared" si="89"/>
        <v>[x]</v>
      </c>
    </row>
    <row r="329" spans="16:33" ht="16.5" x14ac:dyDescent="0.2">
      <c r="P329" s="15">
        <v>273</v>
      </c>
      <c r="Q329" s="16">
        <f t="shared" si="74"/>
        <v>16</v>
      </c>
      <c r="R329" s="16">
        <f t="shared" si="75"/>
        <v>1606020</v>
      </c>
      <c r="S329" s="16" t="str">
        <f t="shared" si="79"/>
        <v>神器4碎片2等级6</v>
      </c>
      <c r="T329" s="31" t="s">
        <v>673</v>
      </c>
      <c r="U329" s="16">
        <f t="shared" si="76"/>
        <v>6</v>
      </c>
      <c r="V329" s="38">
        <f t="shared" si="80"/>
        <v>0.52200000000000002</v>
      </c>
      <c r="W329" s="19">
        <f t="shared" si="77"/>
        <v>5.2200000000000007E-3</v>
      </c>
      <c r="X329" s="16">
        <f t="shared" si="81"/>
        <v>1</v>
      </c>
      <c r="Y329" s="16">
        <f t="shared" si="82"/>
        <v>2</v>
      </c>
      <c r="Z329" s="16">
        <f t="shared" si="83"/>
        <v>0</v>
      </c>
      <c r="AA329" s="16" t="str">
        <f t="shared" si="84"/>
        <v>AtkExt</v>
      </c>
      <c r="AB329" s="16">
        <f t="shared" si="78"/>
        <v>56</v>
      </c>
      <c r="AC329" s="16" t="str">
        <f t="shared" si="85"/>
        <v>DefExt</v>
      </c>
      <c r="AD329" s="16">
        <f t="shared" si="86"/>
        <v>14</v>
      </c>
      <c r="AE329" s="16" t="str">
        <f t="shared" si="87"/>
        <v>[x]</v>
      </c>
      <c r="AF329" s="29" t="str">
        <f t="shared" si="88"/>
        <v>[x]</v>
      </c>
      <c r="AG329" s="29" t="str">
        <f t="shared" si="89"/>
        <v>[x]</v>
      </c>
    </row>
    <row r="330" spans="16:33" ht="16.5" x14ac:dyDescent="0.2">
      <c r="P330" s="15">
        <v>274</v>
      </c>
      <c r="Q330" s="16">
        <f t="shared" si="74"/>
        <v>16</v>
      </c>
      <c r="R330" s="16">
        <f t="shared" si="75"/>
        <v>1606020</v>
      </c>
      <c r="S330" s="16" t="str">
        <f t="shared" si="79"/>
        <v>神器4碎片2等级7</v>
      </c>
      <c r="T330" s="31" t="s">
        <v>673</v>
      </c>
      <c r="U330" s="16">
        <f t="shared" si="76"/>
        <v>7</v>
      </c>
      <c r="V330" s="38">
        <f t="shared" si="80"/>
        <v>0.59799999999999998</v>
      </c>
      <c r="W330" s="19">
        <f t="shared" si="77"/>
        <v>5.9800000000000001E-3</v>
      </c>
      <c r="X330" s="16">
        <f t="shared" si="81"/>
        <v>1</v>
      </c>
      <c r="Y330" s="16">
        <f t="shared" si="82"/>
        <v>2</v>
      </c>
      <c r="Z330" s="16">
        <f t="shared" si="83"/>
        <v>0</v>
      </c>
      <c r="AA330" s="16" t="str">
        <f t="shared" si="84"/>
        <v>AtkExt</v>
      </c>
      <c r="AB330" s="16">
        <f t="shared" si="78"/>
        <v>64</v>
      </c>
      <c r="AC330" s="16" t="str">
        <f t="shared" si="85"/>
        <v>DefExt</v>
      </c>
      <c r="AD330" s="16">
        <f t="shared" si="86"/>
        <v>16</v>
      </c>
      <c r="AE330" s="16" t="str">
        <f t="shared" si="87"/>
        <v>[x]</v>
      </c>
      <c r="AF330" s="29" t="str">
        <f t="shared" si="88"/>
        <v>[x]</v>
      </c>
      <c r="AG330" s="29" t="str">
        <f t="shared" si="89"/>
        <v>[x]</v>
      </c>
    </row>
    <row r="331" spans="16:33" ht="16.5" x14ac:dyDescent="0.2">
      <c r="P331" s="15">
        <v>275</v>
      </c>
      <c r="Q331" s="16">
        <f t="shared" si="74"/>
        <v>16</v>
      </c>
      <c r="R331" s="16">
        <f t="shared" si="75"/>
        <v>1606020</v>
      </c>
      <c r="S331" s="16" t="str">
        <f t="shared" si="79"/>
        <v>神器4碎片2等级8</v>
      </c>
      <c r="T331" s="31" t="s">
        <v>673</v>
      </c>
      <c r="U331" s="16">
        <f t="shared" si="76"/>
        <v>8</v>
      </c>
      <c r="V331" s="38">
        <f t="shared" si="80"/>
        <v>0.67800000000000005</v>
      </c>
      <c r="W331" s="19">
        <f t="shared" si="77"/>
        <v>6.7800000000000004E-3</v>
      </c>
      <c r="X331" s="16">
        <f t="shared" si="81"/>
        <v>1</v>
      </c>
      <c r="Y331" s="16">
        <f t="shared" si="82"/>
        <v>2</v>
      </c>
      <c r="Z331" s="16">
        <f t="shared" si="83"/>
        <v>0</v>
      </c>
      <c r="AA331" s="16" t="str">
        <f t="shared" si="84"/>
        <v>AtkExt</v>
      </c>
      <c r="AB331" s="16">
        <f t="shared" si="78"/>
        <v>73</v>
      </c>
      <c r="AC331" s="16" t="str">
        <f t="shared" si="85"/>
        <v>DefExt</v>
      </c>
      <c r="AD331" s="16">
        <f t="shared" si="86"/>
        <v>18</v>
      </c>
      <c r="AE331" s="16" t="str">
        <f t="shared" si="87"/>
        <v>[x]</v>
      </c>
      <c r="AF331" s="29" t="str">
        <f t="shared" si="88"/>
        <v>[x]</v>
      </c>
      <c r="AG331" s="29" t="str">
        <f t="shared" si="89"/>
        <v>[x]</v>
      </c>
    </row>
    <row r="332" spans="16:33" ht="16.5" x14ac:dyDescent="0.2">
      <c r="P332" s="15">
        <v>276</v>
      </c>
      <c r="Q332" s="16">
        <f t="shared" si="74"/>
        <v>16</v>
      </c>
      <c r="R332" s="16">
        <f t="shared" si="75"/>
        <v>1606020</v>
      </c>
      <c r="S332" s="16" t="str">
        <f t="shared" si="79"/>
        <v>神器4碎片2等级9</v>
      </c>
      <c r="T332" s="31" t="s">
        <v>673</v>
      </c>
      <c r="U332" s="16">
        <f t="shared" si="76"/>
        <v>9</v>
      </c>
      <c r="V332" s="38">
        <f t="shared" si="80"/>
        <v>0.76200000000000001</v>
      </c>
      <c r="W332" s="19">
        <f t="shared" si="77"/>
        <v>7.62E-3</v>
      </c>
      <c r="X332" s="16">
        <f t="shared" si="81"/>
        <v>1</v>
      </c>
      <c r="Y332" s="16">
        <f t="shared" si="82"/>
        <v>2</v>
      </c>
      <c r="Z332" s="16">
        <f t="shared" si="83"/>
        <v>0</v>
      </c>
      <c r="AA332" s="16" t="str">
        <f t="shared" si="84"/>
        <v>AtkExt</v>
      </c>
      <c r="AB332" s="16">
        <f t="shared" si="78"/>
        <v>82</v>
      </c>
      <c r="AC332" s="16" t="str">
        <f t="shared" si="85"/>
        <v>DefExt</v>
      </c>
      <c r="AD332" s="16">
        <f t="shared" si="86"/>
        <v>20</v>
      </c>
      <c r="AE332" s="16" t="str">
        <f t="shared" si="87"/>
        <v>[x]</v>
      </c>
      <c r="AF332" s="29" t="str">
        <f t="shared" si="88"/>
        <v>[x]</v>
      </c>
      <c r="AG332" s="29" t="str">
        <f t="shared" si="89"/>
        <v>[x]</v>
      </c>
    </row>
    <row r="333" spans="16:33" ht="16.5" x14ac:dyDescent="0.2">
      <c r="P333" s="15">
        <v>277</v>
      </c>
      <c r="Q333" s="16">
        <f t="shared" si="74"/>
        <v>16</v>
      </c>
      <c r="R333" s="16">
        <f t="shared" si="75"/>
        <v>1606020</v>
      </c>
      <c r="S333" s="16" t="str">
        <f t="shared" si="79"/>
        <v>神器4碎片2等级10</v>
      </c>
      <c r="T333" s="31" t="s">
        <v>673</v>
      </c>
      <c r="U333" s="16">
        <f t="shared" si="76"/>
        <v>10</v>
      </c>
      <c r="V333" s="38">
        <f t="shared" si="80"/>
        <v>0.85000000000000009</v>
      </c>
      <c r="W333" s="19">
        <f t="shared" si="77"/>
        <v>8.5000000000000006E-3</v>
      </c>
      <c r="X333" s="16">
        <f t="shared" si="81"/>
        <v>1</v>
      </c>
      <c r="Y333" s="16">
        <f t="shared" si="82"/>
        <v>2</v>
      </c>
      <c r="Z333" s="16">
        <f t="shared" si="83"/>
        <v>0</v>
      </c>
      <c r="AA333" s="16" t="str">
        <f t="shared" si="84"/>
        <v>AtkExt</v>
      </c>
      <c r="AB333" s="16">
        <f t="shared" si="78"/>
        <v>91</v>
      </c>
      <c r="AC333" s="16" t="str">
        <f t="shared" si="85"/>
        <v>DefExt</v>
      </c>
      <c r="AD333" s="16">
        <f t="shared" si="86"/>
        <v>22</v>
      </c>
      <c r="AE333" s="16" t="str">
        <f t="shared" si="87"/>
        <v>[x]</v>
      </c>
      <c r="AF333" s="29" t="str">
        <f t="shared" si="88"/>
        <v>[x]</v>
      </c>
      <c r="AG333" s="29" t="str">
        <f t="shared" si="89"/>
        <v>[x]</v>
      </c>
    </row>
    <row r="334" spans="16:33" ht="16.5" x14ac:dyDescent="0.2">
      <c r="P334" s="15">
        <v>278</v>
      </c>
      <c r="Q334" s="16">
        <f t="shared" si="74"/>
        <v>16</v>
      </c>
      <c r="R334" s="16">
        <f t="shared" si="75"/>
        <v>1606020</v>
      </c>
      <c r="S334" s="16" t="str">
        <f t="shared" si="79"/>
        <v>神器4碎片2等级11</v>
      </c>
      <c r="T334" s="31" t="s">
        <v>673</v>
      </c>
      <c r="U334" s="16">
        <f t="shared" si="76"/>
        <v>11</v>
      </c>
      <c r="V334" s="38">
        <f t="shared" si="80"/>
        <v>0.94200000000000006</v>
      </c>
      <c r="W334" s="19">
        <f t="shared" si="77"/>
        <v>9.4200000000000013E-3</v>
      </c>
      <c r="X334" s="16">
        <f t="shared" si="81"/>
        <v>1</v>
      </c>
      <c r="Y334" s="16">
        <f t="shared" si="82"/>
        <v>2</v>
      </c>
      <c r="Z334" s="16">
        <f t="shared" si="83"/>
        <v>0</v>
      </c>
      <c r="AA334" s="16" t="str">
        <f t="shared" si="84"/>
        <v>AtkExt</v>
      </c>
      <c r="AB334" s="16">
        <f t="shared" si="78"/>
        <v>101</v>
      </c>
      <c r="AC334" s="16" t="str">
        <f t="shared" si="85"/>
        <v>DefExt</v>
      </c>
      <c r="AD334" s="16">
        <f t="shared" si="86"/>
        <v>25</v>
      </c>
      <c r="AE334" s="16" t="str">
        <f t="shared" si="87"/>
        <v>[x]</v>
      </c>
      <c r="AF334" s="29" t="str">
        <f t="shared" si="88"/>
        <v>[x]</v>
      </c>
      <c r="AG334" s="29" t="str">
        <f t="shared" si="89"/>
        <v>[x]</v>
      </c>
    </row>
    <row r="335" spans="16:33" ht="16.5" x14ac:dyDescent="0.2">
      <c r="P335" s="15">
        <v>279</v>
      </c>
      <c r="Q335" s="16">
        <f t="shared" si="74"/>
        <v>16</v>
      </c>
      <c r="R335" s="16">
        <f t="shared" si="75"/>
        <v>1606020</v>
      </c>
      <c r="S335" s="16" t="str">
        <f t="shared" si="79"/>
        <v>神器4碎片2等级12</v>
      </c>
      <c r="T335" s="31" t="s">
        <v>673</v>
      </c>
      <c r="U335" s="16">
        <f t="shared" si="76"/>
        <v>12</v>
      </c>
      <c r="V335" s="38">
        <f t="shared" si="80"/>
        <v>1.0380000000000003</v>
      </c>
      <c r="W335" s="19">
        <f t="shared" si="77"/>
        <v>1.0380000000000002E-2</v>
      </c>
      <c r="X335" s="16">
        <f t="shared" si="81"/>
        <v>1</v>
      </c>
      <c r="Y335" s="16">
        <f t="shared" si="82"/>
        <v>2</v>
      </c>
      <c r="Z335" s="16">
        <f t="shared" si="83"/>
        <v>0</v>
      </c>
      <c r="AA335" s="16" t="str">
        <f t="shared" si="84"/>
        <v>AtkExt</v>
      </c>
      <c r="AB335" s="16">
        <f t="shared" si="78"/>
        <v>111</v>
      </c>
      <c r="AC335" s="16" t="str">
        <f t="shared" si="85"/>
        <v>DefExt</v>
      </c>
      <c r="AD335" s="16">
        <f t="shared" si="86"/>
        <v>27</v>
      </c>
      <c r="AE335" s="16" t="str">
        <f t="shared" si="87"/>
        <v>[x]</v>
      </c>
      <c r="AF335" s="29" t="str">
        <f t="shared" si="88"/>
        <v>[x]</v>
      </c>
      <c r="AG335" s="29" t="str">
        <f t="shared" si="89"/>
        <v>[x]</v>
      </c>
    </row>
    <row r="336" spans="16:33" ht="16.5" x14ac:dyDescent="0.2">
      <c r="P336" s="15">
        <v>280</v>
      </c>
      <c r="Q336" s="16">
        <f t="shared" si="74"/>
        <v>16</v>
      </c>
      <c r="R336" s="16">
        <f t="shared" si="75"/>
        <v>1606020</v>
      </c>
      <c r="S336" s="16" t="str">
        <f t="shared" si="79"/>
        <v>神器4碎片2等级13</v>
      </c>
      <c r="T336" s="31" t="s">
        <v>673</v>
      </c>
      <c r="U336" s="16">
        <f t="shared" si="76"/>
        <v>13</v>
      </c>
      <c r="V336" s="38">
        <f t="shared" si="80"/>
        <v>1.1380000000000001</v>
      </c>
      <c r="W336" s="19">
        <f t="shared" si="77"/>
        <v>1.1380000000000001E-2</v>
      </c>
      <c r="X336" s="16">
        <f t="shared" si="81"/>
        <v>1</v>
      </c>
      <c r="Y336" s="16">
        <f t="shared" si="82"/>
        <v>2</v>
      </c>
      <c r="Z336" s="16">
        <f t="shared" si="83"/>
        <v>0</v>
      </c>
      <c r="AA336" s="16" t="str">
        <f t="shared" si="84"/>
        <v>AtkExt</v>
      </c>
      <c r="AB336" s="16">
        <f t="shared" si="78"/>
        <v>122</v>
      </c>
      <c r="AC336" s="16" t="str">
        <f t="shared" si="85"/>
        <v>DefExt</v>
      </c>
      <c r="AD336" s="16">
        <f t="shared" si="86"/>
        <v>30</v>
      </c>
      <c r="AE336" s="16" t="str">
        <f t="shared" si="87"/>
        <v>[x]</v>
      </c>
      <c r="AF336" s="29" t="str">
        <f t="shared" si="88"/>
        <v>[x]</v>
      </c>
      <c r="AG336" s="29" t="str">
        <f t="shared" si="89"/>
        <v>[x]</v>
      </c>
    </row>
    <row r="337" spans="16:33" ht="16.5" x14ac:dyDescent="0.2">
      <c r="P337" s="15">
        <v>281</v>
      </c>
      <c r="Q337" s="16">
        <f t="shared" si="74"/>
        <v>16</v>
      </c>
      <c r="R337" s="16">
        <f t="shared" si="75"/>
        <v>1606020</v>
      </c>
      <c r="S337" s="16" t="str">
        <f t="shared" si="79"/>
        <v>神器4碎片2等级14</v>
      </c>
      <c r="T337" s="31" t="s">
        <v>673</v>
      </c>
      <c r="U337" s="16">
        <f t="shared" si="76"/>
        <v>14</v>
      </c>
      <c r="V337" s="38">
        <f t="shared" si="80"/>
        <v>1.242</v>
      </c>
      <c r="W337" s="19">
        <f t="shared" si="77"/>
        <v>1.242E-2</v>
      </c>
      <c r="X337" s="16">
        <f t="shared" si="81"/>
        <v>1</v>
      </c>
      <c r="Y337" s="16">
        <f t="shared" si="82"/>
        <v>2</v>
      </c>
      <c r="Z337" s="16">
        <f t="shared" si="83"/>
        <v>0</v>
      </c>
      <c r="AA337" s="16" t="str">
        <f t="shared" si="84"/>
        <v>AtkExt</v>
      </c>
      <c r="AB337" s="16">
        <f t="shared" si="78"/>
        <v>133</v>
      </c>
      <c r="AC337" s="16" t="str">
        <f t="shared" si="85"/>
        <v>DefExt</v>
      </c>
      <c r="AD337" s="16">
        <f t="shared" si="86"/>
        <v>33</v>
      </c>
      <c r="AE337" s="16" t="str">
        <f t="shared" si="87"/>
        <v>[x]</v>
      </c>
      <c r="AF337" s="29" t="str">
        <f t="shared" si="88"/>
        <v>[x]</v>
      </c>
      <c r="AG337" s="29" t="str">
        <f t="shared" si="89"/>
        <v>[x]</v>
      </c>
    </row>
    <row r="338" spans="16:33" ht="16.5" x14ac:dyDescent="0.2">
      <c r="P338" s="15">
        <v>282</v>
      </c>
      <c r="Q338" s="16">
        <f t="shared" si="74"/>
        <v>16</v>
      </c>
      <c r="R338" s="16">
        <f t="shared" si="75"/>
        <v>1606020</v>
      </c>
      <c r="S338" s="16" t="str">
        <f t="shared" si="79"/>
        <v>神器4碎片2等级15</v>
      </c>
      <c r="T338" s="31" t="s">
        <v>673</v>
      </c>
      <c r="U338" s="16">
        <f t="shared" si="76"/>
        <v>15</v>
      </c>
      <c r="V338" s="38">
        <f t="shared" si="80"/>
        <v>1.35</v>
      </c>
      <c r="W338" s="19">
        <f t="shared" si="77"/>
        <v>1.3500000000000002E-2</v>
      </c>
      <c r="X338" s="16">
        <f t="shared" si="81"/>
        <v>1</v>
      </c>
      <c r="Y338" s="16">
        <f t="shared" si="82"/>
        <v>2</v>
      </c>
      <c r="Z338" s="16">
        <f t="shared" si="83"/>
        <v>0</v>
      </c>
      <c r="AA338" s="16" t="str">
        <f t="shared" si="84"/>
        <v>AtkExt</v>
      </c>
      <c r="AB338" s="16">
        <f t="shared" si="78"/>
        <v>145</v>
      </c>
      <c r="AC338" s="16" t="str">
        <f t="shared" si="85"/>
        <v>DefExt</v>
      </c>
      <c r="AD338" s="16">
        <f t="shared" si="86"/>
        <v>36</v>
      </c>
      <c r="AE338" s="16" t="str">
        <f t="shared" si="87"/>
        <v>[x]</v>
      </c>
      <c r="AF338" s="29" t="str">
        <f t="shared" si="88"/>
        <v>[x]</v>
      </c>
      <c r="AG338" s="29" t="str">
        <f t="shared" si="89"/>
        <v>[x]</v>
      </c>
    </row>
    <row r="339" spans="16:33" ht="16.5" x14ac:dyDescent="0.2">
      <c r="P339" s="15">
        <v>283</v>
      </c>
      <c r="Q339" s="16">
        <f t="shared" si="74"/>
        <v>16</v>
      </c>
      <c r="R339" s="16">
        <f t="shared" si="75"/>
        <v>1606020</v>
      </c>
      <c r="S339" s="16" t="str">
        <f t="shared" si="79"/>
        <v>神器4碎片2等级16</v>
      </c>
      <c r="T339" s="31" t="s">
        <v>673</v>
      </c>
      <c r="U339" s="16">
        <f t="shared" si="76"/>
        <v>16</v>
      </c>
      <c r="V339" s="38">
        <f t="shared" si="80"/>
        <v>1.4620000000000002</v>
      </c>
      <c r="W339" s="19">
        <f t="shared" si="77"/>
        <v>1.4620000000000003E-2</v>
      </c>
      <c r="X339" s="16">
        <f t="shared" si="81"/>
        <v>1</v>
      </c>
      <c r="Y339" s="16">
        <f t="shared" si="82"/>
        <v>2</v>
      </c>
      <c r="Z339" s="16">
        <f t="shared" si="83"/>
        <v>0</v>
      </c>
      <c r="AA339" s="16" t="str">
        <f t="shared" si="84"/>
        <v>AtkExt</v>
      </c>
      <c r="AB339" s="16">
        <f t="shared" si="78"/>
        <v>157</v>
      </c>
      <c r="AC339" s="16" t="str">
        <f t="shared" si="85"/>
        <v>DefExt</v>
      </c>
      <c r="AD339" s="16">
        <f t="shared" si="86"/>
        <v>39</v>
      </c>
      <c r="AE339" s="16" t="str">
        <f t="shared" si="87"/>
        <v>[x]</v>
      </c>
      <c r="AF339" s="29" t="str">
        <f t="shared" si="88"/>
        <v>[x]</v>
      </c>
      <c r="AG339" s="29" t="str">
        <f t="shared" si="89"/>
        <v>[x]</v>
      </c>
    </row>
    <row r="340" spans="16:33" ht="16.5" x14ac:dyDescent="0.2">
      <c r="P340" s="15">
        <v>284</v>
      </c>
      <c r="Q340" s="16">
        <f t="shared" si="74"/>
        <v>16</v>
      </c>
      <c r="R340" s="16">
        <f t="shared" si="75"/>
        <v>1606020</v>
      </c>
      <c r="S340" s="16" t="str">
        <f t="shared" si="79"/>
        <v>神器4碎片2等级17</v>
      </c>
      <c r="T340" s="31" t="s">
        <v>673</v>
      </c>
      <c r="U340" s="16">
        <f t="shared" si="76"/>
        <v>17</v>
      </c>
      <c r="V340" s="38">
        <f t="shared" si="80"/>
        <v>1.5779999999999998</v>
      </c>
      <c r="W340" s="19">
        <f t="shared" si="77"/>
        <v>1.5779999999999999E-2</v>
      </c>
      <c r="X340" s="16">
        <f t="shared" si="81"/>
        <v>1</v>
      </c>
      <c r="Y340" s="16">
        <f t="shared" si="82"/>
        <v>2</v>
      </c>
      <c r="Z340" s="16">
        <f t="shared" si="83"/>
        <v>0</v>
      </c>
      <c r="AA340" s="16" t="str">
        <f t="shared" si="84"/>
        <v>AtkExt</v>
      </c>
      <c r="AB340" s="16">
        <f t="shared" si="78"/>
        <v>170</v>
      </c>
      <c r="AC340" s="16" t="str">
        <f t="shared" si="85"/>
        <v>DefExt</v>
      </c>
      <c r="AD340" s="16">
        <f t="shared" si="86"/>
        <v>42</v>
      </c>
      <c r="AE340" s="16" t="str">
        <f t="shared" si="87"/>
        <v>[x]</v>
      </c>
      <c r="AF340" s="29" t="str">
        <f t="shared" si="88"/>
        <v>[x]</v>
      </c>
      <c r="AG340" s="29" t="str">
        <f t="shared" si="89"/>
        <v>[x]</v>
      </c>
    </row>
    <row r="341" spans="16:33" ht="16.5" x14ac:dyDescent="0.2">
      <c r="P341" s="15">
        <v>285</v>
      </c>
      <c r="Q341" s="16">
        <f t="shared" si="74"/>
        <v>16</v>
      </c>
      <c r="R341" s="16">
        <f t="shared" si="75"/>
        <v>1606020</v>
      </c>
      <c r="S341" s="16" t="str">
        <f t="shared" si="79"/>
        <v>神器4碎片2等级18</v>
      </c>
      <c r="T341" s="31" t="s">
        <v>673</v>
      </c>
      <c r="U341" s="16">
        <f t="shared" si="76"/>
        <v>18</v>
      </c>
      <c r="V341" s="38">
        <f t="shared" si="80"/>
        <v>1.698</v>
      </c>
      <c r="W341" s="19">
        <f t="shared" si="77"/>
        <v>1.6979999999999999E-2</v>
      </c>
      <c r="X341" s="16">
        <f t="shared" si="81"/>
        <v>1</v>
      </c>
      <c r="Y341" s="16">
        <f t="shared" si="82"/>
        <v>2</v>
      </c>
      <c r="Z341" s="16">
        <f t="shared" si="83"/>
        <v>0</v>
      </c>
      <c r="AA341" s="16" t="str">
        <f t="shared" si="84"/>
        <v>AtkExt</v>
      </c>
      <c r="AB341" s="16">
        <f t="shared" si="78"/>
        <v>183</v>
      </c>
      <c r="AC341" s="16" t="str">
        <f t="shared" si="85"/>
        <v>DefExt</v>
      </c>
      <c r="AD341" s="16">
        <f t="shared" si="86"/>
        <v>45</v>
      </c>
      <c r="AE341" s="16" t="str">
        <f t="shared" si="87"/>
        <v>[x]</v>
      </c>
      <c r="AF341" s="29" t="str">
        <f t="shared" si="88"/>
        <v>[x]</v>
      </c>
      <c r="AG341" s="29" t="str">
        <f t="shared" si="89"/>
        <v>[x]</v>
      </c>
    </row>
    <row r="342" spans="16:33" ht="16.5" x14ac:dyDescent="0.2">
      <c r="P342" s="15">
        <v>286</v>
      </c>
      <c r="Q342" s="16">
        <f t="shared" si="74"/>
        <v>16</v>
      </c>
      <c r="R342" s="16">
        <f t="shared" si="75"/>
        <v>1606020</v>
      </c>
      <c r="S342" s="16" t="str">
        <f t="shared" si="79"/>
        <v>神器4碎片2等级19</v>
      </c>
      <c r="T342" s="31" t="s">
        <v>673</v>
      </c>
      <c r="U342" s="16">
        <f t="shared" si="76"/>
        <v>19</v>
      </c>
      <c r="V342" s="38">
        <f t="shared" si="80"/>
        <v>1.8220000000000001</v>
      </c>
      <c r="W342" s="19">
        <f t="shared" si="77"/>
        <v>1.822E-2</v>
      </c>
      <c r="X342" s="16">
        <f t="shared" si="81"/>
        <v>1</v>
      </c>
      <c r="Y342" s="16">
        <f t="shared" si="82"/>
        <v>2</v>
      </c>
      <c r="Z342" s="16">
        <f t="shared" si="83"/>
        <v>0</v>
      </c>
      <c r="AA342" s="16" t="str">
        <f t="shared" si="84"/>
        <v>AtkExt</v>
      </c>
      <c r="AB342" s="16">
        <f t="shared" si="78"/>
        <v>196</v>
      </c>
      <c r="AC342" s="16" t="str">
        <f t="shared" si="85"/>
        <v>DefExt</v>
      </c>
      <c r="AD342" s="16">
        <f t="shared" si="86"/>
        <v>48</v>
      </c>
      <c r="AE342" s="16" t="str">
        <f t="shared" si="87"/>
        <v>[x]</v>
      </c>
      <c r="AF342" s="29" t="str">
        <f t="shared" si="88"/>
        <v>[x]</v>
      </c>
      <c r="AG342" s="29" t="str">
        <f t="shared" si="89"/>
        <v>[x]</v>
      </c>
    </row>
    <row r="343" spans="16:33" ht="16.5" x14ac:dyDescent="0.2">
      <c r="P343" s="15">
        <v>287</v>
      </c>
      <c r="Q343" s="16">
        <f t="shared" si="74"/>
        <v>16</v>
      </c>
      <c r="R343" s="16">
        <f t="shared" si="75"/>
        <v>1606020</v>
      </c>
      <c r="S343" s="16" t="str">
        <f t="shared" si="79"/>
        <v>神器4碎片2等级20</v>
      </c>
      <c r="T343" s="31" t="s">
        <v>673</v>
      </c>
      <c r="U343" s="16">
        <f t="shared" si="76"/>
        <v>20</v>
      </c>
      <c r="V343" s="38">
        <f t="shared" si="80"/>
        <v>1.95</v>
      </c>
      <c r="W343" s="19">
        <f t="shared" si="77"/>
        <v>1.95E-2</v>
      </c>
      <c r="X343" s="16">
        <f t="shared" si="81"/>
        <v>1</v>
      </c>
      <c r="Y343" s="16">
        <f t="shared" si="82"/>
        <v>2</v>
      </c>
      <c r="Z343" s="16">
        <f t="shared" si="83"/>
        <v>0</v>
      </c>
      <c r="AA343" s="16" t="str">
        <f t="shared" si="84"/>
        <v>AtkExt</v>
      </c>
      <c r="AB343" s="16">
        <f t="shared" si="78"/>
        <v>210</v>
      </c>
      <c r="AC343" s="16" t="str">
        <f t="shared" si="85"/>
        <v>DefExt</v>
      </c>
      <c r="AD343" s="16">
        <f t="shared" si="86"/>
        <v>52</v>
      </c>
      <c r="AE343" s="16" t="str">
        <f t="shared" si="87"/>
        <v>[x]</v>
      </c>
      <c r="AF343" s="29" t="str">
        <f t="shared" si="88"/>
        <v>[x]</v>
      </c>
      <c r="AG343" s="29" t="str">
        <f t="shared" si="89"/>
        <v>[x]</v>
      </c>
    </row>
    <row r="344" spans="16:33" ht="16.5" x14ac:dyDescent="0.2">
      <c r="P344" s="15">
        <v>288</v>
      </c>
      <c r="Q344" s="16">
        <f t="shared" si="74"/>
        <v>16</v>
      </c>
      <c r="R344" s="16">
        <f t="shared" si="75"/>
        <v>1606020</v>
      </c>
      <c r="S344" s="16" t="str">
        <f t="shared" si="79"/>
        <v>神器4碎片2等级21</v>
      </c>
      <c r="T344" s="31" t="s">
        <v>673</v>
      </c>
      <c r="U344" s="16">
        <f t="shared" si="76"/>
        <v>21</v>
      </c>
      <c r="V344" s="38">
        <f t="shared" si="80"/>
        <v>2.0819999999999999</v>
      </c>
      <c r="W344" s="19">
        <f t="shared" si="77"/>
        <v>2.0819999999999998E-2</v>
      </c>
      <c r="X344" s="16">
        <f t="shared" si="81"/>
        <v>1</v>
      </c>
      <c r="Y344" s="16">
        <f t="shared" si="82"/>
        <v>2</v>
      </c>
      <c r="Z344" s="16">
        <f t="shared" si="83"/>
        <v>0</v>
      </c>
      <c r="AA344" s="16" t="str">
        <f t="shared" si="84"/>
        <v>AtkExt</v>
      </c>
      <c r="AB344" s="16">
        <f t="shared" si="78"/>
        <v>224</v>
      </c>
      <c r="AC344" s="16" t="str">
        <f t="shared" si="85"/>
        <v>DefExt</v>
      </c>
      <c r="AD344" s="16">
        <f t="shared" si="86"/>
        <v>55</v>
      </c>
      <c r="AE344" s="16" t="str">
        <f t="shared" si="87"/>
        <v>[x]</v>
      </c>
      <c r="AF344" s="29" t="str">
        <f t="shared" si="88"/>
        <v>[x]</v>
      </c>
      <c r="AG344" s="29" t="str">
        <f t="shared" si="89"/>
        <v>[x]</v>
      </c>
    </row>
    <row r="345" spans="16:33" ht="16.5" x14ac:dyDescent="0.2">
      <c r="P345" s="15">
        <v>289</v>
      </c>
      <c r="Q345" s="16">
        <f t="shared" si="74"/>
        <v>17</v>
      </c>
      <c r="R345" s="16">
        <f t="shared" si="75"/>
        <v>1606021</v>
      </c>
      <c r="S345" s="16" t="str">
        <f t="shared" si="79"/>
        <v>神器4碎片3等级1</v>
      </c>
      <c r="T345" s="31" t="s">
        <v>673</v>
      </c>
      <c r="U345" s="16">
        <f t="shared" si="76"/>
        <v>1</v>
      </c>
      <c r="V345" s="38">
        <f t="shared" si="80"/>
        <v>0.20200000000000001</v>
      </c>
      <c r="W345" s="19">
        <f t="shared" si="77"/>
        <v>4.0400000000000002E-3</v>
      </c>
      <c r="X345" s="16">
        <f t="shared" si="81"/>
        <v>1</v>
      </c>
      <c r="Y345" s="16">
        <f t="shared" si="82"/>
        <v>3</v>
      </c>
      <c r="Z345" s="16">
        <f t="shared" si="83"/>
        <v>0</v>
      </c>
      <c r="AA345" s="16" t="str">
        <f t="shared" si="84"/>
        <v>AtkExt</v>
      </c>
      <c r="AB345" s="16">
        <f t="shared" si="78"/>
        <v>43</v>
      </c>
      <c r="AC345" s="16" t="str">
        <f t="shared" si="85"/>
        <v>HPExt</v>
      </c>
      <c r="AD345" s="16">
        <f t="shared" si="86"/>
        <v>65</v>
      </c>
      <c r="AE345" s="16" t="str">
        <f t="shared" si="87"/>
        <v>[x]</v>
      </c>
      <c r="AF345" s="29" t="str">
        <f t="shared" si="88"/>
        <v>[x]</v>
      </c>
      <c r="AG345" s="29" t="str">
        <f t="shared" si="89"/>
        <v>[x]</v>
      </c>
    </row>
    <row r="346" spans="16:33" ht="16.5" x14ac:dyDescent="0.2">
      <c r="P346" s="15">
        <v>290</v>
      </c>
      <c r="Q346" s="16">
        <f t="shared" si="74"/>
        <v>17</v>
      </c>
      <c r="R346" s="16">
        <f t="shared" si="75"/>
        <v>1606021</v>
      </c>
      <c r="S346" s="16" t="str">
        <f t="shared" si="79"/>
        <v>神器4碎片3等级2</v>
      </c>
      <c r="T346" s="31" t="s">
        <v>673</v>
      </c>
      <c r="U346" s="16">
        <f t="shared" si="76"/>
        <v>2</v>
      </c>
      <c r="V346" s="38">
        <f t="shared" si="80"/>
        <v>0.25800000000000001</v>
      </c>
      <c r="W346" s="19">
        <f t="shared" si="77"/>
        <v>5.1600000000000005E-3</v>
      </c>
      <c r="X346" s="16">
        <f t="shared" si="81"/>
        <v>1</v>
      </c>
      <c r="Y346" s="16">
        <f t="shared" si="82"/>
        <v>3</v>
      </c>
      <c r="Z346" s="16">
        <f t="shared" si="83"/>
        <v>0</v>
      </c>
      <c r="AA346" s="16" t="str">
        <f t="shared" si="84"/>
        <v>AtkExt</v>
      </c>
      <c r="AB346" s="16">
        <f t="shared" si="78"/>
        <v>55</v>
      </c>
      <c r="AC346" s="16" t="str">
        <f t="shared" si="85"/>
        <v>HPExt</v>
      </c>
      <c r="AD346" s="16">
        <f t="shared" si="86"/>
        <v>83</v>
      </c>
      <c r="AE346" s="16" t="str">
        <f t="shared" si="87"/>
        <v>[x]</v>
      </c>
      <c r="AF346" s="29" t="str">
        <f t="shared" si="88"/>
        <v>[x]</v>
      </c>
      <c r="AG346" s="29" t="str">
        <f t="shared" si="89"/>
        <v>[x]</v>
      </c>
    </row>
    <row r="347" spans="16:33" ht="16.5" x14ac:dyDescent="0.2">
      <c r="P347" s="15">
        <v>291</v>
      </c>
      <c r="Q347" s="16">
        <f t="shared" si="74"/>
        <v>17</v>
      </c>
      <c r="R347" s="16">
        <f t="shared" si="75"/>
        <v>1606021</v>
      </c>
      <c r="S347" s="16" t="str">
        <f t="shared" si="79"/>
        <v>神器4碎片3等级3</v>
      </c>
      <c r="T347" s="31" t="s">
        <v>673</v>
      </c>
      <c r="U347" s="16">
        <f t="shared" si="76"/>
        <v>3</v>
      </c>
      <c r="V347" s="38">
        <f t="shared" si="80"/>
        <v>0.31800000000000006</v>
      </c>
      <c r="W347" s="19">
        <f t="shared" si="77"/>
        <v>6.3600000000000011E-3</v>
      </c>
      <c r="X347" s="16">
        <f t="shared" si="81"/>
        <v>1</v>
      </c>
      <c r="Y347" s="16">
        <f t="shared" si="82"/>
        <v>3</v>
      </c>
      <c r="Z347" s="16">
        <f t="shared" si="83"/>
        <v>0</v>
      </c>
      <c r="AA347" s="16" t="str">
        <f t="shared" si="84"/>
        <v>AtkExt</v>
      </c>
      <c r="AB347" s="16">
        <f t="shared" si="78"/>
        <v>68</v>
      </c>
      <c r="AC347" s="16" t="str">
        <f t="shared" si="85"/>
        <v>HPExt</v>
      </c>
      <c r="AD347" s="16">
        <f t="shared" si="86"/>
        <v>103</v>
      </c>
      <c r="AE347" s="16" t="str">
        <f t="shared" si="87"/>
        <v>[x]</v>
      </c>
      <c r="AF347" s="29" t="str">
        <f t="shared" si="88"/>
        <v>[x]</v>
      </c>
      <c r="AG347" s="29" t="str">
        <f t="shared" si="89"/>
        <v>[x]</v>
      </c>
    </row>
    <row r="348" spans="16:33" ht="16.5" x14ac:dyDescent="0.2">
      <c r="P348" s="15">
        <v>292</v>
      </c>
      <c r="Q348" s="16">
        <f t="shared" si="74"/>
        <v>17</v>
      </c>
      <c r="R348" s="16">
        <f t="shared" si="75"/>
        <v>1606021</v>
      </c>
      <c r="S348" s="16" t="str">
        <f t="shared" si="79"/>
        <v>神器4碎片3等级4</v>
      </c>
      <c r="T348" s="31" t="s">
        <v>673</v>
      </c>
      <c r="U348" s="16">
        <f t="shared" si="76"/>
        <v>4</v>
      </c>
      <c r="V348" s="38">
        <f t="shared" si="80"/>
        <v>0.38200000000000001</v>
      </c>
      <c r="W348" s="19">
        <f t="shared" si="77"/>
        <v>7.6400000000000001E-3</v>
      </c>
      <c r="X348" s="16">
        <f t="shared" si="81"/>
        <v>1</v>
      </c>
      <c r="Y348" s="16">
        <f t="shared" si="82"/>
        <v>3</v>
      </c>
      <c r="Z348" s="16">
        <f t="shared" si="83"/>
        <v>0</v>
      </c>
      <c r="AA348" s="16" t="str">
        <f t="shared" si="84"/>
        <v>AtkExt</v>
      </c>
      <c r="AB348" s="16">
        <f t="shared" si="78"/>
        <v>82</v>
      </c>
      <c r="AC348" s="16" t="str">
        <f t="shared" si="85"/>
        <v>HPExt</v>
      </c>
      <c r="AD348" s="16">
        <f t="shared" si="86"/>
        <v>123</v>
      </c>
      <c r="AE348" s="16" t="str">
        <f t="shared" si="87"/>
        <v>[x]</v>
      </c>
      <c r="AF348" s="29" t="str">
        <f t="shared" si="88"/>
        <v>[x]</v>
      </c>
      <c r="AG348" s="29" t="str">
        <f t="shared" si="89"/>
        <v>[x]</v>
      </c>
    </row>
    <row r="349" spans="16:33" ht="16.5" x14ac:dyDescent="0.2">
      <c r="P349" s="15">
        <v>293</v>
      </c>
      <c r="Q349" s="16">
        <f t="shared" si="74"/>
        <v>17</v>
      </c>
      <c r="R349" s="16">
        <f t="shared" si="75"/>
        <v>1606021</v>
      </c>
      <c r="S349" s="16" t="str">
        <f t="shared" si="79"/>
        <v>神器4碎片3等级5</v>
      </c>
      <c r="T349" s="31" t="s">
        <v>673</v>
      </c>
      <c r="U349" s="16">
        <f t="shared" si="76"/>
        <v>5</v>
      </c>
      <c r="V349" s="38">
        <f t="shared" si="80"/>
        <v>0.45</v>
      </c>
      <c r="W349" s="19">
        <f t="shared" si="77"/>
        <v>9.0000000000000011E-3</v>
      </c>
      <c r="X349" s="16">
        <f t="shared" si="81"/>
        <v>1</v>
      </c>
      <c r="Y349" s="16">
        <f t="shared" si="82"/>
        <v>3</v>
      </c>
      <c r="Z349" s="16">
        <f t="shared" si="83"/>
        <v>0</v>
      </c>
      <c r="AA349" s="16" t="str">
        <f t="shared" si="84"/>
        <v>AtkExt</v>
      </c>
      <c r="AB349" s="16">
        <f t="shared" si="78"/>
        <v>97</v>
      </c>
      <c r="AC349" s="16" t="str">
        <f t="shared" si="85"/>
        <v>HPExt</v>
      </c>
      <c r="AD349" s="16">
        <f t="shared" si="86"/>
        <v>145</v>
      </c>
      <c r="AE349" s="16" t="str">
        <f t="shared" si="87"/>
        <v>[x]</v>
      </c>
      <c r="AF349" s="29" t="str">
        <f t="shared" si="88"/>
        <v>[x]</v>
      </c>
      <c r="AG349" s="29" t="str">
        <f t="shared" si="89"/>
        <v>[x]</v>
      </c>
    </row>
    <row r="350" spans="16:33" ht="16.5" x14ac:dyDescent="0.2">
      <c r="P350" s="15">
        <v>294</v>
      </c>
      <c r="Q350" s="16">
        <f t="shared" si="74"/>
        <v>17</v>
      </c>
      <c r="R350" s="16">
        <f t="shared" si="75"/>
        <v>1606021</v>
      </c>
      <c r="S350" s="16" t="str">
        <f t="shared" si="79"/>
        <v>神器4碎片3等级6</v>
      </c>
      <c r="T350" s="31" t="s">
        <v>673</v>
      </c>
      <c r="U350" s="16">
        <f t="shared" si="76"/>
        <v>6</v>
      </c>
      <c r="V350" s="38">
        <f t="shared" si="80"/>
        <v>0.52200000000000002</v>
      </c>
      <c r="W350" s="19">
        <f t="shared" si="77"/>
        <v>1.0440000000000001E-2</v>
      </c>
      <c r="X350" s="16">
        <f t="shared" si="81"/>
        <v>1</v>
      </c>
      <c r="Y350" s="16">
        <f t="shared" si="82"/>
        <v>3</v>
      </c>
      <c r="Z350" s="16">
        <f t="shared" si="83"/>
        <v>0</v>
      </c>
      <c r="AA350" s="16" t="str">
        <f t="shared" si="84"/>
        <v>AtkExt</v>
      </c>
      <c r="AB350" s="16">
        <f t="shared" si="78"/>
        <v>112</v>
      </c>
      <c r="AC350" s="16" t="str">
        <f t="shared" si="85"/>
        <v>HPExt</v>
      </c>
      <c r="AD350" s="16">
        <f t="shared" si="86"/>
        <v>169</v>
      </c>
      <c r="AE350" s="16" t="str">
        <f t="shared" si="87"/>
        <v>[x]</v>
      </c>
      <c r="AF350" s="29" t="str">
        <f t="shared" si="88"/>
        <v>[x]</v>
      </c>
      <c r="AG350" s="29" t="str">
        <f t="shared" si="89"/>
        <v>[x]</v>
      </c>
    </row>
    <row r="351" spans="16:33" ht="16.5" x14ac:dyDescent="0.2">
      <c r="P351" s="15">
        <v>295</v>
      </c>
      <c r="Q351" s="16">
        <f t="shared" si="74"/>
        <v>17</v>
      </c>
      <c r="R351" s="16">
        <f t="shared" si="75"/>
        <v>1606021</v>
      </c>
      <c r="S351" s="16" t="str">
        <f t="shared" si="79"/>
        <v>神器4碎片3等级7</v>
      </c>
      <c r="T351" s="31" t="s">
        <v>673</v>
      </c>
      <c r="U351" s="16">
        <f t="shared" si="76"/>
        <v>7</v>
      </c>
      <c r="V351" s="38">
        <f t="shared" si="80"/>
        <v>0.59799999999999998</v>
      </c>
      <c r="W351" s="19">
        <f t="shared" si="77"/>
        <v>1.196E-2</v>
      </c>
      <c r="X351" s="16">
        <f t="shared" si="81"/>
        <v>1</v>
      </c>
      <c r="Y351" s="16">
        <f t="shared" si="82"/>
        <v>3</v>
      </c>
      <c r="Z351" s="16">
        <f t="shared" si="83"/>
        <v>0</v>
      </c>
      <c r="AA351" s="16" t="str">
        <f t="shared" si="84"/>
        <v>AtkExt</v>
      </c>
      <c r="AB351" s="16">
        <f t="shared" si="78"/>
        <v>128</v>
      </c>
      <c r="AC351" s="16" t="str">
        <f t="shared" si="85"/>
        <v>HPExt</v>
      </c>
      <c r="AD351" s="16">
        <f t="shared" si="86"/>
        <v>193</v>
      </c>
      <c r="AE351" s="16" t="str">
        <f t="shared" si="87"/>
        <v>[x]</v>
      </c>
      <c r="AF351" s="29" t="str">
        <f t="shared" si="88"/>
        <v>[x]</v>
      </c>
      <c r="AG351" s="29" t="str">
        <f t="shared" si="89"/>
        <v>[x]</v>
      </c>
    </row>
    <row r="352" spans="16:33" ht="16.5" x14ac:dyDescent="0.2">
      <c r="P352" s="15">
        <v>296</v>
      </c>
      <c r="Q352" s="16">
        <f t="shared" si="74"/>
        <v>17</v>
      </c>
      <c r="R352" s="16">
        <f t="shared" si="75"/>
        <v>1606021</v>
      </c>
      <c r="S352" s="16" t="str">
        <f t="shared" si="79"/>
        <v>神器4碎片3等级8</v>
      </c>
      <c r="T352" s="31" t="s">
        <v>673</v>
      </c>
      <c r="U352" s="16">
        <f t="shared" si="76"/>
        <v>8</v>
      </c>
      <c r="V352" s="38">
        <f t="shared" si="80"/>
        <v>0.67800000000000005</v>
      </c>
      <c r="W352" s="19">
        <f t="shared" si="77"/>
        <v>1.3560000000000001E-2</v>
      </c>
      <c r="X352" s="16">
        <f t="shared" si="81"/>
        <v>1</v>
      </c>
      <c r="Y352" s="16">
        <f t="shared" si="82"/>
        <v>3</v>
      </c>
      <c r="Z352" s="16">
        <f t="shared" si="83"/>
        <v>0</v>
      </c>
      <c r="AA352" s="16" t="str">
        <f t="shared" si="84"/>
        <v>AtkExt</v>
      </c>
      <c r="AB352" s="16">
        <f t="shared" si="78"/>
        <v>146</v>
      </c>
      <c r="AC352" s="16" t="str">
        <f t="shared" si="85"/>
        <v>HPExt</v>
      </c>
      <c r="AD352" s="16">
        <f t="shared" si="86"/>
        <v>219</v>
      </c>
      <c r="AE352" s="16" t="str">
        <f t="shared" si="87"/>
        <v>[x]</v>
      </c>
      <c r="AF352" s="29" t="str">
        <f t="shared" si="88"/>
        <v>[x]</v>
      </c>
      <c r="AG352" s="29" t="str">
        <f t="shared" si="89"/>
        <v>[x]</v>
      </c>
    </row>
    <row r="353" spans="16:33" ht="16.5" x14ac:dyDescent="0.2">
      <c r="P353" s="15">
        <v>297</v>
      </c>
      <c r="Q353" s="16">
        <f t="shared" si="74"/>
        <v>17</v>
      </c>
      <c r="R353" s="16">
        <f t="shared" si="75"/>
        <v>1606021</v>
      </c>
      <c r="S353" s="16" t="str">
        <f t="shared" si="79"/>
        <v>神器4碎片3等级9</v>
      </c>
      <c r="T353" s="31" t="s">
        <v>673</v>
      </c>
      <c r="U353" s="16">
        <f t="shared" si="76"/>
        <v>9</v>
      </c>
      <c r="V353" s="38">
        <f t="shared" si="80"/>
        <v>0.76200000000000001</v>
      </c>
      <c r="W353" s="19">
        <f t="shared" si="77"/>
        <v>1.524E-2</v>
      </c>
      <c r="X353" s="16">
        <f t="shared" si="81"/>
        <v>1</v>
      </c>
      <c r="Y353" s="16">
        <f t="shared" si="82"/>
        <v>3</v>
      </c>
      <c r="Z353" s="16">
        <f t="shared" si="83"/>
        <v>0</v>
      </c>
      <c r="AA353" s="16" t="str">
        <f t="shared" si="84"/>
        <v>AtkExt</v>
      </c>
      <c r="AB353" s="16">
        <f t="shared" si="78"/>
        <v>164</v>
      </c>
      <c r="AC353" s="16" t="str">
        <f t="shared" si="85"/>
        <v>HPExt</v>
      </c>
      <c r="AD353" s="16">
        <f t="shared" si="86"/>
        <v>247</v>
      </c>
      <c r="AE353" s="16" t="str">
        <f t="shared" si="87"/>
        <v>[x]</v>
      </c>
      <c r="AF353" s="29" t="str">
        <f t="shared" si="88"/>
        <v>[x]</v>
      </c>
      <c r="AG353" s="29" t="str">
        <f t="shared" si="89"/>
        <v>[x]</v>
      </c>
    </row>
    <row r="354" spans="16:33" ht="16.5" x14ac:dyDescent="0.2">
      <c r="P354" s="15">
        <v>298</v>
      </c>
      <c r="Q354" s="16">
        <f t="shared" si="74"/>
        <v>17</v>
      </c>
      <c r="R354" s="16">
        <f t="shared" si="75"/>
        <v>1606021</v>
      </c>
      <c r="S354" s="16" t="str">
        <f t="shared" si="79"/>
        <v>神器4碎片3等级10</v>
      </c>
      <c r="T354" s="31" t="s">
        <v>673</v>
      </c>
      <c r="U354" s="16">
        <f t="shared" si="76"/>
        <v>10</v>
      </c>
      <c r="V354" s="38">
        <f t="shared" si="80"/>
        <v>0.85000000000000009</v>
      </c>
      <c r="W354" s="19">
        <f t="shared" si="77"/>
        <v>1.7000000000000001E-2</v>
      </c>
      <c r="X354" s="16">
        <f t="shared" si="81"/>
        <v>1</v>
      </c>
      <c r="Y354" s="16">
        <f t="shared" si="82"/>
        <v>3</v>
      </c>
      <c r="Z354" s="16">
        <f t="shared" si="83"/>
        <v>0</v>
      </c>
      <c r="AA354" s="16" t="str">
        <f t="shared" si="84"/>
        <v>AtkExt</v>
      </c>
      <c r="AB354" s="16">
        <f t="shared" si="78"/>
        <v>183</v>
      </c>
      <c r="AC354" s="16" t="str">
        <f t="shared" si="85"/>
        <v>HPExt</v>
      </c>
      <c r="AD354" s="16">
        <f t="shared" si="86"/>
        <v>275</v>
      </c>
      <c r="AE354" s="16" t="str">
        <f t="shared" si="87"/>
        <v>[x]</v>
      </c>
      <c r="AF354" s="29" t="str">
        <f t="shared" si="88"/>
        <v>[x]</v>
      </c>
      <c r="AG354" s="29" t="str">
        <f t="shared" si="89"/>
        <v>[x]</v>
      </c>
    </row>
    <row r="355" spans="16:33" ht="16.5" x14ac:dyDescent="0.2">
      <c r="P355" s="15">
        <v>299</v>
      </c>
      <c r="Q355" s="16">
        <f t="shared" si="74"/>
        <v>17</v>
      </c>
      <c r="R355" s="16">
        <f t="shared" si="75"/>
        <v>1606021</v>
      </c>
      <c r="S355" s="16" t="str">
        <f t="shared" si="79"/>
        <v>神器4碎片3等级11</v>
      </c>
      <c r="T355" s="31" t="s">
        <v>673</v>
      </c>
      <c r="U355" s="16">
        <f t="shared" si="76"/>
        <v>11</v>
      </c>
      <c r="V355" s="38">
        <f t="shared" si="80"/>
        <v>0.94200000000000006</v>
      </c>
      <c r="W355" s="19">
        <f t="shared" si="77"/>
        <v>1.8840000000000003E-2</v>
      </c>
      <c r="X355" s="16">
        <f t="shared" si="81"/>
        <v>1</v>
      </c>
      <c r="Y355" s="16">
        <f t="shared" si="82"/>
        <v>3</v>
      </c>
      <c r="Z355" s="16">
        <f t="shared" si="83"/>
        <v>0</v>
      </c>
      <c r="AA355" s="16" t="str">
        <f t="shared" si="84"/>
        <v>AtkExt</v>
      </c>
      <c r="AB355" s="16">
        <f t="shared" si="78"/>
        <v>203</v>
      </c>
      <c r="AC355" s="16" t="str">
        <f t="shared" si="85"/>
        <v>HPExt</v>
      </c>
      <c r="AD355" s="16">
        <f t="shared" si="86"/>
        <v>305</v>
      </c>
      <c r="AE355" s="16" t="str">
        <f t="shared" si="87"/>
        <v>[x]</v>
      </c>
      <c r="AF355" s="29" t="str">
        <f t="shared" si="88"/>
        <v>[x]</v>
      </c>
      <c r="AG355" s="29" t="str">
        <f t="shared" si="89"/>
        <v>[x]</v>
      </c>
    </row>
    <row r="356" spans="16:33" ht="16.5" x14ac:dyDescent="0.2">
      <c r="P356" s="15">
        <v>300</v>
      </c>
      <c r="Q356" s="16">
        <f t="shared" si="74"/>
        <v>17</v>
      </c>
      <c r="R356" s="16">
        <f t="shared" si="75"/>
        <v>1606021</v>
      </c>
      <c r="S356" s="16" t="str">
        <f t="shared" si="79"/>
        <v>神器4碎片3等级12</v>
      </c>
      <c r="T356" s="31" t="s">
        <v>673</v>
      </c>
      <c r="U356" s="16">
        <f t="shared" si="76"/>
        <v>12</v>
      </c>
      <c r="V356" s="38">
        <f t="shared" si="80"/>
        <v>1.0380000000000003</v>
      </c>
      <c r="W356" s="19">
        <f t="shared" si="77"/>
        <v>2.0760000000000004E-2</v>
      </c>
      <c r="X356" s="16">
        <f t="shared" si="81"/>
        <v>1</v>
      </c>
      <c r="Y356" s="16">
        <f t="shared" si="82"/>
        <v>3</v>
      </c>
      <c r="Z356" s="16">
        <f t="shared" si="83"/>
        <v>0</v>
      </c>
      <c r="AA356" s="16" t="str">
        <f t="shared" si="84"/>
        <v>AtkExt</v>
      </c>
      <c r="AB356" s="16">
        <f t="shared" si="78"/>
        <v>223</v>
      </c>
      <c r="AC356" s="16" t="str">
        <f t="shared" si="85"/>
        <v>HPExt</v>
      </c>
      <c r="AD356" s="16">
        <f t="shared" si="86"/>
        <v>336</v>
      </c>
      <c r="AE356" s="16" t="str">
        <f t="shared" si="87"/>
        <v>[x]</v>
      </c>
      <c r="AF356" s="29" t="str">
        <f t="shared" si="88"/>
        <v>[x]</v>
      </c>
      <c r="AG356" s="29" t="str">
        <f t="shared" si="89"/>
        <v>[x]</v>
      </c>
    </row>
    <row r="357" spans="16:33" ht="16.5" x14ac:dyDescent="0.2">
      <c r="P357" s="15">
        <v>301</v>
      </c>
      <c r="Q357" s="16">
        <f t="shared" si="74"/>
        <v>17</v>
      </c>
      <c r="R357" s="16">
        <f t="shared" si="75"/>
        <v>1606021</v>
      </c>
      <c r="S357" s="16" t="str">
        <f t="shared" si="79"/>
        <v>神器4碎片3等级13</v>
      </c>
      <c r="T357" s="31" t="s">
        <v>673</v>
      </c>
      <c r="U357" s="16">
        <f t="shared" si="76"/>
        <v>13</v>
      </c>
      <c r="V357" s="38">
        <f t="shared" si="80"/>
        <v>1.1380000000000001</v>
      </c>
      <c r="W357" s="19">
        <f t="shared" si="77"/>
        <v>2.2760000000000002E-2</v>
      </c>
      <c r="X357" s="16">
        <f t="shared" si="81"/>
        <v>1</v>
      </c>
      <c r="Y357" s="16">
        <f t="shared" si="82"/>
        <v>3</v>
      </c>
      <c r="Z357" s="16">
        <f t="shared" si="83"/>
        <v>0</v>
      </c>
      <c r="AA357" s="16" t="str">
        <f t="shared" si="84"/>
        <v>AtkExt</v>
      </c>
      <c r="AB357" s="16">
        <f t="shared" si="78"/>
        <v>245</v>
      </c>
      <c r="AC357" s="16" t="str">
        <f t="shared" si="85"/>
        <v>HPExt</v>
      </c>
      <c r="AD357" s="16">
        <f t="shared" si="86"/>
        <v>368</v>
      </c>
      <c r="AE357" s="16" t="str">
        <f t="shared" si="87"/>
        <v>[x]</v>
      </c>
      <c r="AF357" s="29" t="str">
        <f t="shared" si="88"/>
        <v>[x]</v>
      </c>
      <c r="AG357" s="29" t="str">
        <f t="shared" si="89"/>
        <v>[x]</v>
      </c>
    </row>
    <row r="358" spans="16:33" ht="16.5" x14ac:dyDescent="0.2">
      <c r="P358" s="15">
        <v>302</v>
      </c>
      <c r="Q358" s="16">
        <f t="shared" si="74"/>
        <v>17</v>
      </c>
      <c r="R358" s="16">
        <f t="shared" si="75"/>
        <v>1606021</v>
      </c>
      <c r="S358" s="16" t="str">
        <f t="shared" si="79"/>
        <v>神器4碎片3等级14</v>
      </c>
      <c r="T358" s="31" t="s">
        <v>673</v>
      </c>
      <c r="U358" s="16">
        <f t="shared" si="76"/>
        <v>14</v>
      </c>
      <c r="V358" s="38">
        <f t="shared" si="80"/>
        <v>1.242</v>
      </c>
      <c r="W358" s="19">
        <f t="shared" si="77"/>
        <v>2.4840000000000001E-2</v>
      </c>
      <c r="X358" s="16">
        <f t="shared" si="81"/>
        <v>1</v>
      </c>
      <c r="Y358" s="16">
        <f t="shared" si="82"/>
        <v>3</v>
      </c>
      <c r="Z358" s="16">
        <f t="shared" si="83"/>
        <v>0</v>
      </c>
      <c r="AA358" s="16" t="str">
        <f t="shared" si="84"/>
        <v>AtkExt</v>
      </c>
      <c r="AB358" s="16">
        <f t="shared" si="78"/>
        <v>267</v>
      </c>
      <c r="AC358" s="16" t="str">
        <f t="shared" si="85"/>
        <v>HPExt</v>
      </c>
      <c r="AD358" s="16">
        <f t="shared" si="86"/>
        <v>402</v>
      </c>
      <c r="AE358" s="16" t="str">
        <f t="shared" si="87"/>
        <v>[x]</v>
      </c>
      <c r="AF358" s="29" t="str">
        <f t="shared" si="88"/>
        <v>[x]</v>
      </c>
      <c r="AG358" s="29" t="str">
        <f t="shared" si="89"/>
        <v>[x]</v>
      </c>
    </row>
    <row r="359" spans="16:33" ht="16.5" x14ac:dyDescent="0.2">
      <c r="P359" s="15">
        <v>303</v>
      </c>
      <c r="Q359" s="16">
        <f t="shared" si="74"/>
        <v>17</v>
      </c>
      <c r="R359" s="16">
        <f t="shared" si="75"/>
        <v>1606021</v>
      </c>
      <c r="S359" s="16" t="str">
        <f t="shared" si="79"/>
        <v>神器4碎片3等级15</v>
      </c>
      <c r="T359" s="31" t="s">
        <v>673</v>
      </c>
      <c r="U359" s="16">
        <f t="shared" si="76"/>
        <v>15</v>
      </c>
      <c r="V359" s="38">
        <f t="shared" si="80"/>
        <v>1.35</v>
      </c>
      <c r="W359" s="19">
        <f t="shared" si="77"/>
        <v>2.7000000000000003E-2</v>
      </c>
      <c r="X359" s="16">
        <f t="shared" si="81"/>
        <v>1</v>
      </c>
      <c r="Y359" s="16">
        <f t="shared" si="82"/>
        <v>3</v>
      </c>
      <c r="Z359" s="16">
        <f t="shared" si="83"/>
        <v>0</v>
      </c>
      <c r="AA359" s="16" t="str">
        <f t="shared" si="84"/>
        <v>AtkExt</v>
      </c>
      <c r="AB359" s="16">
        <f t="shared" si="78"/>
        <v>291</v>
      </c>
      <c r="AC359" s="16" t="str">
        <f t="shared" si="85"/>
        <v>HPExt</v>
      </c>
      <c r="AD359" s="16">
        <f t="shared" si="86"/>
        <v>437</v>
      </c>
      <c r="AE359" s="16" t="str">
        <f t="shared" si="87"/>
        <v>[x]</v>
      </c>
      <c r="AF359" s="29" t="str">
        <f t="shared" si="88"/>
        <v>[x]</v>
      </c>
      <c r="AG359" s="29" t="str">
        <f t="shared" si="89"/>
        <v>[x]</v>
      </c>
    </row>
    <row r="360" spans="16:33" ht="16.5" x14ac:dyDescent="0.2">
      <c r="P360" s="15">
        <v>304</v>
      </c>
      <c r="Q360" s="16">
        <f t="shared" si="74"/>
        <v>17</v>
      </c>
      <c r="R360" s="16">
        <f t="shared" si="75"/>
        <v>1606021</v>
      </c>
      <c r="S360" s="16" t="str">
        <f t="shared" si="79"/>
        <v>神器4碎片3等级16</v>
      </c>
      <c r="T360" s="31" t="s">
        <v>673</v>
      </c>
      <c r="U360" s="16">
        <f t="shared" si="76"/>
        <v>16</v>
      </c>
      <c r="V360" s="38">
        <f t="shared" si="80"/>
        <v>1.4620000000000002</v>
      </c>
      <c r="W360" s="19">
        <f t="shared" si="77"/>
        <v>2.9240000000000006E-2</v>
      </c>
      <c r="X360" s="16">
        <f t="shared" si="81"/>
        <v>1</v>
      </c>
      <c r="Y360" s="16">
        <f t="shared" si="82"/>
        <v>3</v>
      </c>
      <c r="Z360" s="16">
        <f t="shared" si="83"/>
        <v>0</v>
      </c>
      <c r="AA360" s="16" t="str">
        <f t="shared" si="84"/>
        <v>AtkExt</v>
      </c>
      <c r="AB360" s="16">
        <f t="shared" si="78"/>
        <v>315</v>
      </c>
      <c r="AC360" s="16" t="str">
        <f t="shared" si="85"/>
        <v>HPExt</v>
      </c>
      <c r="AD360" s="16">
        <f t="shared" si="86"/>
        <v>473</v>
      </c>
      <c r="AE360" s="16" t="str">
        <f t="shared" si="87"/>
        <v>[x]</v>
      </c>
      <c r="AF360" s="29" t="str">
        <f t="shared" si="88"/>
        <v>[x]</v>
      </c>
      <c r="AG360" s="29" t="str">
        <f t="shared" si="89"/>
        <v>[x]</v>
      </c>
    </row>
    <row r="361" spans="16:33" ht="16.5" x14ac:dyDescent="0.2">
      <c r="P361" s="15">
        <v>305</v>
      </c>
      <c r="Q361" s="16">
        <f t="shared" si="74"/>
        <v>17</v>
      </c>
      <c r="R361" s="16">
        <f t="shared" si="75"/>
        <v>1606021</v>
      </c>
      <c r="S361" s="16" t="str">
        <f t="shared" si="79"/>
        <v>神器4碎片3等级17</v>
      </c>
      <c r="T361" s="31" t="s">
        <v>673</v>
      </c>
      <c r="U361" s="16">
        <f t="shared" si="76"/>
        <v>17</v>
      </c>
      <c r="V361" s="38">
        <f t="shared" si="80"/>
        <v>1.5779999999999998</v>
      </c>
      <c r="W361" s="19">
        <f t="shared" si="77"/>
        <v>3.1559999999999998E-2</v>
      </c>
      <c r="X361" s="16">
        <f t="shared" si="81"/>
        <v>1</v>
      </c>
      <c r="Y361" s="16">
        <f t="shared" si="82"/>
        <v>3</v>
      </c>
      <c r="Z361" s="16">
        <f t="shared" si="83"/>
        <v>0</v>
      </c>
      <c r="AA361" s="16" t="str">
        <f t="shared" si="84"/>
        <v>AtkExt</v>
      </c>
      <c r="AB361" s="16">
        <f t="shared" si="78"/>
        <v>340</v>
      </c>
      <c r="AC361" s="16" t="str">
        <f t="shared" si="85"/>
        <v>HPExt</v>
      </c>
      <c r="AD361" s="16">
        <f t="shared" si="86"/>
        <v>511</v>
      </c>
      <c r="AE361" s="16" t="str">
        <f t="shared" si="87"/>
        <v>[x]</v>
      </c>
      <c r="AF361" s="29" t="str">
        <f t="shared" si="88"/>
        <v>[x]</v>
      </c>
      <c r="AG361" s="29" t="str">
        <f t="shared" si="89"/>
        <v>[x]</v>
      </c>
    </row>
    <row r="362" spans="16:33" ht="16.5" x14ac:dyDescent="0.2">
      <c r="P362" s="15">
        <v>306</v>
      </c>
      <c r="Q362" s="16">
        <f t="shared" si="74"/>
        <v>17</v>
      </c>
      <c r="R362" s="16">
        <f t="shared" si="75"/>
        <v>1606021</v>
      </c>
      <c r="S362" s="16" t="str">
        <f t="shared" si="79"/>
        <v>神器4碎片3等级18</v>
      </c>
      <c r="T362" s="31" t="s">
        <v>673</v>
      </c>
      <c r="U362" s="16">
        <f t="shared" si="76"/>
        <v>18</v>
      </c>
      <c r="V362" s="38">
        <f t="shared" si="80"/>
        <v>1.698</v>
      </c>
      <c r="W362" s="19">
        <f t="shared" si="77"/>
        <v>3.3959999999999997E-2</v>
      </c>
      <c r="X362" s="16">
        <f t="shared" si="81"/>
        <v>1</v>
      </c>
      <c r="Y362" s="16">
        <f t="shared" si="82"/>
        <v>3</v>
      </c>
      <c r="Z362" s="16">
        <f t="shared" si="83"/>
        <v>0</v>
      </c>
      <c r="AA362" s="16" t="str">
        <f t="shared" si="84"/>
        <v>AtkExt</v>
      </c>
      <c r="AB362" s="16">
        <f t="shared" si="78"/>
        <v>366</v>
      </c>
      <c r="AC362" s="16" t="str">
        <f t="shared" si="85"/>
        <v>HPExt</v>
      </c>
      <c r="AD362" s="16">
        <f t="shared" si="86"/>
        <v>550</v>
      </c>
      <c r="AE362" s="16" t="str">
        <f t="shared" si="87"/>
        <v>[x]</v>
      </c>
      <c r="AF362" s="29" t="str">
        <f t="shared" si="88"/>
        <v>[x]</v>
      </c>
      <c r="AG362" s="29" t="str">
        <f t="shared" si="89"/>
        <v>[x]</v>
      </c>
    </row>
    <row r="363" spans="16:33" ht="16.5" x14ac:dyDescent="0.2">
      <c r="P363" s="15">
        <v>307</v>
      </c>
      <c r="Q363" s="16">
        <f t="shared" si="74"/>
        <v>17</v>
      </c>
      <c r="R363" s="16">
        <f t="shared" si="75"/>
        <v>1606021</v>
      </c>
      <c r="S363" s="16" t="str">
        <f t="shared" si="79"/>
        <v>神器4碎片3等级19</v>
      </c>
      <c r="T363" s="31" t="s">
        <v>673</v>
      </c>
      <c r="U363" s="16">
        <f t="shared" si="76"/>
        <v>19</v>
      </c>
      <c r="V363" s="38">
        <f t="shared" si="80"/>
        <v>1.8220000000000001</v>
      </c>
      <c r="W363" s="19">
        <f t="shared" si="77"/>
        <v>3.644E-2</v>
      </c>
      <c r="X363" s="16">
        <f t="shared" si="81"/>
        <v>1</v>
      </c>
      <c r="Y363" s="16">
        <f t="shared" si="82"/>
        <v>3</v>
      </c>
      <c r="Z363" s="16">
        <f t="shared" si="83"/>
        <v>0</v>
      </c>
      <c r="AA363" s="16" t="str">
        <f t="shared" si="84"/>
        <v>AtkExt</v>
      </c>
      <c r="AB363" s="16">
        <f t="shared" si="78"/>
        <v>392</v>
      </c>
      <c r="AC363" s="16" t="str">
        <f t="shared" si="85"/>
        <v>HPExt</v>
      </c>
      <c r="AD363" s="16">
        <f t="shared" si="86"/>
        <v>590</v>
      </c>
      <c r="AE363" s="16" t="str">
        <f t="shared" si="87"/>
        <v>[x]</v>
      </c>
      <c r="AF363" s="29" t="str">
        <f t="shared" si="88"/>
        <v>[x]</v>
      </c>
      <c r="AG363" s="29" t="str">
        <f t="shared" si="89"/>
        <v>[x]</v>
      </c>
    </row>
    <row r="364" spans="16:33" ht="16.5" x14ac:dyDescent="0.2">
      <c r="P364" s="15">
        <v>308</v>
      </c>
      <c r="Q364" s="16">
        <f t="shared" si="74"/>
        <v>17</v>
      </c>
      <c r="R364" s="16">
        <f t="shared" si="75"/>
        <v>1606021</v>
      </c>
      <c r="S364" s="16" t="str">
        <f t="shared" si="79"/>
        <v>神器4碎片3等级20</v>
      </c>
      <c r="T364" s="31" t="s">
        <v>673</v>
      </c>
      <c r="U364" s="16">
        <f t="shared" si="76"/>
        <v>20</v>
      </c>
      <c r="V364" s="38">
        <f t="shared" si="80"/>
        <v>1.95</v>
      </c>
      <c r="W364" s="19">
        <f t="shared" si="77"/>
        <v>3.9E-2</v>
      </c>
      <c r="X364" s="16">
        <f t="shared" si="81"/>
        <v>1</v>
      </c>
      <c r="Y364" s="16">
        <f t="shared" si="82"/>
        <v>3</v>
      </c>
      <c r="Z364" s="16">
        <f t="shared" si="83"/>
        <v>0</v>
      </c>
      <c r="AA364" s="16" t="str">
        <f t="shared" si="84"/>
        <v>AtkExt</v>
      </c>
      <c r="AB364" s="16">
        <f t="shared" si="78"/>
        <v>420</v>
      </c>
      <c r="AC364" s="16" t="str">
        <f t="shared" si="85"/>
        <v>HPExt</v>
      </c>
      <c r="AD364" s="16">
        <f t="shared" si="86"/>
        <v>632</v>
      </c>
      <c r="AE364" s="16" t="str">
        <f t="shared" si="87"/>
        <v>[x]</v>
      </c>
      <c r="AF364" s="29" t="str">
        <f t="shared" si="88"/>
        <v>[x]</v>
      </c>
      <c r="AG364" s="29" t="str">
        <f t="shared" si="89"/>
        <v>[x]</v>
      </c>
    </row>
    <row r="365" spans="16:33" ht="16.5" x14ac:dyDescent="0.2">
      <c r="P365" s="15">
        <v>309</v>
      </c>
      <c r="Q365" s="16">
        <f t="shared" si="74"/>
        <v>17</v>
      </c>
      <c r="R365" s="16">
        <f t="shared" si="75"/>
        <v>1606021</v>
      </c>
      <c r="S365" s="16" t="str">
        <f t="shared" si="79"/>
        <v>神器4碎片3等级21</v>
      </c>
      <c r="T365" s="31" t="s">
        <v>673</v>
      </c>
      <c r="U365" s="16">
        <f t="shared" si="76"/>
        <v>21</v>
      </c>
      <c r="V365" s="38">
        <f t="shared" si="80"/>
        <v>2.0819999999999999</v>
      </c>
      <c r="W365" s="19">
        <f t="shared" si="77"/>
        <v>4.1639999999999996E-2</v>
      </c>
      <c r="X365" s="16">
        <f t="shared" si="81"/>
        <v>1</v>
      </c>
      <c r="Y365" s="16">
        <f t="shared" si="82"/>
        <v>3</v>
      </c>
      <c r="Z365" s="16">
        <f t="shared" si="83"/>
        <v>0</v>
      </c>
      <c r="AA365" s="16" t="str">
        <f t="shared" si="84"/>
        <v>AtkExt</v>
      </c>
      <c r="AB365" s="16">
        <f t="shared" si="78"/>
        <v>448</v>
      </c>
      <c r="AC365" s="16" t="str">
        <f t="shared" si="85"/>
        <v>HPExt</v>
      </c>
      <c r="AD365" s="16">
        <f t="shared" si="86"/>
        <v>674</v>
      </c>
      <c r="AE365" s="16" t="str">
        <f t="shared" si="87"/>
        <v>[x]</v>
      </c>
      <c r="AF365" s="29" t="str">
        <f t="shared" si="88"/>
        <v>[x]</v>
      </c>
      <c r="AG365" s="29" t="str">
        <f t="shared" si="89"/>
        <v>[x]</v>
      </c>
    </row>
    <row r="366" spans="16:33" ht="16.5" x14ac:dyDescent="0.2">
      <c r="P366" s="15">
        <v>310</v>
      </c>
      <c r="Q366" s="16">
        <f t="shared" si="74"/>
        <v>18</v>
      </c>
      <c r="R366" s="16">
        <f t="shared" si="75"/>
        <v>1606022</v>
      </c>
      <c r="S366" s="16" t="str">
        <f t="shared" si="79"/>
        <v>神器4碎片4等级1</v>
      </c>
      <c r="T366" s="31" t="s">
        <v>673</v>
      </c>
      <c r="U366" s="16">
        <f t="shared" si="76"/>
        <v>1</v>
      </c>
      <c r="V366" s="38">
        <f t="shared" si="80"/>
        <v>0.20200000000000001</v>
      </c>
      <c r="W366" s="19">
        <f t="shared" si="77"/>
        <v>4.0400000000000002E-3</v>
      </c>
      <c r="X366" s="16">
        <f t="shared" si="81"/>
        <v>1</v>
      </c>
      <c r="Y366" s="16">
        <f t="shared" si="82"/>
        <v>3</v>
      </c>
      <c r="Z366" s="16">
        <f t="shared" si="83"/>
        <v>0</v>
      </c>
      <c r="AA366" s="16" t="str">
        <f t="shared" si="84"/>
        <v>AtkExt</v>
      </c>
      <c r="AB366" s="16">
        <f t="shared" si="78"/>
        <v>43</v>
      </c>
      <c r="AC366" s="16" t="str">
        <f t="shared" si="85"/>
        <v>HPExt</v>
      </c>
      <c r="AD366" s="16">
        <f t="shared" si="86"/>
        <v>65</v>
      </c>
      <c r="AE366" s="16" t="str">
        <f t="shared" si="87"/>
        <v>[x]</v>
      </c>
      <c r="AF366" s="29" t="str">
        <f t="shared" si="88"/>
        <v>[x]</v>
      </c>
      <c r="AG366" s="29" t="str">
        <f t="shared" si="89"/>
        <v>[x]</v>
      </c>
    </row>
    <row r="367" spans="16:33" ht="16.5" x14ac:dyDescent="0.2">
      <c r="P367" s="15">
        <v>311</v>
      </c>
      <c r="Q367" s="16">
        <f t="shared" si="74"/>
        <v>18</v>
      </c>
      <c r="R367" s="16">
        <f t="shared" si="75"/>
        <v>1606022</v>
      </c>
      <c r="S367" s="16" t="str">
        <f t="shared" si="79"/>
        <v>神器4碎片4等级2</v>
      </c>
      <c r="T367" s="31" t="s">
        <v>673</v>
      </c>
      <c r="U367" s="16">
        <f t="shared" si="76"/>
        <v>2</v>
      </c>
      <c r="V367" s="38">
        <f t="shared" si="80"/>
        <v>0.25800000000000001</v>
      </c>
      <c r="W367" s="19">
        <f t="shared" si="77"/>
        <v>5.1600000000000005E-3</v>
      </c>
      <c r="X367" s="16">
        <f t="shared" si="81"/>
        <v>1</v>
      </c>
      <c r="Y367" s="16">
        <f t="shared" si="82"/>
        <v>3</v>
      </c>
      <c r="Z367" s="16">
        <f t="shared" si="83"/>
        <v>0</v>
      </c>
      <c r="AA367" s="16" t="str">
        <f t="shared" si="84"/>
        <v>AtkExt</v>
      </c>
      <c r="AB367" s="16">
        <f t="shared" si="78"/>
        <v>55</v>
      </c>
      <c r="AC367" s="16" t="str">
        <f t="shared" si="85"/>
        <v>HPExt</v>
      </c>
      <c r="AD367" s="16">
        <f t="shared" si="86"/>
        <v>83</v>
      </c>
      <c r="AE367" s="16" t="str">
        <f t="shared" si="87"/>
        <v>[x]</v>
      </c>
      <c r="AF367" s="29" t="str">
        <f t="shared" si="88"/>
        <v>[x]</v>
      </c>
      <c r="AG367" s="29" t="str">
        <f t="shared" si="89"/>
        <v>[x]</v>
      </c>
    </row>
    <row r="368" spans="16:33" ht="16.5" x14ac:dyDescent="0.2">
      <c r="P368" s="15">
        <v>312</v>
      </c>
      <c r="Q368" s="16">
        <f t="shared" si="74"/>
        <v>18</v>
      </c>
      <c r="R368" s="16">
        <f t="shared" si="75"/>
        <v>1606022</v>
      </c>
      <c r="S368" s="16" t="str">
        <f t="shared" si="79"/>
        <v>神器4碎片4等级3</v>
      </c>
      <c r="T368" s="31" t="s">
        <v>673</v>
      </c>
      <c r="U368" s="16">
        <f t="shared" si="76"/>
        <v>3</v>
      </c>
      <c r="V368" s="38">
        <f t="shared" si="80"/>
        <v>0.31800000000000006</v>
      </c>
      <c r="W368" s="19">
        <f t="shared" si="77"/>
        <v>6.3600000000000011E-3</v>
      </c>
      <c r="X368" s="16">
        <f t="shared" si="81"/>
        <v>1</v>
      </c>
      <c r="Y368" s="16">
        <f t="shared" si="82"/>
        <v>3</v>
      </c>
      <c r="Z368" s="16">
        <f t="shared" si="83"/>
        <v>0</v>
      </c>
      <c r="AA368" s="16" t="str">
        <f t="shared" si="84"/>
        <v>AtkExt</v>
      </c>
      <c r="AB368" s="16">
        <f t="shared" si="78"/>
        <v>68</v>
      </c>
      <c r="AC368" s="16" t="str">
        <f t="shared" si="85"/>
        <v>HPExt</v>
      </c>
      <c r="AD368" s="16">
        <f t="shared" si="86"/>
        <v>103</v>
      </c>
      <c r="AE368" s="16" t="str">
        <f t="shared" si="87"/>
        <v>[x]</v>
      </c>
      <c r="AF368" s="29" t="str">
        <f t="shared" si="88"/>
        <v>[x]</v>
      </c>
      <c r="AG368" s="29" t="str">
        <f t="shared" si="89"/>
        <v>[x]</v>
      </c>
    </row>
    <row r="369" spans="16:33" ht="16.5" x14ac:dyDescent="0.2">
      <c r="P369" s="15">
        <v>313</v>
      </c>
      <c r="Q369" s="16">
        <f t="shared" si="74"/>
        <v>18</v>
      </c>
      <c r="R369" s="16">
        <f t="shared" si="75"/>
        <v>1606022</v>
      </c>
      <c r="S369" s="16" t="str">
        <f t="shared" si="79"/>
        <v>神器4碎片4等级4</v>
      </c>
      <c r="T369" s="31" t="s">
        <v>673</v>
      </c>
      <c r="U369" s="16">
        <f t="shared" si="76"/>
        <v>4</v>
      </c>
      <c r="V369" s="38">
        <f t="shared" si="80"/>
        <v>0.38200000000000001</v>
      </c>
      <c r="W369" s="19">
        <f t="shared" si="77"/>
        <v>7.6400000000000001E-3</v>
      </c>
      <c r="X369" s="16">
        <f t="shared" si="81"/>
        <v>1</v>
      </c>
      <c r="Y369" s="16">
        <f t="shared" si="82"/>
        <v>3</v>
      </c>
      <c r="Z369" s="16">
        <f t="shared" si="83"/>
        <v>0</v>
      </c>
      <c r="AA369" s="16" t="str">
        <f t="shared" si="84"/>
        <v>AtkExt</v>
      </c>
      <c r="AB369" s="16">
        <f t="shared" si="78"/>
        <v>82</v>
      </c>
      <c r="AC369" s="16" t="str">
        <f t="shared" si="85"/>
        <v>HPExt</v>
      </c>
      <c r="AD369" s="16">
        <f t="shared" si="86"/>
        <v>123</v>
      </c>
      <c r="AE369" s="16" t="str">
        <f t="shared" si="87"/>
        <v>[x]</v>
      </c>
      <c r="AF369" s="29" t="str">
        <f t="shared" si="88"/>
        <v>[x]</v>
      </c>
      <c r="AG369" s="29" t="str">
        <f t="shared" si="89"/>
        <v>[x]</v>
      </c>
    </row>
    <row r="370" spans="16:33" ht="16.5" x14ac:dyDescent="0.2">
      <c r="P370" s="15">
        <v>314</v>
      </c>
      <c r="Q370" s="16">
        <f t="shared" si="74"/>
        <v>18</v>
      </c>
      <c r="R370" s="16">
        <f t="shared" si="75"/>
        <v>1606022</v>
      </c>
      <c r="S370" s="16" t="str">
        <f t="shared" si="79"/>
        <v>神器4碎片4等级5</v>
      </c>
      <c r="T370" s="31" t="s">
        <v>673</v>
      </c>
      <c r="U370" s="16">
        <f t="shared" si="76"/>
        <v>5</v>
      </c>
      <c r="V370" s="38">
        <f t="shared" si="80"/>
        <v>0.45</v>
      </c>
      <c r="W370" s="19">
        <f t="shared" si="77"/>
        <v>9.0000000000000011E-3</v>
      </c>
      <c r="X370" s="16">
        <f t="shared" si="81"/>
        <v>1</v>
      </c>
      <c r="Y370" s="16">
        <f t="shared" si="82"/>
        <v>3</v>
      </c>
      <c r="Z370" s="16">
        <f t="shared" si="83"/>
        <v>0</v>
      </c>
      <c r="AA370" s="16" t="str">
        <f t="shared" si="84"/>
        <v>AtkExt</v>
      </c>
      <c r="AB370" s="16">
        <f t="shared" si="78"/>
        <v>97</v>
      </c>
      <c r="AC370" s="16" t="str">
        <f t="shared" si="85"/>
        <v>HPExt</v>
      </c>
      <c r="AD370" s="16">
        <f t="shared" si="86"/>
        <v>145</v>
      </c>
      <c r="AE370" s="16" t="str">
        <f t="shared" si="87"/>
        <v>[x]</v>
      </c>
      <c r="AF370" s="29" t="str">
        <f t="shared" si="88"/>
        <v>[x]</v>
      </c>
      <c r="AG370" s="29" t="str">
        <f t="shared" si="89"/>
        <v>[x]</v>
      </c>
    </row>
    <row r="371" spans="16:33" ht="16.5" x14ac:dyDescent="0.2">
      <c r="P371" s="15">
        <v>315</v>
      </c>
      <c r="Q371" s="16">
        <f t="shared" si="74"/>
        <v>18</v>
      </c>
      <c r="R371" s="16">
        <f t="shared" si="75"/>
        <v>1606022</v>
      </c>
      <c r="S371" s="16" t="str">
        <f t="shared" si="79"/>
        <v>神器4碎片4等级6</v>
      </c>
      <c r="T371" s="31" t="s">
        <v>673</v>
      </c>
      <c r="U371" s="16">
        <f t="shared" si="76"/>
        <v>6</v>
      </c>
      <c r="V371" s="38">
        <f t="shared" si="80"/>
        <v>0.52200000000000002</v>
      </c>
      <c r="W371" s="19">
        <f t="shared" si="77"/>
        <v>1.0440000000000001E-2</v>
      </c>
      <c r="X371" s="16">
        <f t="shared" si="81"/>
        <v>1</v>
      </c>
      <c r="Y371" s="16">
        <f t="shared" si="82"/>
        <v>3</v>
      </c>
      <c r="Z371" s="16">
        <f t="shared" si="83"/>
        <v>0</v>
      </c>
      <c r="AA371" s="16" t="str">
        <f t="shared" si="84"/>
        <v>AtkExt</v>
      </c>
      <c r="AB371" s="16">
        <f t="shared" si="78"/>
        <v>112</v>
      </c>
      <c r="AC371" s="16" t="str">
        <f t="shared" si="85"/>
        <v>HPExt</v>
      </c>
      <c r="AD371" s="16">
        <f t="shared" si="86"/>
        <v>169</v>
      </c>
      <c r="AE371" s="16" t="str">
        <f t="shared" si="87"/>
        <v>[x]</v>
      </c>
      <c r="AF371" s="29" t="str">
        <f t="shared" si="88"/>
        <v>[x]</v>
      </c>
      <c r="AG371" s="29" t="str">
        <f t="shared" si="89"/>
        <v>[x]</v>
      </c>
    </row>
    <row r="372" spans="16:33" ht="16.5" x14ac:dyDescent="0.2">
      <c r="P372" s="15">
        <v>316</v>
      </c>
      <c r="Q372" s="16">
        <f t="shared" si="74"/>
        <v>18</v>
      </c>
      <c r="R372" s="16">
        <f t="shared" si="75"/>
        <v>1606022</v>
      </c>
      <c r="S372" s="16" t="str">
        <f t="shared" si="79"/>
        <v>神器4碎片4等级7</v>
      </c>
      <c r="T372" s="31" t="s">
        <v>673</v>
      </c>
      <c r="U372" s="16">
        <f t="shared" si="76"/>
        <v>7</v>
      </c>
      <c r="V372" s="38">
        <f t="shared" si="80"/>
        <v>0.59799999999999998</v>
      </c>
      <c r="W372" s="19">
        <f t="shared" si="77"/>
        <v>1.196E-2</v>
      </c>
      <c r="X372" s="16">
        <f t="shared" si="81"/>
        <v>1</v>
      </c>
      <c r="Y372" s="16">
        <f t="shared" si="82"/>
        <v>3</v>
      </c>
      <c r="Z372" s="16">
        <f t="shared" si="83"/>
        <v>0</v>
      </c>
      <c r="AA372" s="16" t="str">
        <f t="shared" si="84"/>
        <v>AtkExt</v>
      </c>
      <c r="AB372" s="16">
        <f t="shared" si="78"/>
        <v>128</v>
      </c>
      <c r="AC372" s="16" t="str">
        <f t="shared" si="85"/>
        <v>HPExt</v>
      </c>
      <c r="AD372" s="16">
        <f t="shared" si="86"/>
        <v>193</v>
      </c>
      <c r="AE372" s="16" t="str">
        <f t="shared" si="87"/>
        <v>[x]</v>
      </c>
      <c r="AF372" s="29" t="str">
        <f t="shared" si="88"/>
        <v>[x]</v>
      </c>
      <c r="AG372" s="29" t="str">
        <f t="shared" si="89"/>
        <v>[x]</v>
      </c>
    </row>
    <row r="373" spans="16:33" ht="16.5" x14ac:dyDescent="0.2">
      <c r="P373" s="15">
        <v>317</v>
      </c>
      <c r="Q373" s="16">
        <f t="shared" si="74"/>
        <v>18</v>
      </c>
      <c r="R373" s="16">
        <f t="shared" si="75"/>
        <v>1606022</v>
      </c>
      <c r="S373" s="16" t="str">
        <f t="shared" si="79"/>
        <v>神器4碎片4等级8</v>
      </c>
      <c r="T373" s="31" t="s">
        <v>673</v>
      </c>
      <c r="U373" s="16">
        <f t="shared" si="76"/>
        <v>8</v>
      </c>
      <c r="V373" s="38">
        <f t="shared" si="80"/>
        <v>0.67800000000000005</v>
      </c>
      <c r="W373" s="19">
        <f t="shared" si="77"/>
        <v>1.3560000000000001E-2</v>
      </c>
      <c r="X373" s="16">
        <f t="shared" si="81"/>
        <v>1</v>
      </c>
      <c r="Y373" s="16">
        <f t="shared" si="82"/>
        <v>3</v>
      </c>
      <c r="Z373" s="16">
        <f t="shared" si="83"/>
        <v>0</v>
      </c>
      <c r="AA373" s="16" t="str">
        <f t="shared" si="84"/>
        <v>AtkExt</v>
      </c>
      <c r="AB373" s="16">
        <f t="shared" si="78"/>
        <v>146</v>
      </c>
      <c r="AC373" s="16" t="str">
        <f t="shared" si="85"/>
        <v>HPExt</v>
      </c>
      <c r="AD373" s="16">
        <f t="shared" si="86"/>
        <v>219</v>
      </c>
      <c r="AE373" s="16" t="str">
        <f t="shared" si="87"/>
        <v>[x]</v>
      </c>
      <c r="AF373" s="29" t="str">
        <f t="shared" si="88"/>
        <v>[x]</v>
      </c>
      <c r="AG373" s="29" t="str">
        <f t="shared" si="89"/>
        <v>[x]</v>
      </c>
    </row>
    <row r="374" spans="16:33" ht="16.5" x14ac:dyDescent="0.2">
      <c r="P374" s="15">
        <v>318</v>
      </c>
      <c r="Q374" s="16">
        <f t="shared" si="74"/>
        <v>18</v>
      </c>
      <c r="R374" s="16">
        <f t="shared" si="75"/>
        <v>1606022</v>
      </c>
      <c r="S374" s="16" t="str">
        <f t="shared" si="79"/>
        <v>神器4碎片4等级9</v>
      </c>
      <c r="T374" s="31" t="s">
        <v>673</v>
      </c>
      <c r="U374" s="16">
        <f t="shared" si="76"/>
        <v>9</v>
      </c>
      <c r="V374" s="38">
        <f t="shared" si="80"/>
        <v>0.76200000000000001</v>
      </c>
      <c r="W374" s="19">
        <f t="shared" si="77"/>
        <v>1.524E-2</v>
      </c>
      <c r="X374" s="16">
        <f t="shared" si="81"/>
        <v>1</v>
      </c>
      <c r="Y374" s="16">
        <f t="shared" si="82"/>
        <v>3</v>
      </c>
      <c r="Z374" s="16">
        <f t="shared" si="83"/>
        <v>0</v>
      </c>
      <c r="AA374" s="16" t="str">
        <f t="shared" si="84"/>
        <v>AtkExt</v>
      </c>
      <c r="AB374" s="16">
        <f t="shared" si="78"/>
        <v>164</v>
      </c>
      <c r="AC374" s="16" t="str">
        <f t="shared" si="85"/>
        <v>HPExt</v>
      </c>
      <c r="AD374" s="16">
        <f t="shared" si="86"/>
        <v>247</v>
      </c>
      <c r="AE374" s="16" t="str">
        <f t="shared" si="87"/>
        <v>[x]</v>
      </c>
      <c r="AF374" s="29" t="str">
        <f t="shared" si="88"/>
        <v>[x]</v>
      </c>
      <c r="AG374" s="29" t="str">
        <f t="shared" si="89"/>
        <v>[x]</v>
      </c>
    </row>
    <row r="375" spans="16:33" ht="16.5" x14ac:dyDescent="0.2">
      <c r="P375" s="15">
        <v>319</v>
      </c>
      <c r="Q375" s="16">
        <f t="shared" si="74"/>
        <v>18</v>
      </c>
      <c r="R375" s="16">
        <f t="shared" si="75"/>
        <v>1606022</v>
      </c>
      <c r="S375" s="16" t="str">
        <f t="shared" si="79"/>
        <v>神器4碎片4等级10</v>
      </c>
      <c r="T375" s="31" t="s">
        <v>673</v>
      </c>
      <c r="U375" s="16">
        <f t="shared" si="76"/>
        <v>10</v>
      </c>
      <c r="V375" s="38">
        <f t="shared" si="80"/>
        <v>0.85000000000000009</v>
      </c>
      <c r="W375" s="19">
        <f t="shared" si="77"/>
        <v>1.7000000000000001E-2</v>
      </c>
      <c r="X375" s="16">
        <f t="shared" si="81"/>
        <v>1</v>
      </c>
      <c r="Y375" s="16">
        <f t="shared" si="82"/>
        <v>3</v>
      </c>
      <c r="Z375" s="16">
        <f t="shared" si="83"/>
        <v>0</v>
      </c>
      <c r="AA375" s="16" t="str">
        <f t="shared" si="84"/>
        <v>AtkExt</v>
      </c>
      <c r="AB375" s="16">
        <f t="shared" si="78"/>
        <v>183</v>
      </c>
      <c r="AC375" s="16" t="str">
        <f t="shared" si="85"/>
        <v>HPExt</v>
      </c>
      <c r="AD375" s="16">
        <f t="shared" si="86"/>
        <v>275</v>
      </c>
      <c r="AE375" s="16" t="str">
        <f t="shared" si="87"/>
        <v>[x]</v>
      </c>
      <c r="AF375" s="29" t="str">
        <f t="shared" si="88"/>
        <v>[x]</v>
      </c>
      <c r="AG375" s="29" t="str">
        <f t="shared" si="89"/>
        <v>[x]</v>
      </c>
    </row>
    <row r="376" spans="16:33" ht="16.5" x14ac:dyDescent="0.2">
      <c r="P376" s="15">
        <v>320</v>
      </c>
      <c r="Q376" s="16">
        <f t="shared" si="74"/>
        <v>18</v>
      </c>
      <c r="R376" s="16">
        <f t="shared" si="75"/>
        <v>1606022</v>
      </c>
      <c r="S376" s="16" t="str">
        <f t="shared" si="79"/>
        <v>神器4碎片4等级11</v>
      </c>
      <c r="T376" s="31" t="s">
        <v>673</v>
      </c>
      <c r="U376" s="16">
        <f t="shared" si="76"/>
        <v>11</v>
      </c>
      <c r="V376" s="38">
        <f t="shared" si="80"/>
        <v>0.94200000000000006</v>
      </c>
      <c r="W376" s="19">
        <f t="shared" si="77"/>
        <v>1.8840000000000003E-2</v>
      </c>
      <c r="X376" s="16">
        <f t="shared" si="81"/>
        <v>1</v>
      </c>
      <c r="Y376" s="16">
        <f t="shared" si="82"/>
        <v>3</v>
      </c>
      <c r="Z376" s="16">
        <f t="shared" si="83"/>
        <v>0</v>
      </c>
      <c r="AA376" s="16" t="str">
        <f t="shared" si="84"/>
        <v>AtkExt</v>
      </c>
      <c r="AB376" s="16">
        <f t="shared" si="78"/>
        <v>203</v>
      </c>
      <c r="AC376" s="16" t="str">
        <f t="shared" si="85"/>
        <v>HPExt</v>
      </c>
      <c r="AD376" s="16">
        <f t="shared" si="86"/>
        <v>305</v>
      </c>
      <c r="AE376" s="16" t="str">
        <f t="shared" si="87"/>
        <v>[x]</v>
      </c>
      <c r="AF376" s="29" t="str">
        <f t="shared" si="88"/>
        <v>[x]</v>
      </c>
      <c r="AG376" s="29" t="str">
        <f t="shared" si="89"/>
        <v>[x]</v>
      </c>
    </row>
    <row r="377" spans="16:33" ht="16.5" x14ac:dyDescent="0.2">
      <c r="P377" s="15">
        <v>321</v>
      </c>
      <c r="Q377" s="16">
        <f t="shared" ref="Q377:Q440" si="90">MATCH(P377-1,$X$4:$X$46,1)</f>
        <v>18</v>
      </c>
      <c r="R377" s="16">
        <f t="shared" ref="R377:R440" si="91">INDEX($S$5:$S$46,Q377)</f>
        <v>1606022</v>
      </c>
      <c r="S377" s="16" t="str">
        <f t="shared" si="79"/>
        <v>神器4碎片4等级12</v>
      </c>
      <c r="T377" s="31" t="s">
        <v>673</v>
      </c>
      <c r="U377" s="16">
        <f t="shared" ref="U377:U440" si="92">P377-INDEX($X$4:$X$46,Q377)</f>
        <v>12</v>
      </c>
      <c r="V377" s="38">
        <f t="shared" si="80"/>
        <v>1.0380000000000003</v>
      </c>
      <c r="W377" s="19">
        <f t="shared" ref="W377:W440" si="93">INDEX($V$5:$V$46,Q377)*V377</f>
        <v>2.0760000000000004E-2</v>
      </c>
      <c r="X377" s="16">
        <f t="shared" si="81"/>
        <v>1</v>
      </c>
      <c r="Y377" s="16">
        <f t="shared" si="82"/>
        <v>3</v>
      </c>
      <c r="Z377" s="16">
        <f t="shared" si="83"/>
        <v>0</v>
      </c>
      <c r="AA377" s="16" t="str">
        <f t="shared" si="84"/>
        <v>AtkExt</v>
      </c>
      <c r="AB377" s="16">
        <f t="shared" ref="AB377:AB440" si="94">INT(INDEX($E$4:$G$4,X377)*W377*INDEX($Y$5:$AA$46,Q377,X377))</f>
        <v>223</v>
      </c>
      <c r="AC377" s="16" t="str">
        <f t="shared" si="85"/>
        <v>HPExt</v>
      </c>
      <c r="AD377" s="16">
        <f t="shared" si="86"/>
        <v>336</v>
      </c>
      <c r="AE377" s="16" t="str">
        <f t="shared" si="87"/>
        <v>[x]</v>
      </c>
      <c r="AF377" s="29" t="str">
        <f t="shared" si="88"/>
        <v>[x]</v>
      </c>
      <c r="AG377" s="29" t="str">
        <f t="shared" si="89"/>
        <v>[x]</v>
      </c>
    </row>
    <row r="378" spans="16:33" ht="16.5" x14ac:dyDescent="0.2">
      <c r="P378" s="15">
        <v>322</v>
      </c>
      <c r="Q378" s="16">
        <f t="shared" si="90"/>
        <v>18</v>
      </c>
      <c r="R378" s="16">
        <f t="shared" si="91"/>
        <v>1606022</v>
      </c>
      <c r="S378" s="16" t="str">
        <f t="shared" ref="S378:S441" si="95">INDEX($P$5:$P$46,Q378)&amp;"碎片"&amp;INDEX($R$5:$R$46,Q378)&amp;"等级"&amp;U378</f>
        <v>神器4碎片4等级13</v>
      </c>
      <c r="T378" s="31" t="s">
        <v>673</v>
      </c>
      <c r="U378" s="16">
        <f t="shared" si="92"/>
        <v>13</v>
      </c>
      <c r="V378" s="38">
        <f t="shared" ref="V378:V441" si="96">15%+U378*5%+U378*U378*0.2%</f>
        <v>1.1380000000000001</v>
      </c>
      <c r="W378" s="19">
        <f t="shared" si="93"/>
        <v>2.2760000000000002E-2</v>
      </c>
      <c r="X378" s="16">
        <f t="shared" ref="X378:X441" si="97">INDEX($AB$5:$AB$46,Q378)</f>
        <v>1</v>
      </c>
      <c r="Y378" s="16">
        <f t="shared" ref="Y378:Y441" si="98">INDEX(AC$5:AC$46,$Q378)</f>
        <v>3</v>
      </c>
      <c r="Z378" s="16">
        <f t="shared" ref="Z378:Z441" si="99">INDEX(AD$5:AD$46,$Q378)</f>
        <v>0</v>
      </c>
      <c r="AA378" s="16" t="str">
        <f t="shared" ref="AA378:AA441" si="100">INDEX($Y$3:$AA$3,X378)</f>
        <v>AtkExt</v>
      </c>
      <c r="AB378" s="16">
        <f t="shared" si="94"/>
        <v>245</v>
      </c>
      <c r="AC378" s="16" t="str">
        <f t="shared" ref="AC378:AC441" si="101">IF(Y378&gt;0,INDEX($Y$3:$AA$3,Y378),"[x]")</f>
        <v>HPExt</v>
      </c>
      <c r="AD378" s="16">
        <f t="shared" ref="AD378:AD441" si="102">IF(Y378&gt;0,INT(INDEX($E$4:$G$4,Y378)*W378*INDEX($Y$5:$AA$46,Q378,Y378)),"[x]")</f>
        <v>368</v>
      </c>
      <c r="AE378" s="16" t="str">
        <f t="shared" ref="AE378:AE441" si="103">IF(Z378&gt;0,INDEX($Y$3:$AA$3,Z378),"[x]")</f>
        <v>[x]</v>
      </c>
      <c r="AF378" s="29" t="str">
        <f t="shared" ref="AF378:AF441" si="104">IF(Z378&gt;0,INT(INDEX($E$4:$G$4,Z378)*W378*INDEX($Y$5:$AA$46,Q378,Z378)),"[x]")</f>
        <v>[x]</v>
      </c>
      <c r="AG378" s="29" t="str">
        <f t="shared" ref="AG378:AG441" si="105">IF(INDEX($AE$5:$AE$46,Q378)&gt;0,INDEX($AE$5:$AE$46,Q378)*U378,"[x]")</f>
        <v>[x]</v>
      </c>
    </row>
    <row r="379" spans="16:33" ht="16.5" x14ac:dyDescent="0.2">
      <c r="P379" s="15">
        <v>323</v>
      </c>
      <c r="Q379" s="16">
        <f t="shared" si="90"/>
        <v>18</v>
      </c>
      <c r="R379" s="16">
        <f t="shared" si="91"/>
        <v>1606022</v>
      </c>
      <c r="S379" s="16" t="str">
        <f t="shared" si="95"/>
        <v>神器4碎片4等级14</v>
      </c>
      <c r="T379" s="31" t="s">
        <v>673</v>
      </c>
      <c r="U379" s="16">
        <f t="shared" si="92"/>
        <v>14</v>
      </c>
      <c r="V379" s="38">
        <f t="shared" si="96"/>
        <v>1.242</v>
      </c>
      <c r="W379" s="19">
        <f t="shared" si="93"/>
        <v>2.4840000000000001E-2</v>
      </c>
      <c r="X379" s="16">
        <f t="shared" si="97"/>
        <v>1</v>
      </c>
      <c r="Y379" s="16">
        <f t="shared" si="98"/>
        <v>3</v>
      </c>
      <c r="Z379" s="16">
        <f t="shared" si="99"/>
        <v>0</v>
      </c>
      <c r="AA379" s="16" t="str">
        <f t="shared" si="100"/>
        <v>AtkExt</v>
      </c>
      <c r="AB379" s="16">
        <f t="shared" si="94"/>
        <v>267</v>
      </c>
      <c r="AC379" s="16" t="str">
        <f t="shared" si="101"/>
        <v>HPExt</v>
      </c>
      <c r="AD379" s="16">
        <f t="shared" si="102"/>
        <v>402</v>
      </c>
      <c r="AE379" s="16" t="str">
        <f t="shared" si="103"/>
        <v>[x]</v>
      </c>
      <c r="AF379" s="29" t="str">
        <f t="shared" si="104"/>
        <v>[x]</v>
      </c>
      <c r="AG379" s="29" t="str">
        <f t="shared" si="105"/>
        <v>[x]</v>
      </c>
    </row>
    <row r="380" spans="16:33" ht="16.5" x14ac:dyDescent="0.2">
      <c r="P380" s="15">
        <v>324</v>
      </c>
      <c r="Q380" s="16">
        <f t="shared" si="90"/>
        <v>18</v>
      </c>
      <c r="R380" s="16">
        <f t="shared" si="91"/>
        <v>1606022</v>
      </c>
      <c r="S380" s="16" t="str">
        <f t="shared" si="95"/>
        <v>神器4碎片4等级15</v>
      </c>
      <c r="T380" s="31" t="s">
        <v>673</v>
      </c>
      <c r="U380" s="16">
        <f t="shared" si="92"/>
        <v>15</v>
      </c>
      <c r="V380" s="38">
        <f t="shared" si="96"/>
        <v>1.35</v>
      </c>
      <c r="W380" s="19">
        <f t="shared" si="93"/>
        <v>2.7000000000000003E-2</v>
      </c>
      <c r="X380" s="16">
        <f t="shared" si="97"/>
        <v>1</v>
      </c>
      <c r="Y380" s="16">
        <f t="shared" si="98"/>
        <v>3</v>
      </c>
      <c r="Z380" s="16">
        <f t="shared" si="99"/>
        <v>0</v>
      </c>
      <c r="AA380" s="16" t="str">
        <f t="shared" si="100"/>
        <v>AtkExt</v>
      </c>
      <c r="AB380" s="16">
        <f t="shared" si="94"/>
        <v>291</v>
      </c>
      <c r="AC380" s="16" t="str">
        <f t="shared" si="101"/>
        <v>HPExt</v>
      </c>
      <c r="AD380" s="16">
        <f t="shared" si="102"/>
        <v>437</v>
      </c>
      <c r="AE380" s="16" t="str">
        <f t="shared" si="103"/>
        <v>[x]</v>
      </c>
      <c r="AF380" s="29" t="str">
        <f t="shared" si="104"/>
        <v>[x]</v>
      </c>
      <c r="AG380" s="29" t="str">
        <f t="shared" si="105"/>
        <v>[x]</v>
      </c>
    </row>
    <row r="381" spans="16:33" ht="16.5" x14ac:dyDescent="0.2">
      <c r="P381" s="15">
        <v>325</v>
      </c>
      <c r="Q381" s="16">
        <f t="shared" si="90"/>
        <v>18</v>
      </c>
      <c r="R381" s="16">
        <f t="shared" si="91"/>
        <v>1606022</v>
      </c>
      <c r="S381" s="16" t="str">
        <f t="shared" si="95"/>
        <v>神器4碎片4等级16</v>
      </c>
      <c r="T381" s="31" t="s">
        <v>673</v>
      </c>
      <c r="U381" s="16">
        <f t="shared" si="92"/>
        <v>16</v>
      </c>
      <c r="V381" s="38">
        <f t="shared" si="96"/>
        <v>1.4620000000000002</v>
      </c>
      <c r="W381" s="19">
        <f t="shared" si="93"/>
        <v>2.9240000000000006E-2</v>
      </c>
      <c r="X381" s="16">
        <f t="shared" si="97"/>
        <v>1</v>
      </c>
      <c r="Y381" s="16">
        <f t="shared" si="98"/>
        <v>3</v>
      </c>
      <c r="Z381" s="16">
        <f t="shared" si="99"/>
        <v>0</v>
      </c>
      <c r="AA381" s="16" t="str">
        <f t="shared" si="100"/>
        <v>AtkExt</v>
      </c>
      <c r="AB381" s="16">
        <f t="shared" si="94"/>
        <v>315</v>
      </c>
      <c r="AC381" s="16" t="str">
        <f t="shared" si="101"/>
        <v>HPExt</v>
      </c>
      <c r="AD381" s="16">
        <f t="shared" si="102"/>
        <v>473</v>
      </c>
      <c r="AE381" s="16" t="str">
        <f t="shared" si="103"/>
        <v>[x]</v>
      </c>
      <c r="AF381" s="29" t="str">
        <f t="shared" si="104"/>
        <v>[x]</v>
      </c>
      <c r="AG381" s="29" t="str">
        <f t="shared" si="105"/>
        <v>[x]</v>
      </c>
    </row>
    <row r="382" spans="16:33" ht="16.5" x14ac:dyDescent="0.2">
      <c r="P382" s="15">
        <v>326</v>
      </c>
      <c r="Q382" s="16">
        <f t="shared" si="90"/>
        <v>18</v>
      </c>
      <c r="R382" s="16">
        <f t="shared" si="91"/>
        <v>1606022</v>
      </c>
      <c r="S382" s="16" t="str">
        <f t="shared" si="95"/>
        <v>神器4碎片4等级17</v>
      </c>
      <c r="T382" s="31" t="s">
        <v>673</v>
      </c>
      <c r="U382" s="16">
        <f t="shared" si="92"/>
        <v>17</v>
      </c>
      <c r="V382" s="38">
        <f t="shared" si="96"/>
        <v>1.5779999999999998</v>
      </c>
      <c r="W382" s="19">
        <f t="shared" si="93"/>
        <v>3.1559999999999998E-2</v>
      </c>
      <c r="X382" s="16">
        <f t="shared" si="97"/>
        <v>1</v>
      </c>
      <c r="Y382" s="16">
        <f t="shared" si="98"/>
        <v>3</v>
      </c>
      <c r="Z382" s="16">
        <f t="shared" si="99"/>
        <v>0</v>
      </c>
      <c r="AA382" s="16" t="str">
        <f t="shared" si="100"/>
        <v>AtkExt</v>
      </c>
      <c r="AB382" s="16">
        <f t="shared" si="94"/>
        <v>340</v>
      </c>
      <c r="AC382" s="16" t="str">
        <f t="shared" si="101"/>
        <v>HPExt</v>
      </c>
      <c r="AD382" s="16">
        <f t="shared" si="102"/>
        <v>511</v>
      </c>
      <c r="AE382" s="16" t="str">
        <f t="shared" si="103"/>
        <v>[x]</v>
      </c>
      <c r="AF382" s="29" t="str">
        <f t="shared" si="104"/>
        <v>[x]</v>
      </c>
      <c r="AG382" s="29" t="str">
        <f t="shared" si="105"/>
        <v>[x]</v>
      </c>
    </row>
    <row r="383" spans="16:33" ht="16.5" x14ac:dyDescent="0.2">
      <c r="P383" s="15">
        <v>327</v>
      </c>
      <c r="Q383" s="16">
        <f t="shared" si="90"/>
        <v>18</v>
      </c>
      <c r="R383" s="16">
        <f t="shared" si="91"/>
        <v>1606022</v>
      </c>
      <c r="S383" s="16" t="str">
        <f t="shared" si="95"/>
        <v>神器4碎片4等级18</v>
      </c>
      <c r="T383" s="31" t="s">
        <v>673</v>
      </c>
      <c r="U383" s="16">
        <f t="shared" si="92"/>
        <v>18</v>
      </c>
      <c r="V383" s="38">
        <f t="shared" si="96"/>
        <v>1.698</v>
      </c>
      <c r="W383" s="19">
        <f t="shared" si="93"/>
        <v>3.3959999999999997E-2</v>
      </c>
      <c r="X383" s="16">
        <f t="shared" si="97"/>
        <v>1</v>
      </c>
      <c r="Y383" s="16">
        <f t="shared" si="98"/>
        <v>3</v>
      </c>
      <c r="Z383" s="16">
        <f t="shared" si="99"/>
        <v>0</v>
      </c>
      <c r="AA383" s="16" t="str">
        <f t="shared" si="100"/>
        <v>AtkExt</v>
      </c>
      <c r="AB383" s="16">
        <f t="shared" si="94"/>
        <v>366</v>
      </c>
      <c r="AC383" s="16" t="str">
        <f t="shared" si="101"/>
        <v>HPExt</v>
      </c>
      <c r="AD383" s="16">
        <f t="shared" si="102"/>
        <v>550</v>
      </c>
      <c r="AE383" s="16" t="str">
        <f t="shared" si="103"/>
        <v>[x]</v>
      </c>
      <c r="AF383" s="29" t="str">
        <f t="shared" si="104"/>
        <v>[x]</v>
      </c>
      <c r="AG383" s="29" t="str">
        <f t="shared" si="105"/>
        <v>[x]</v>
      </c>
    </row>
    <row r="384" spans="16:33" ht="16.5" x14ac:dyDescent="0.2">
      <c r="P384" s="15">
        <v>328</v>
      </c>
      <c r="Q384" s="16">
        <f t="shared" si="90"/>
        <v>18</v>
      </c>
      <c r="R384" s="16">
        <f t="shared" si="91"/>
        <v>1606022</v>
      </c>
      <c r="S384" s="16" t="str">
        <f t="shared" si="95"/>
        <v>神器4碎片4等级19</v>
      </c>
      <c r="T384" s="31" t="s">
        <v>673</v>
      </c>
      <c r="U384" s="16">
        <f t="shared" si="92"/>
        <v>19</v>
      </c>
      <c r="V384" s="38">
        <f t="shared" si="96"/>
        <v>1.8220000000000001</v>
      </c>
      <c r="W384" s="19">
        <f t="shared" si="93"/>
        <v>3.644E-2</v>
      </c>
      <c r="X384" s="16">
        <f t="shared" si="97"/>
        <v>1</v>
      </c>
      <c r="Y384" s="16">
        <f t="shared" si="98"/>
        <v>3</v>
      </c>
      <c r="Z384" s="16">
        <f t="shared" si="99"/>
        <v>0</v>
      </c>
      <c r="AA384" s="16" t="str">
        <f t="shared" si="100"/>
        <v>AtkExt</v>
      </c>
      <c r="AB384" s="16">
        <f t="shared" si="94"/>
        <v>392</v>
      </c>
      <c r="AC384" s="16" t="str">
        <f t="shared" si="101"/>
        <v>HPExt</v>
      </c>
      <c r="AD384" s="16">
        <f t="shared" si="102"/>
        <v>590</v>
      </c>
      <c r="AE384" s="16" t="str">
        <f t="shared" si="103"/>
        <v>[x]</v>
      </c>
      <c r="AF384" s="29" t="str">
        <f t="shared" si="104"/>
        <v>[x]</v>
      </c>
      <c r="AG384" s="29" t="str">
        <f t="shared" si="105"/>
        <v>[x]</v>
      </c>
    </row>
    <row r="385" spans="16:33" ht="16.5" x14ac:dyDescent="0.2">
      <c r="P385" s="15">
        <v>329</v>
      </c>
      <c r="Q385" s="16">
        <f t="shared" si="90"/>
        <v>18</v>
      </c>
      <c r="R385" s="16">
        <f t="shared" si="91"/>
        <v>1606022</v>
      </c>
      <c r="S385" s="16" t="str">
        <f t="shared" si="95"/>
        <v>神器4碎片4等级20</v>
      </c>
      <c r="T385" s="31" t="s">
        <v>673</v>
      </c>
      <c r="U385" s="16">
        <f t="shared" si="92"/>
        <v>20</v>
      </c>
      <c r="V385" s="38">
        <f t="shared" si="96"/>
        <v>1.95</v>
      </c>
      <c r="W385" s="19">
        <f t="shared" si="93"/>
        <v>3.9E-2</v>
      </c>
      <c r="X385" s="16">
        <f t="shared" si="97"/>
        <v>1</v>
      </c>
      <c r="Y385" s="16">
        <f t="shared" si="98"/>
        <v>3</v>
      </c>
      <c r="Z385" s="16">
        <f t="shared" si="99"/>
        <v>0</v>
      </c>
      <c r="AA385" s="16" t="str">
        <f t="shared" si="100"/>
        <v>AtkExt</v>
      </c>
      <c r="AB385" s="16">
        <f t="shared" si="94"/>
        <v>420</v>
      </c>
      <c r="AC385" s="16" t="str">
        <f t="shared" si="101"/>
        <v>HPExt</v>
      </c>
      <c r="AD385" s="16">
        <f t="shared" si="102"/>
        <v>632</v>
      </c>
      <c r="AE385" s="16" t="str">
        <f t="shared" si="103"/>
        <v>[x]</v>
      </c>
      <c r="AF385" s="29" t="str">
        <f t="shared" si="104"/>
        <v>[x]</v>
      </c>
      <c r="AG385" s="29" t="str">
        <f t="shared" si="105"/>
        <v>[x]</v>
      </c>
    </row>
    <row r="386" spans="16:33" ht="16.5" x14ac:dyDescent="0.2">
      <c r="P386" s="15">
        <v>330</v>
      </c>
      <c r="Q386" s="16">
        <f t="shared" si="90"/>
        <v>18</v>
      </c>
      <c r="R386" s="16">
        <f t="shared" si="91"/>
        <v>1606022</v>
      </c>
      <c r="S386" s="16" t="str">
        <f t="shared" si="95"/>
        <v>神器4碎片4等级21</v>
      </c>
      <c r="T386" s="31" t="s">
        <v>673</v>
      </c>
      <c r="U386" s="16">
        <f t="shared" si="92"/>
        <v>21</v>
      </c>
      <c r="V386" s="38">
        <f t="shared" si="96"/>
        <v>2.0819999999999999</v>
      </c>
      <c r="W386" s="19">
        <f t="shared" si="93"/>
        <v>4.1639999999999996E-2</v>
      </c>
      <c r="X386" s="16">
        <f t="shared" si="97"/>
        <v>1</v>
      </c>
      <c r="Y386" s="16">
        <f t="shared" si="98"/>
        <v>3</v>
      </c>
      <c r="Z386" s="16">
        <f t="shared" si="99"/>
        <v>0</v>
      </c>
      <c r="AA386" s="16" t="str">
        <f t="shared" si="100"/>
        <v>AtkExt</v>
      </c>
      <c r="AB386" s="16">
        <f t="shared" si="94"/>
        <v>448</v>
      </c>
      <c r="AC386" s="16" t="str">
        <f t="shared" si="101"/>
        <v>HPExt</v>
      </c>
      <c r="AD386" s="16">
        <f t="shared" si="102"/>
        <v>674</v>
      </c>
      <c r="AE386" s="16" t="str">
        <f t="shared" si="103"/>
        <v>[x]</v>
      </c>
      <c r="AF386" s="29" t="str">
        <f t="shared" si="104"/>
        <v>[x]</v>
      </c>
      <c r="AG386" s="29" t="str">
        <f t="shared" si="105"/>
        <v>[x]</v>
      </c>
    </row>
    <row r="387" spans="16:33" ht="16.5" x14ac:dyDescent="0.2">
      <c r="P387" s="15">
        <v>331</v>
      </c>
      <c r="Q387" s="16">
        <f t="shared" si="90"/>
        <v>19</v>
      </c>
      <c r="R387" s="16">
        <f t="shared" si="91"/>
        <v>1606023</v>
      </c>
      <c r="S387" s="16" t="str">
        <f t="shared" si="95"/>
        <v>神器4碎片5等级1</v>
      </c>
      <c r="T387" s="31" t="s">
        <v>673</v>
      </c>
      <c r="U387" s="16">
        <f t="shared" si="92"/>
        <v>1</v>
      </c>
      <c r="V387" s="38">
        <f t="shared" si="96"/>
        <v>0.20200000000000001</v>
      </c>
      <c r="W387" s="19">
        <f t="shared" si="93"/>
        <v>4.0400000000000002E-3</v>
      </c>
      <c r="X387" s="16">
        <f t="shared" si="97"/>
        <v>1</v>
      </c>
      <c r="Y387" s="16">
        <f t="shared" si="98"/>
        <v>2</v>
      </c>
      <c r="Z387" s="16">
        <f t="shared" si="99"/>
        <v>3</v>
      </c>
      <c r="AA387" s="16" t="str">
        <f t="shared" si="100"/>
        <v>AtkExt</v>
      </c>
      <c r="AB387" s="16">
        <f t="shared" si="94"/>
        <v>21</v>
      </c>
      <c r="AC387" s="16" t="str">
        <f t="shared" si="101"/>
        <v>DefExt</v>
      </c>
      <c r="AD387" s="16">
        <f t="shared" si="102"/>
        <v>10</v>
      </c>
      <c r="AE387" s="16" t="str">
        <f t="shared" si="103"/>
        <v>HPExt</v>
      </c>
      <c r="AF387" s="29">
        <f t="shared" si="104"/>
        <v>65</v>
      </c>
      <c r="AG387" s="29" t="str">
        <f t="shared" si="105"/>
        <v>[x]</v>
      </c>
    </row>
    <row r="388" spans="16:33" ht="16.5" x14ac:dyDescent="0.2">
      <c r="P388" s="15">
        <v>332</v>
      </c>
      <c r="Q388" s="16">
        <f t="shared" si="90"/>
        <v>19</v>
      </c>
      <c r="R388" s="16">
        <f t="shared" si="91"/>
        <v>1606023</v>
      </c>
      <c r="S388" s="16" t="str">
        <f t="shared" si="95"/>
        <v>神器4碎片5等级2</v>
      </c>
      <c r="T388" s="31" t="s">
        <v>673</v>
      </c>
      <c r="U388" s="16">
        <f t="shared" si="92"/>
        <v>2</v>
      </c>
      <c r="V388" s="38">
        <f t="shared" si="96"/>
        <v>0.25800000000000001</v>
      </c>
      <c r="W388" s="19">
        <f t="shared" si="93"/>
        <v>5.1600000000000005E-3</v>
      </c>
      <c r="X388" s="16">
        <f t="shared" si="97"/>
        <v>1</v>
      </c>
      <c r="Y388" s="16">
        <f t="shared" si="98"/>
        <v>2</v>
      </c>
      <c r="Z388" s="16">
        <f t="shared" si="99"/>
        <v>3</v>
      </c>
      <c r="AA388" s="16" t="str">
        <f t="shared" si="100"/>
        <v>AtkExt</v>
      </c>
      <c r="AB388" s="16">
        <f t="shared" si="94"/>
        <v>27</v>
      </c>
      <c r="AC388" s="16" t="str">
        <f t="shared" si="101"/>
        <v>DefExt</v>
      </c>
      <c r="AD388" s="16">
        <f t="shared" si="102"/>
        <v>13</v>
      </c>
      <c r="AE388" s="16" t="str">
        <f t="shared" si="103"/>
        <v>HPExt</v>
      </c>
      <c r="AF388" s="29">
        <f t="shared" si="104"/>
        <v>83</v>
      </c>
      <c r="AG388" s="29" t="str">
        <f t="shared" si="105"/>
        <v>[x]</v>
      </c>
    </row>
    <row r="389" spans="16:33" ht="16.5" x14ac:dyDescent="0.2">
      <c r="P389" s="15">
        <v>333</v>
      </c>
      <c r="Q389" s="16">
        <f t="shared" si="90"/>
        <v>19</v>
      </c>
      <c r="R389" s="16">
        <f t="shared" si="91"/>
        <v>1606023</v>
      </c>
      <c r="S389" s="16" t="str">
        <f t="shared" si="95"/>
        <v>神器4碎片5等级3</v>
      </c>
      <c r="T389" s="31" t="s">
        <v>673</v>
      </c>
      <c r="U389" s="16">
        <f t="shared" si="92"/>
        <v>3</v>
      </c>
      <c r="V389" s="38">
        <f t="shared" si="96"/>
        <v>0.31800000000000006</v>
      </c>
      <c r="W389" s="19">
        <f t="shared" si="93"/>
        <v>6.3600000000000011E-3</v>
      </c>
      <c r="X389" s="16">
        <f t="shared" si="97"/>
        <v>1</v>
      </c>
      <c r="Y389" s="16">
        <f t="shared" si="98"/>
        <v>2</v>
      </c>
      <c r="Z389" s="16">
        <f t="shared" si="99"/>
        <v>3</v>
      </c>
      <c r="AA389" s="16" t="str">
        <f t="shared" si="100"/>
        <v>AtkExt</v>
      </c>
      <c r="AB389" s="16">
        <f t="shared" si="94"/>
        <v>34</v>
      </c>
      <c r="AC389" s="16" t="str">
        <f t="shared" si="101"/>
        <v>DefExt</v>
      </c>
      <c r="AD389" s="16">
        <f t="shared" si="102"/>
        <v>17</v>
      </c>
      <c r="AE389" s="16" t="str">
        <f t="shared" si="103"/>
        <v>HPExt</v>
      </c>
      <c r="AF389" s="29">
        <f t="shared" si="104"/>
        <v>103</v>
      </c>
      <c r="AG389" s="29" t="str">
        <f t="shared" si="105"/>
        <v>[x]</v>
      </c>
    </row>
    <row r="390" spans="16:33" ht="16.5" x14ac:dyDescent="0.2">
      <c r="P390" s="15">
        <v>334</v>
      </c>
      <c r="Q390" s="16">
        <f t="shared" si="90"/>
        <v>19</v>
      </c>
      <c r="R390" s="16">
        <f t="shared" si="91"/>
        <v>1606023</v>
      </c>
      <c r="S390" s="16" t="str">
        <f t="shared" si="95"/>
        <v>神器4碎片5等级4</v>
      </c>
      <c r="T390" s="31" t="s">
        <v>673</v>
      </c>
      <c r="U390" s="16">
        <f t="shared" si="92"/>
        <v>4</v>
      </c>
      <c r="V390" s="38">
        <f t="shared" si="96"/>
        <v>0.38200000000000001</v>
      </c>
      <c r="W390" s="19">
        <f t="shared" si="93"/>
        <v>7.6400000000000001E-3</v>
      </c>
      <c r="X390" s="16">
        <f t="shared" si="97"/>
        <v>1</v>
      </c>
      <c r="Y390" s="16">
        <f t="shared" si="98"/>
        <v>2</v>
      </c>
      <c r="Z390" s="16">
        <f t="shared" si="99"/>
        <v>3</v>
      </c>
      <c r="AA390" s="16" t="str">
        <f t="shared" si="100"/>
        <v>AtkExt</v>
      </c>
      <c r="AB390" s="16">
        <f t="shared" si="94"/>
        <v>41</v>
      </c>
      <c r="AC390" s="16" t="str">
        <f t="shared" si="101"/>
        <v>DefExt</v>
      </c>
      <c r="AD390" s="16">
        <f t="shared" si="102"/>
        <v>20</v>
      </c>
      <c r="AE390" s="16" t="str">
        <f t="shared" si="103"/>
        <v>HPExt</v>
      </c>
      <c r="AF390" s="29">
        <f t="shared" si="104"/>
        <v>123</v>
      </c>
      <c r="AG390" s="29" t="str">
        <f t="shared" si="105"/>
        <v>[x]</v>
      </c>
    </row>
    <row r="391" spans="16:33" ht="16.5" x14ac:dyDescent="0.2">
      <c r="P391" s="15">
        <v>335</v>
      </c>
      <c r="Q391" s="16">
        <f t="shared" si="90"/>
        <v>19</v>
      </c>
      <c r="R391" s="16">
        <f t="shared" si="91"/>
        <v>1606023</v>
      </c>
      <c r="S391" s="16" t="str">
        <f t="shared" si="95"/>
        <v>神器4碎片5等级5</v>
      </c>
      <c r="T391" s="31" t="s">
        <v>673</v>
      </c>
      <c r="U391" s="16">
        <f t="shared" si="92"/>
        <v>5</v>
      </c>
      <c r="V391" s="38">
        <f t="shared" si="96"/>
        <v>0.45</v>
      </c>
      <c r="W391" s="19">
        <f t="shared" si="93"/>
        <v>9.0000000000000011E-3</v>
      </c>
      <c r="X391" s="16">
        <f t="shared" si="97"/>
        <v>1</v>
      </c>
      <c r="Y391" s="16">
        <f t="shared" si="98"/>
        <v>2</v>
      </c>
      <c r="Z391" s="16">
        <f t="shared" si="99"/>
        <v>3</v>
      </c>
      <c r="AA391" s="16" t="str">
        <f t="shared" si="100"/>
        <v>AtkExt</v>
      </c>
      <c r="AB391" s="16">
        <f t="shared" si="94"/>
        <v>48</v>
      </c>
      <c r="AC391" s="16" t="str">
        <f t="shared" si="101"/>
        <v>DefExt</v>
      </c>
      <c r="AD391" s="16">
        <f t="shared" si="102"/>
        <v>24</v>
      </c>
      <c r="AE391" s="16" t="str">
        <f t="shared" si="103"/>
        <v>HPExt</v>
      </c>
      <c r="AF391" s="29">
        <f t="shared" si="104"/>
        <v>145</v>
      </c>
      <c r="AG391" s="29" t="str">
        <f t="shared" si="105"/>
        <v>[x]</v>
      </c>
    </row>
    <row r="392" spans="16:33" ht="16.5" x14ac:dyDescent="0.2">
      <c r="P392" s="15">
        <v>336</v>
      </c>
      <c r="Q392" s="16">
        <f t="shared" si="90"/>
        <v>19</v>
      </c>
      <c r="R392" s="16">
        <f t="shared" si="91"/>
        <v>1606023</v>
      </c>
      <c r="S392" s="16" t="str">
        <f t="shared" si="95"/>
        <v>神器4碎片5等级6</v>
      </c>
      <c r="T392" s="31" t="s">
        <v>673</v>
      </c>
      <c r="U392" s="16">
        <f t="shared" si="92"/>
        <v>6</v>
      </c>
      <c r="V392" s="38">
        <f t="shared" si="96"/>
        <v>0.52200000000000002</v>
      </c>
      <c r="W392" s="19">
        <f t="shared" si="93"/>
        <v>1.0440000000000001E-2</v>
      </c>
      <c r="X392" s="16">
        <f t="shared" si="97"/>
        <v>1</v>
      </c>
      <c r="Y392" s="16">
        <f t="shared" si="98"/>
        <v>2</v>
      </c>
      <c r="Z392" s="16">
        <f t="shared" si="99"/>
        <v>3</v>
      </c>
      <c r="AA392" s="16" t="str">
        <f t="shared" si="100"/>
        <v>AtkExt</v>
      </c>
      <c r="AB392" s="16">
        <f t="shared" si="94"/>
        <v>56</v>
      </c>
      <c r="AC392" s="16" t="str">
        <f t="shared" si="101"/>
        <v>DefExt</v>
      </c>
      <c r="AD392" s="16">
        <f t="shared" si="102"/>
        <v>28</v>
      </c>
      <c r="AE392" s="16" t="str">
        <f t="shared" si="103"/>
        <v>HPExt</v>
      </c>
      <c r="AF392" s="29">
        <f t="shared" si="104"/>
        <v>169</v>
      </c>
      <c r="AG392" s="29" t="str">
        <f t="shared" si="105"/>
        <v>[x]</v>
      </c>
    </row>
    <row r="393" spans="16:33" ht="16.5" x14ac:dyDescent="0.2">
      <c r="P393" s="15">
        <v>337</v>
      </c>
      <c r="Q393" s="16">
        <f t="shared" si="90"/>
        <v>19</v>
      </c>
      <c r="R393" s="16">
        <f t="shared" si="91"/>
        <v>1606023</v>
      </c>
      <c r="S393" s="16" t="str">
        <f t="shared" si="95"/>
        <v>神器4碎片5等级7</v>
      </c>
      <c r="T393" s="31" t="s">
        <v>673</v>
      </c>
      <c r="U393" s="16">
        <f t="shared" si="92"/>
        <v>7</v>
      </c>
      <c r="V393" s="38">
        <f t="shared" si="96"/>
        <v>0.59799999999999998</v>
      </c>
      <c r="W393" s="19">
        <f t="shared" si="93"/>
        <v>1.196E-2</v>
      </c>
      <c r="X393" s="16">
        <f t="shared" si="97"/>
        <v>1</v>
      </c>
      <c r="Y393" s="16">
        <f t="shared" si="98"/>
        <v>2</v>
      </c>
      <c r="Z393" s="16">
        <f t="shared" si="99"/>
        <v>3</v>
      </c>
      <c r="AA393" s="16" t="str">
        <f t="shared" si="100"/>
        <v>AtkExt</v>
      </c>
      <c r="AB393" s="16">
        <f t="shared" si="94"/>
        <v>64</v>
      </c>
      <c r="AC393" s="16" t="str">
        <f t="shared" si="101"/>
        <v>DefExt</v>
      </c>
      <c r="AD393" s="16">
        <f t="shared" si="102"/>
        <v>32</v>
      </c>
      <c r="AE393" s="16" t="str">
        <f t="shared" si="103"/>
        <v>HPExt</v>
      </c>
      <c r="AF393" s="29">
        <f t="shared" si="104"/>
        <v>193</v>
      </c>
      <c r="AG393" s="29" t="str">
        <f t="shared" si="105"/>
        <v>[x]</v>
      </c>
    </row>
    <row r="394" spans="16:33" ht="16.5" x14ac:dyDescent="0.2">
      <c r="P394" s="15">
        <v>338</v>
      </c>
      <c r="Q394" s="16">
        <f t="shared" si="90"/>
        <v>19</v>
      </c>
      <c r="R394" s="16">
        <f t="shared" si="91"/>
        <v>1606023</v>
      </c>
      <c r="S394" s="16" t="str">
        <f t="shared" si="95"/>
        <v>神器4碎片5等级8</v>
      </c>
      <c r="T394" s="31" t="s">
        <v>673</v>
      </c>
      <c r="U394" s="16">
        <f t="shared" si="92"/>
        <v>8</v>
      </c>
      <c r="V394" s="38">
        <f t="shared" si="96"/>
        <v>0.67800000000000005</v>
      </c>
      <c r="W394" s="19">
        <f t="shared" si="93"/>
        <v>1.3560000000000001E-2</v>
      </c>
      <c r="X394" s="16">
        <f t="shared" si="97"/>
        <v>1</v>
      </c>
      <c r="Y394" s="16">
        <f t="shared" si="98"/>
        <v>2</v>
      </c>
      <c r="Z394" s="16">
        <f t="shared" si="99"/>
        <v>3</v>
      </c>
      <c r="AA394" s="16" t="str">
        <f t="shared" si="100"/>
        <v>AtkExt</v>
      </c>
      <c r="AB394" s="16">
        <f t="shared" si="94"/>
        <v>73</v>
      </c>
      <c r="AC394" s="16" t="str">
        <f t="shared" si="101"/>
        <v>DefExt</v>
      </c>
      <c r="AD394" s="16">
        <f t="shared" si="102"/>
        <v>36</v>
      </c>
      <c r="AE394" s="16" t="str">
        <f t="shared" si="103"/>
        <v>HPExt</v>
      </c>
      <c r="AF394" s="29">
        <f t="shared" si="104"/>
        <v>219</v>
      </c>
      <c r="AG394" s="29" t="str">
        <f t="shared" si="105"/>
        <v>[x]</v>
      </c>
    </row>
    <row r="395" spans="16:33" ht="16.5" x14ac:dyDescent="0.2">
      <c r="P395" s="15">
        <v>339</v>
      </c>
      <c r="Q395" s="16">
        <f t="shared" si="90"/>
        <v>19</v>
      </c>
      <c r="R395" s="16">
        <f t="shared" si="91"/>
        <v>1606023</v>
      </c>
      <c r="S395" s="16" t="str">
        <f t="shared" si="95"/>
        <v>神器4碎片5等级9</v>
      </c>
      <c r="T395" s="31" t="s">
        <v>673</v>
      </c>
      <c r="U395" s="16">
        <f t="shared" si="92"/>
        <v>9</v>
      </c>
      <c r="V395" s="38">
        <f t="shared" si="96"/>
        <v>0.76200000000000001</v>
      </c>
      <c r="W395" s="19">
        <f t="shared" si="93"/>
        <v>1.524E-2</v>
      </c>
      <c r="X395" s="16">
        <f t="shared" si="97"/>
        <v>1</v>
      </c>
      <c r="Y395" s="16">
        <f t="shared" si="98"/>
        <v>2</v>
      </c>
      <c r="Z395" s="16">
        <f t="shared" si="99"/>
        <v>3</v>
      </c>
      <c r="AA395" s="16" t="str">
        <f t="shared" si="100"/>
        <v>AtkExt</v>
      </c>
      <c r="AB395" s="16">
        <f t="shared" si="94"/>
        <v>82</v>
      </c>
      <c r="AC395" s="16" t="str">
        <f t="shared" si="101"/>
        <v>DefExt</v>
      </c>
      <c r="AD395" s="16">
        <f t="shared" si="102"/>
        <v>40</v>
      </c>
      <c r="AE395" s="16" t="str">
        <f t="shared" si="103"/>
        <v>HPExt</v>
      </c>
      <c r="AF395" s="29">
        <f t="shared" si="104"/>
        <v>247</v>
      </c>
      <c r="AG395" s="29" t="str">
        <f t="shared" si="105"/>
        <v>[x]</v>
      </c>
    </row>
    <row r="396" spans="16:33" ht="16.5" x14ac:dyDescent="0.2">
      <c r="P396" s="15">
        <v>340</v>
      </c>
      <c r="Q396" s="16">
        <f t="shared" si="90"/>
        <v>19</v>
      </c>
      <c r="R396" s="16">
        <f t="shared" si="91"/>
        <v>1606023</v>
      </c>
      <c r="S396" s="16" t="str">
        <f t="shared" si="95"/>
        <v>神器4碎片5等级10</v>
      </c>
      <c r="T396" s="31" t="s">
        <v>673</v>
      </c>
      <c r="U396" s="16">
        <f t="shared" si="92"/>
        <v>10</v>
      </c>
      <c r="V396" s="38">
        <f t="shared" si="96"/>
        <v>0.85000000000000009</v>
      </c>
      <c r="W396" s="19">
        <f t="shared" si="93"/>
        <v>1.7000000000000001E-2</v>
      </c>
      <c r="X396" s="16">
        <f t="shared" si="97"/>
        <v>1</v>
      </c>
      <c r="Y396" s="16">
        <f t="shared" si="98"/>
        <v>2</v>
      </c>
      <c r="Z396" s="16">
        <f t="shared" si="99"/>
        <v>3</v>
      </c>
      <c r="AA396" s="16" t="str">
        <f t="shared" si="100"/>
        <v>AtkExt</v>
      </c>
      <c r="AB396" s="16">
        <f t="shared" si="94"/>
        <v>91</v>
      </c>
      <c r="AC396" s="16" t="str">
        <f t="shared" si="101"/>
        <v>DefExt</v>
      </c>
      <c r="AD396" s="16">
        <f t="shared" si="102"/>
        <v>45</v>
      </c>
      <c r="AE396" s="16" t="str">
        <f t="shared" si="103"/>
        <v>HPExt</v>
      </c>
      <c r="AF396" s="29">
        <f t="shared" si="104"/>
        <v>275</v>
      </c>
      <c r="AG396" s="29" t="str">
        <f t="shared" si="105"/>
        <v>[x]</v>
      </c>
    </row>
    <row r="397" spans="16:33" ht="16.5" x14ac:dyDescent="0.2">
      <c r="P397" s="15">
        <v>341</v>
      </c>
      <c r="Q397" s="16">
        <f t="shared" si="90"/>
        <v>19</v>
      </c>
      <c r="R397" s="16">
        <f t="shared" si="91"/>
        <v>1606023</v>
      </c>
      <c r="S397" s="16" t="str">
        <f t="shared" si="95"/>
        <v>神器4碎片5等级11</v>
      </c>
      <c r="T397" s="31" t="s">
        <v>673</v>
      </c>
      <c r="U397" s="16">
        <f t="shared" si="92"/>
        <v>11</v>
      </c>
      <c r="V397" s="38">
        <f t="shared" si="96"/>
        <v>0.94200000000000006</v>
      </c>
      <c r="W397" s="19">
        <f t="shared" si="93"/>
        <v>1.8840000000000003E-2</v>
      </c>
      <c r="X397" s="16">
        <f t="shared" si="97"/>
        <v>1</v>
      </c>
      <c r="Y397" s="16">
        <f t="shared" si="98"/>
        <v>2</v>
      </c>
      <c r="Z397" s="16">
        <f t="shared" si="99"/>
        <v>3</v>
      </c>
      <c r="AA397" s="16" t="str">
        <f t="shared" si="100"/>
        <v>AtkExt</v>
      </c>
      <c r="AB397" s="16">
        <f t="shared" si="94"/>
        <v>101</v>
      </c>
      <c r="AC397" s="16" t="str">
        <f t="shared" si="101"/>
        <v>DefExt</v>
      </c>
      <c r="AD397" s="16">
        <f t="shared" si="102"/>
        <v>50</v>
      </c>
      <c r="AE397" s="16" t="str">
        <f t="shared" si="103"/>
        <v>HPExt</v>
      </c>
      <c r="AF397" s="29">
        <f t="shared" si="104"/>
        <v>305</v>
      </c>
      <c r="AG397" s="29" t="str">
        <f t="shared" si="105"/>
        <v>[x]</v>
      </c>
    </row>
    <row r="398" spans="16:33" ht="16.5" x14ac:dyDescent="0.2">
      <c r="P398" s="15">
        <v>342</v>
      </c>
      <c r="Q398" s="16">
        <f t="shared" si="90"/>
        <v>19</v>
      </c>
      <c r="R398" s="16">
        <f t="shared" si="91"/>
        <v>1606023</v>
      </c>
      <c r="S398" s="16" t="str">
        <f t="shared" si="95"/>
        <v>神器4碎片5等级12</v>
      </c>
      <c r="T398" s="31" t="s">
        <v>673</v>
      </c>
      <c r="U398" s="16">
        <f t="shared" si="92"/>
        <v>12</v>
      </c>
      <c r="V398" s="38">
        <f t="shared" si="96"/>
        <v>1.0380000000000003</v>
      </c>
      <c r="W398" s="19">
        <f t="shared" si="93"/>
        <v>2.0760000000000004E-2</v>
      </c>
      <c r="X398" s="16">
        <f t="shared" si="97"/>
        <v>1</v>
      </c>
      <c r="Y398" s="16">
        <f t="shared" si="98"/>
        <v>2</v>
      </c>
      <c r="Z398" s="16">
        <f t="shared" si="99"/>
        <v>3</v>
      </c>
      <c r="AA398" s="16" t="str">
        <f t="shared" si="100"/>
        <v>AtkExt</v>
      </c>
      <c r="AB398" s="16">
        <f t="shared" si="94"/>
        <v>111</v>
      </c>
      <c r="AC398" s="16" t="str">
        <f t="shared" si="101"/>
        <v>DefExt</v>
      </c>
      <c r="AD398" s="16">
        <f t="shared" si="102"/>
        <v>55</v>
      </c>
      <c r="AE398" s="16" t="str">
        <f t="shared" si="103"/>
        <v>HPExt</v>
      </c>
      <c r="AF398" s="29">
        <f t="shared" si="104"/>
        <v>336</v>
      </c>
      <c r="AG398" s="29" t="str">
        <f t="shared" si="105"/>
        <v>[x]</v>
      </c>
    </row>
    <row r="399" spans="16:33" ht="16.5" x14ac:dyDescent="0.2">
      <c r="P399" s="15">
        <v>343</v>
      </c>
      <c r="Q399" s="16">
        <f t="shared" si="90"/>
        <v>19</v>
      </c>
      <c r="R399" s="16">
        <f t="shared" si="91"/>
        <v>1606023</v>
      </c>
      <c r="S399" s="16" t="str">
        <f t="shared" si="95"/>
        <v>神器4碎片5等级13</v>
      </c>
      <c r="T399" s="31" t="s">
        <v>673</v>
      </c>
      <c r="U399" s="16">
        <f t="shared" si="92"/>
        <v>13</v>
      </c>
      <c r="V399" s="38">
        <f t="shared" si="96"/>
        <v>1.1380000000000001</v>
      </c>
      <c r="W399" s="19">
        <f t="shared" si="93"/>
        <v>2.2760000000000002E-2</v>
      </c>
      <c r="X399" s="16">
        <f t="shared" si="97"/>
        <v>1</v>
      </c>
      <c r="Y399" s="16">
        <f t="shared" si="98"/>
        <v>2</v>
      </c>
      <c r="Z399" s="16">
        <f t="shared" si="99"/>
        <v>3</v>
      </c>
      <c r="AA399" s="16" t="str">
        <f t="shared" si="100"/>
        <v>AtkExt</v>
      </c>
      <c r="AB399" s="16">
        <f t="shared" si="94"/>
        <v>122</v>
      </c>
      <c r="AC399" s="16" t="str">
        <f t="shared" si="101"/>
        <v>DefExt</v>
      </c>
      <c r="AD399" s="16">
        <f t="shared" si="102"/>
        <v>61</v>
      </c>
      <c r="AE399" s="16" t="str">
        <f t="shared" si="103"/>
        <v>HPExt</v>
      </c>
      <c r="AF399" s="29">
        <f t="shared" si="104"/>
        <v>368</v>
      </c>
      <c r="AG399" s="29" t="str">
        <f t="shared" si="105"/>
        <v>[x]</v>
      </c>
    </row>
    <row r="400" spans="16:33" ht="16.5" x14ac:dyDescent="0.2">
      <c r="P400" s="15">
        <v>344</v>
      </c>
      <c r="Q400" s="16">
        <f t="shared" si="90"/>
        <v>19</v>
      </c>
      <c r="R400" s="16">
        <f t="shared" si="91"/>
        <v>1606023</v>
      </c>
      <c r="S400" s="16" t="str">
        <f t="shared" si="95"/>
        <v>神器4碎片5等级14</v>
      </c>
      <c r="T400" s="31" t="s">
        <v>673</v>
      </c>
      <c r="U400" s="16">
        <f t="shared" si="92"/>
        <v>14</v>
      </c>
      <c r="V400" s="38">
        <f t="shared" si="96"/>
        <v>1.242</v>
      </c>
      <c r="W400" s="19">
        <f t="shared" si="93"/>
        <v>2.4840000000000001E-2</v>
      </c>
      <c r="X400" s="16">
        <f t="shared" si="97"/>
        <v>1</v>
      </c>
      <c r="Y400" s="16">
        <f t="shared" si="98"/>
        <v>2</v>
      </c>
      <c r="Z400" s="16">
        <f t="shared" si="99"/>
        <v>3</v>
      </c>
      <c r="AA400" s="16" t="str">
        <f t="shared" si="100"/>
        <v>AtkExt</v>
      </c>
      <c r="AB400" s="16">
        <f t="shared" si="94"/>
        <v>133</v>
      </c>
      <c r="AC400" s="16" t="str">
        <f t="shared" si="101"/>
        <v>DefExt</v>
      </c>
      <c r="AD400" s="16">
        <f t="shared" si="102"/>
        <v>66</v>
      </c>
      <c r="AE400" s="16" t="str">
        <f t="shared" si="103"/>
        <v>HPExt</v>
      </c>
      <c r="AF400" s="29">
        <f t="shared" si="104"/>
        <v>402</v>
      </c>
      <c r="AG400" s="29" t="str">
        <f t="shared" si="105"/>
        <v>[x]</v>
      </c>
    </row>
    <row r="401" spans="16:33" ht="16.5" x14ac:dyDescent="0.2">
      <c r="P401" s="15">
        <v>345</v>
      </c>
      <c r="Q401" s="16">
        <f t="shared" si="90"/>
        <v>19</v>
      </c>
      <c r="R401" s="16">
        <f t="shared" si="91"/>
        <v>1606023</v>
      </c>
      <c r="S401" s="16" t="str">
        <f t="shared" si="95"/>
        <v>神器4碎片5等级15</v>
      </c>
      <c r="T401" s="31" t="s">
        <v>673</v>
      </c>
      <c r="U401" s="16">
        <f t="shared" si="92"/>
        <v>15</v>
      </c>
      <c r="V401" s="38">
        <f t="shared" si="96"/>
        <v>1.35</v>
      </c>
      <c r="W401" s="19">
        <f t="shared" si="93"/>
        <v>2.7000000000000003E-2</v>
      </c>
      <c r="X401" s="16">
        <f t="shared" si="97"/>
        <v>1</v>
      </c>
      <c r="Y401" s="16">
        <f t="shared" si="98"/>
        <v>2</v>
      </c>
      <c r="Z401" s="16">
        <f t="shared" si="99"/>
        <v>3</v>
      </c>
      <c r="AA401" s="16" t="str">
        <f t="shared" si="100"/>
        <v>AtkExt</v>
      </c>
      <c r="AB401" s="16">
        <f t="shared" si="94"/>
        <v>145</v>
      </c>
      <c r="AC401" s="16" t="str">
        <f t="shared" si="101"/>
        <v>DefExt</v>
      </c>
      <c r="AD401" s="16">
        <f t="shared" si="102"/>
        <v>72</v>
      </c>
      <c r="AE401" s="16" t="str">
        <f t="shared" si="103"/>
        <v>HPExt</v>
      </c>
      <c r="AF401" s="29">
        <f t="shared" si="104"/>
        <v>437</v>
      </c>
      <c r="AG401" s="29" t="str">
        <f t="shared" si="105"/>
        <v>[x]</v>
      </c>
    </row>
    <row r="402" spans="16:33" ht="16.5" x14ac:dyDescent="0.2">
      <c r="P402" s="15">
        <v>346</v>
      </c>
      <c r="Q402" s="16">
        <f t="shared" si="90"/>
        <v>19</v>
      </c>
      <c r="R402" s="16">
        <f t="shared" si="91"/>
        <v>1606023</v>
      </c>
      <c r="S402" s="16" t="str">
        <f t="shared" si="95"/>
        <v>神器4碎片5等级16</v>
      </c>
      <c r="T402" s="31" t="s">
        <v>673</v>
      </c>
      <c r="U402" s="16">
        <f t="shared" si="92"/>
        <v>16</v>
      </c>
      <c r="V402" s="38">
        <f t="shared" si="96"/>
        <v>1.4620000000000002</v>
      </c>
      <c r="W402" s="19">
        <f t="shared" si="93"/>
        <v>2.9240000000000006E-2</v>
      </c>
      <c r="X402" s="16">
        <f t="shared" si="97"/>
        <v>1</v>
      </c>
      <c r="Y402" s="16">
        <f t="shared" si="98"/>
        <v>2</v>
      </c>
      <c r="Z402" s="16">
        <f t="shared" si="99"/>
        <v>3</v>
      </c>
      <c r="AA402" s="16" t="str">
        <f t="shared" si="100"/>
        <v>AtkExt</v>
      </c>
      <c r="AB402" s="16">
        <f t="shared" si="94"/>
        <v>157</v>
      </c>
      <c r="AC402" s="16" t="str">
        <f t="shared" si="101"/>
        <v>DefExt</v>
      </c>
      <c r="AD402" s="16">
        <f t="shared" si="102"/>
        <v>78</v>
      </c>
      <c r="AE402" s="16" t="str">
        <f t="shared" si="103"/>
        <v>HPExt</v>
      </c>
      <c r="AF402" s="29">
        <f t="shared" si="104"/>
        <v>473</v>
      </c>
      <c r="AG402" s="29" t="str">
        <f t="shared" si="105"/>
        <v>[x]</v>
      </c>
    </row>
    <row r="403" spans="16:33" ht="16.5" x14ac:dyDescent="0.2">
      <c r="P403" s="15">
        <v>347</v>
      </c>
      <c r="Q403" s="16">
        <f t="shared" si="90"/>
        <v>19</v>
      </c>
      <c r="R403" s="16">
        <f t="shared" si="91"/>
        <v>1606023</v>
      </c>
      <c r="S403" s="16" t="str">
        <f t="shared" si="95"/>
        <v>神器4碎片5等级17</v>
      </c>
      <c r="T403" s="31" t="s">
        <v>673</v>
      </c>
      <c r="U403" s="16">
        <f t="shared" si="92"/>
        <v>17</v>
      </c>
      <c r="V403" s="38">
        <f t="shared" si="96"/>
        <v>1.5779999999999998</v>
      </c>
      <c r="W403" s="19">
        <f t="shared" si="93"/>
        <v>3.1559999999999998E-2</v>
      </c>
      <c r="X403" s="16">
        <f t="shared" si="97"/>
        <v>1</v>
      </c>
      <c r="Y403" s="16">
        <f t="shared" si="98"/>
        <v>2</v>
      </c>
      <c r="Z403" s="16">
        <f t="shared" si="99"/>
        <v>3</v>
      </c>
      <c r="AA403" s="16" t="str">
        <f t="shared" si="100"/>
        <v>AtkExt</v>
      </c>
      <c r="AB403" s="16">
        <f t="shared" si="94"/>
        <v>170</v>
      </c>
      <c r="AC403" s="16" t="str">
        <f t="shared" si="101"/>
        <v>DefExt</v>
      </c>
      <c r="AD403" s="16">
        <f t="shared" si="102"/>
        <v>84</v>
      </c>
      <c r="AE403" s="16" t="str">
        <f t="shared" si="103"/>
        <v>HPExt</v>
      </c>
      <c r="AF403" s="29">
        <f t="shared" si="104"/>
        <v>511</v>
      </c>
      <c r="AG403" s="29" t="str">
        <f t="shared" si="105"/>
        <v>[x]</v>
      </c>
    </row>
    <row r="404" spans="16:33" ht="16.5" x14ac:dyDescent="0.2">
      <c r="P404" s="15">
        <v>348</v>
      </c>
      <c r="Q404" s="16">
        <f t="shared" si="90"/>
        <v>19</v>
      </c>
      <c r="R404" s="16">
        <f t="shared" si="91"/>
        <v>1606023</v>
      </c>
      <c r="S404" s="16" t="str">
        <f t="shared" si="95"/>
        <v>神器4碎片5等级18</v>
      </c>
      <c r="T404" s="31" t="s">
        <v>673</v>
      </c>
      <c r="U404" s="16">
        <f t="shared" si="92"/>
        <v>18</v>
      </c>
      <c r="V404" s="38">
        <f t="shared" si="96"/>
        <v>1.698</v>
      </c>
      <c r="W404" s="19">
        <f t="shared" si="93"/>
        <v>3.3959999999999997E-2</v>
      </c>
      <c r="X404" s="16">
        <f t="shared" si="97"/>
        <v>1</v>
      </c>
      <c r="Y404" s="16">
        <f t="shared" si="98"/>
        <v>2</v>
      </c>
      <c r="Z404" s="16">
        <f t="shared" si="99"/>
        <v>3</v>
      </c>
      <c r="AA404" s="16" t="str">
        <f t="shared" si="100"/>
        <v>AtkExt</v>
      </c>
      <c r="AB404" s="16">
        <f t="shared" si="94"/>
        <v>183</v>
      </c>
      <c r="AC404" s="16" t="str">
        <f t="shared" si="101"/>
        <v>DefExt</v>
      </c>
      <c r="AD404" s="16">
        <f t="shared" si="102"/>
        <v>91</v>
      </c>
      <c r="AE404" s="16" t="str">
        <f t="shared" si="103"/>
        <v>HPExt</v>
      </c>
      <c r="AF404" s="29">
        <f t="shared" si="104"/>
        <v>550</v>
      </c>
      <c r="AG404" s="29" t="str">
        <f t="shared" si="105"/>
        <v>[x]</v>
      </c>
    </row>
    <row r="405" spans="16:33" ht="16.5" x14ac:dyDescent="0.2">
      <c r="P405" s="15">
        <v>349</v>
      </c>
      <c r="Q405" s="16">
        <f t="shared" si="90"/>
        <v>19</v>
      </c>
      <c r="R405" s="16">
        <f t="shared" si="91"/>
        <v>1606023</v>
      </c>
      <c r="S405" s="16" t="str">
        <f t="shared" si="95"/>
        <v>神器4碎片5等级19</v>
      </c>
      <c r="T405" s="31" t="s">
        <v>673</v>
      </c>
      <c r="U405" s="16">
        <f t="shared" si="92"/>
        <v>19</v>
      </c>
      <c r="V405" s="38">
        <f t="shared" si="96"/>
        <v>1.8220000000000001</v>
      </c>
      <c r="W405" s="19">
        <f t="shared" si="93"/>
        <v>3.644E-2</v>
      </c>
      <c r="X405" s="16">
        <f t="shared" si="97"/>
        <v>1</v>
      </c>
      <c r="Y405" s="16">
        <f t="shared" si="98"/>
        <v>2</v>
      </c>
      <c r="Z405" s="16">
        <f t="shared" si="99"/>
        <v>3</v>
      </c>
      <c r="AA405" s="16" t="str">
        <f t="shared" si="100"/>
        <v>AtkExt</v>
      </c>
      <c r="AB405" s="16">
        <f t="shared" si="94"/>
        <v>196</v>
      </c>
      <c r="AC405" s="16" t="str">
        <f t="shared" si="101"/>
        <v>DefExt</v>
      </c>
      <c r="AD405" s="16">
        <f t="shared" si="102"/>
        <v>97</v>
      </c>
      <c r="AE405" s="16" t="str">
        <f t="shared" si="103"/>
        <v>HPExt</v>
      </c>
      <c r="AF405" s="29">
        <f t="shared" si="104"/>
        <v>590</v>
      </c>
      <c r="AG405" s="29" t="str">
        <f t="shared" si="105"/>
        <v>[x]</v>
      </c>
    </row>
    <row r="406" spans="16:33" ht="16.5" x14ac:dyDescent="0.2">
      <c r="P406" s="15">
        <v>350</v>
      </c>
      <c r="Q406" s="16">
        <f t="shared" si="90"/>
        <v>19</v>
      </c>
      <c r="R406" s="16">
        <f t="shared" si="91"/>
        <v>1606023</v>
      </c>
      <c r="S406" s="16" t="str">
        <f t="shared" si="95"/>
        <v>神器4碎片5等级20</v>
      </c>
      <c r="T406" s="31" t="s">
        <v>673</v>
      </c>
      <c r="U406" s="16">
        <f t="shared" si="92"/>
        <v>20</v>
      </c>
      <c r="V406" s="38">
        <f t="shared" si="96"/>
        <v>1.95</v>
      </c>
      <c r="W406" s="19">
        <f t="shared" si="93"/>
        <v>3.9E-2</v>
      </c>
      <c r="X406" s="16">
        <f t="shared" si="97"/>
        <v>1</v>
      </c>
      <c r="Y406" s="16">
        <f t="shared" si="98"/>
        <v>2</v>
      </c>
      <c r="Z406" s="16">
        <f t="shared" si="99"/>
        <v>3</v>
      </c>
      <c r="AA406" s="16" t="str">
        <f t="shared" si="100"/>
        <v>AtkExt</v>
      </c>
      <c r="AB406" s="16">
        <f t="shared" si="94"/>
        <v>210</v>
      </c>
      <c r="AC406" s="16" t="str">
        <f t="shared" si="101"/>
        <v>DefExt</v>
      </c>
      <c r="AD406" s="16">
        <f t="shared" si="102"/>
        <v>104</v>
      </c>
      <c r="AE406" s="16" t="str">
        <f t="shared" si="103"/>
        <v>HPExt</v>
      </c>
      <c r="AF406" s="29">
        <f t="shared" si="104"/>
        <v>632</v>
      </c>
      <c r="AG406" s="29" t="str">
        <f t="shared" si="105"/>
        <v>[x]</v>
      </c>
    </row>
    <row r="407" spans="16:33" ht="16.5" x14ac:dyDescent="0.2">
      <c r="P407" s="15">
        <v>351</v>
      </c>
      <c r="Q407" s="16">
        <f t="shared" si="90"/>
        <v>19</v>
      </c>
      <c r="R407" s="16">
        <f t="shared" si="91"/>
        <v>1606023</v>
      </c>
      <c r="S407" s="16" t="str">
        <f t="shared" si="95"/>
        <v>神器4碎片5等级21</v>
      </c>
      <c r="T407" s="31" t="s">
        <v>673</v>
      </c>
      <c r="U407" s="16">
        <f t="shared" si="92"/>
        <v>21</v>
      </c>
      <c r="V407" s="38">
        <f t="shared" si="96"/>
        <v>2.0819999999999999</v>
      </c>
      <c r="W407" s="19">
        <f t="shared" si="93"/>
        <v>4.1639999999999996E-2</v>
      </c>
      <c r="X407" s="16">
        <f t="shared" si="97"/>
        <v>1</v>
      </c>
      <c r="Y407" s="16">
        <f t="shared" si="98"/>
        <v>2</v>
      </c>
      <c r="Z407" s="16">
        <f t="shared" si="99"/>
        <v>3</v>
      </c>
      <c r="AA407" s="16" t="str">
        <f t="shared" si="100"/>
        <v>AtkExt</v>
      </c>
      <c r="AB407" s="16">
        <f t="shared" si="94"/>
        <v>224</v>
      </c>
      <c r="AC407" s="16" t="str">
        <f t="shared" si="101"/>
        <v>DefExt</v>
      </c>
      <c r="AD407" s="16">
        <f t="shared" si="102"/>
        <v>111</v>
      </c>
      <c r="AE407" s="16" t="str">
        <f t="shared" si="103"/>
        <v>HPExt</v>
      </c>
      <c r="AF407" s="29">
        <f t="shared" si="104"/>
        <v>674</v>
      </c>
      <c r="AG407" s="29" t="str">
        <f t="shared" si="105"/>
        <v>[x]</v>
      </c>
    </row>
    <row r="408" spans="16:33" ht="16.5" x14ac:dyDescent="0.2">
      <c r="P408" s="15">
        <v>352</v>
      </c>
      <c r="Q408" s="16">
        <f t="shared" si="90"/>
        <v>20</v>
      </c>
      <c r="R408" s="16">
        <f t="shared" si="91"/>
        <v>1606024</v>
      </c>
      <c r="S408" s="16" t="str">
        <f t="shared" si="95"/>
        <v>神器4碎片6等级1</v>
      </c>
      <c r="T408" s="31" t="s">
        <v>673</v>
      </c>
      <c r="U408" s="16">
        <f t="shared" si="92"/>
        <v>1</v>
      </c>
      <c r="V408" s="38">
        <f t="shared" si="96"/>
        <v>0.20200000000000001</v>
      </c>
      <c r="W408" s="19">
        <f t="shared" si="93"/>
        <v>6.0600000000000003E-3</v>
      </c>
      <c r="X408" s="16">
        <f t="shared" si="97"/>
        <v>3</v>
      </c>
      <c r="Y408" s="16">
        <f t="shared" si="98"/>
        <v>0</v>
      </c>
      <c r="Z408" s="16">
        <f t="shared" si="99"/>
        <v>0</v>
      </c>
      <c r="AA408" s="16" t="str">
        <f t="shared" si="100"/>
        <v>HPExt</v>
      </c>
      <c r="AB408" s="16">
        <f t="shared" si="94"/>
        <v>294</v>
      </c>
      <c r="AC408" s="16" t="str">
        <f t="shared" si="101"/>
        <v>[x]</v>
      </c>
      <c r="AD408" s="16" t="str">
        <f t="shared" si="102"/>
        <v>[x]</v>
      </c>
      <c r="AE408" s="16" t="str">
        <f t="shared" si="103"/>
        <v>[x]</v>
      </c>
      <c r="AF408" s="29" t="str">
        <f t="shared" si="104"/>
        <v>[x]</v>
      </c>
      <c r="AG408" s="29">
        <f t="shared" si="105"/>
        <v>2</v>
      </c>
    </row>
    <row r="409" spans="16:33" ht="16.5" x14ac:dyDescent="0.2">
      <c r="P409" s="15">
        <v>353</v>
      </c>
      <c r="Q409" s="16">
        <f t="shared" si="90"/>
        <v>20</v>
      </c>
      <c r="R409" s="16">
        <f t="shared" si="91"/>
        <v>1606024</v>
      </c>
      <c r="S409" s="16" t="str">
        <f t="shared" si="95"/>
        <v>神器4碎片6等级2</v>
      </c>
      <c r="T409" s="31" t="s">
        <v>673</v>
      </c>
      <c r="U409" s="16">
        <f t="shared" si="92"/>
        <v>2</v>
      </c>
      <c r="V409" s="38">
        <f t="shared" si="96"/>
        <v>0.25800000000000001</v>
      </c>
      <c r="W409" s="19">
        <f t="shared" si="93"/>
        <v>7.7400000000000004E-3</v>
      </c>
      <c r="X409" s="16">
        <f t="shared" si="97"/>
        <v>3</v>
      </c>
      <c r="Y409" s="16">
        <f t="shared" si="98"/>
        <v>0</v>
      </c>
      <c r="Z409" s="16">
        <f t="shared" si="99"/>
        <v>0</v>
      </c>
      <c r="AA409" s="16" t="str">
        <f t="shared" si="100"/>
        <v>HPExt</v>
      </c>
      <c r="AB409" s="16">
        <f t="shared" si="94"/>
        <v>376</v>
      </c>
      <c r="AC409" s="16" t="str">
        <f t="shared" si="101"/>
        <v>[x]</v>
      </c>
      <c r="AD409" s="16" t="str">
        <f t="shared" si="102"/>
        <v>[x]</v>
      </c>
      <c r="AE409" s="16" t="str">
        <f t="shared" si="103"/>
        <v>[x]</v>
      </c>
      <c r="AF409" s="29" t="str">
        <f t="shared" si="104"/>
        <v>[x]</v>
      </c>
      <c r="AG409" s="29">
        <f t="shared" si="105"/>
        <v>4</v>
      </c>
    </row>
    <row r="410" spans="16:33" ht="16.5" x14ac:dyDescent="0.2">
      <c r="P410" s="15">
        <v>354</v>
      </c>
      <c r="Q410" s="16">
        <f t="shared" si="90"/>
        <v>20</v>
      </c>
      <c r="R410" s="16">
        <f t="shared" si="91"/>
        <v>1606024</v>
      </c>
      <c r="S410" s="16" t="str">
        <f t="shared" si="95"/>
        <v>神器4碎片6等级3</v>
      </c>
      <c r="T410" s="31" t="s">
        <v>673</v>
      </c>
      <c r="U410" s="16">
        <f t="shared" si="92"/>
        <v>3</v>
      </c>
      <c r="V410" s="38">
        <f t="shared" si="96"/>
        <v>0.31800000000000006</v>
      </c>
      <c r="W410" s="19">
        <f t="shared" si="93"/>
        <v>9.5400000000000016E-3</v>
      </c>
      <c r="X410" s="16">
        <f t="shared" si="97"/>
        <v>3</v>
      </c>
      <c r="Y410" s="16">
        <f t="shared" si="98"/>
        <v>0</v>
      </c>
      <c r="Z410" s="16">
        <f t="shared" si="99"/>
        <v>0</v>
      </c>
      <c r="AA410" s="16" t="str">
        <f t="shared" si="100"/>
        <v>HPExt</v>
      </c>
      <c r="AB410" s="16">
        <f t="shared" si="94"/>
        <v>463</v>
      </c>
      <c r="AC410" s="16" t="str">
        <f t="shared" si="101"/>
        <v>[x]</v>
      </c>
      <c r="AD410" s="16" t="str">
        <f t="shared" si="102"/>
        <v>[x]</v>
      </c>
      <c r="AE410" s="16" t="str">
        <f t="shared" si="103"/>
        <v>[x]</v>
      </c>
      <c r="AF410" s="29" t="str">
        <f t="shared" si="104"/>
        <v>[x]</v>
      </c>
      <c r="AG410" s="29">
        <f t="shared" si="105"/>
        <v>6</v>
      </c>
    </row>
    <row r="411" spans="16:33" ht="16.5" x14ac:dyDescent="0.2">
      <c r="P411" s="15">
        <v>355</v>
      </c>
      <c r="Q411" s="16">
        <f t="shared" si="90"/>
        <v>20</v>
      </c>
      <c r="R411" s="16">
        <f t="shared" si="91"/>
        <v>1606024</v>
      </c>
      <c r="S411" s="16" t="str">
        <f t="shared" si="95"/>
        <v>神器4碎片6等级4</v>
      </c>
      <c r="T411" s="31" t="s">
        <v>673</v>
      </c>
      <c r="U411" s="16">
        <f t="shared" si="92"/>
        <v>4</v>
      </c>
      <c r="V411" s="38">
        <f t="shared" si="96"/>
        <v>0.38200000000000001</v>
      </c>
      <c r="W411" s="19">
        <f t="shared" si="93"/>
        <v>1.146E-2</v>
      </c>
      <c r="X411" s="16">
        <f t="shared" si="97"/>
        <v>3</v>
      </c>
      <c r="Y411" s="16">
        <f t="shared" si="98"/>
        <v>0</v>
      </c>
      <c r="Z411" s="16">
        <f t="shared" si="99"/>
        <v>0</v>
      </c>
      <c r="AA411" s="16" t="str">
        <f t="shared" si="100"/>
        <v>HPExt</v>
      </c>
      <c r="AB411" s="16">
        <f t="shared" si="94"/>
        <v>557</v>
      </c>
      <c r="AC411" s="16" t="str">
        <f t="shared" si="101"/>
        <v>[x]</v>
      </c>
      <c r="AD411" s="16" t="str">
        <f t="shared" si="102"/>
        <v>[x]</v>
      </c>
      <c r="AE411" s="16" t="str">
        <f t="shared" si="103"/>
        <v>[x]</v>
      </c>
      <c r="AF411" s="29" t="str">
        <f t="shared" si="104"/>
        <v>[x]</v>
      </c>
      <c r="AG411" s="29">
        <f t="shared" si="105"/>
        <v>8</v>
      </c>
    </row>
    <row r="412" spans="16:33" ht="16.5" x14ac:dyDescent="0.2">
      <c r="P412" s="15">
        <v>356</v>
      </c>
      <c r="Q412" s="16">
        <f t="shared" si="90"/>
        <v>20</v>
      </c>
      <c r="R412" s="16">
        <f t="shared" si="91"/>
        <v>1606024</v>
      </c>
      <c r="S412" s="16" t="str">
        <f t="shared" si="95"/>
        <v>神器4碎片6等级5</v>
      </c>
      <c r="T412" s="31" t="s">
        <v>673</v>
      </c>
      <c r="U412" s="16">
        <f t="shared" si="92"/>
        <v>5</v>
      </c>
      <c r="V412" s="38">
        <f t="shared" si="96"/>
        <v>0.45</v>
      </c>
      <c r="W412" s="19">
        <f t="shared" si="93"/>
        <v>1.35E-2</v>
      </c>
      <c r="X412" s="16">
        <f t="shared" si="97"/>
        <v>3</v>
      </c>
      <c r="Y412" s="16">
        <f t="shared" si="98"/>
        <v>0</v>
      </c>
      <c r="Z412" s="16">
        <f t="shared" si="99"/>
        <v>0</v>
      </c>
      <c r="AA412" s="16" t="str">
        <f t="shared" si="100"/>
        <v>HPExt</v>
      </c>
      <c r="AB412" s="16">
        <f t="shared" si="94"/>
        <v>656</v>
      </c>
      <c r="AC412" s="16" t="str">
        <f t="shared" si="101"/>
        <v>[x]</v>
      </c>
      <c r="AD412" s="16" t="str">
        <f t="shared" si="102"/>
        <v>[x]</v>
      </c>
      <c r="AE412" s="16" t="str">
        <f t="shared" si="103"/>
        <v>[x]</v>
      </c>
      <c r="AF412" s="29" t="str">
        <f t="shared" si="104"/>
        <v>[x]</v>
      </c>
      <c r="AG412" s="29">
        <f t="shared" si="105"/>
        <v>10</v>
      </c>
    </row>
    <row r="413" spans="16:33" ht="16.5" x14ac:dyDescent="0.2">
      <c r="P413" s="15">
        <v>357</v>
      </c>
      <c r="Q413" s="16">
        <f t="shared" si="90"/>
        <v>20</v>
      </c>
      <c r="R413" s="16">
        <f t="shared" si="91"/>
        <v>1606024</v>
      </c>
      <c r="S413" s="16" t="str">
        <f t="shared" si="95"/>
        <v>神器4碎片6等级6</v>
      </c>
      <c r="T413" s="31" t="s">
        <v>673</v>
      </c>
      <c r="U413" s="16">
        <f t="shared" si="92"/>
        <v>6</v>
      </c>
      <c r="V413" s="38">
        <f t="shared" si="96"/>
        <v>0.52200000000000002</v>
      </c>
      <c r="W413" s="19">
        <f t="shared" si="93"/>
        <v>1.566E-2</v>
      </c>
      <c r="X413" s="16">
        <f t="shared" si="97"/>
        <v>3</v>
      </c>
      <c r="Y413" s="16">
        <f t="shared" si="98"/>
        <v>0</v>
      </c>
      <c r="Z413" s="16">
        <f t="shared" si="99"/>
        <v>0</v>
      </c>
      <c r="AA413" s="16" t="str">
        <f t="shared" si="100"/>
        <v>HPExt</v>
      </c>
      <c r="AB413" s="16">
        <f t="shared" si="94"/>
        <v>761</v>
      </c>
      <c r="AC413" s="16" t="str">
        <f t="shared" si="101"/>
        <v>[x]</v>
      </c>
      <c r="AD413" s="16" t="str">
        <f t="shared" si="102"/>
        <v>[x]</v>
      </c>
      <c r="AE413" s="16" t="str">
        <f t="shared" si="103"/>
        <v>[x]</v>
      </c>
      <c r="AF413" s="29" t="str">
        <f t="shared" si="104"/>
        <v>[x]</v>
      </c>
      <c r="AG413" s="29">
        <f t="shared" si="105"/>
        <v>12</v>
      </c>
    </row>
    <row r="414" spans="16:33" ht="16.5" x14ac:dyDescent="0.2">
      <c r="P414" s="15">
        <v>358</v>
      </c>
      <c r="Q414" s="16">
        <f t="shared" si="90"/>
        <v>20</v>
      </c>
      <c r="R414" s="16">
        <f t="shared" si="91"/>
        <v>1606024</v>
      </c>
      <c r="S414" s="16" t="str">
        <f t="shared" si="95"/>
        <v>神器4碎片6等级7</v>
      </c>
      <c r="T414" s="31" t="s">
        <v>673</v>
      </c>
      <c r="U414" s="16">
        <f t="shared" si="92"/>
        <v>7</v>
      </c>
      <c r="V414" s="38">
        <f t="shared" si="96"/>
        <v>0.59799999999999998</v>
      </c>
      <c r="W414" s="19">
        <f t="shared" si="93"/>
        <v>1.7939999999999998E-2</v>
      </c>
      <c r="X414" s="16">
        <f t="shared" si="97"/>
        <v>3</v>
      </c>
      <c r="Y414" s="16">
        <f t="shared" si="98"/>
        <v>0</v>
      </c>
      <c r="Z414" s="16">
        <f t="shared" si="99"/>
        <v>0</v>
      </c>
      <c r="AA414" s="16" t="str">
        <f t="shared" si="100"/>
        <v>HPExt</v>
      </c>
      <c r="AB414" s="16">
        <f t="shared" si="94"/>
        <v>872</v>
      </c>
      <c r="AC414" s="16" t="str">
        <f t="shared" si="101"/>
        <v>[x]</v>
      </c>
      <c r="AD414" s="16" t="str">
        <f t="shared" si="102"/>
        <v>[x]</v>
      </c>
      <c r="AE414" s="16" t="str">
        <f t="shared" si="103"/>
        <v>[x]</v>
      </c>
      <c r="AF414" s="29" t="str">
        <f t="shared" si="104"/>
        <v>[x]</v>
      </c>
      <c r="AG414" s="29">
        <f t="shared" si="105"/>
        <v>14</v>
      </c>
    </row>
    <row r="415" spans="16:33" ht="16.5" x14ac:dyDescent="0.2">
      <c r="P415" s="15">
        <v>359</v>
      </c>
      <c r="Q415" s="16">
        <f t="shared" si="90"/>
        <v>20</v>
      </c>
      <c r="R415" s="16">
        <f t="shared" si="91"/>
        <v>1606024</v>
      </c>
      <c r="S415" s="16" t="str">
        <f t="shared" si="95"/>
        <v>神器4碎片6等级8</v>
      </c>
      <c r="T415" s="31" t="s">
        <v>673</v>
      </c>
      <c r="U415" s="16">
        <f t="shared" si="92"/>
        <v>8</v>
      </c>
      <c r="V415" s="38">
        <f t="shared" si="96"/>
        <v>0.67800000000000005</v>
      </c>
      <c r="W415" s="19">
        <f t="shared" si="93"/>
        <v>2.034E-2</v>
      </c>
      <c r="X415" s="16">
        <f t="shared" si="97"/>
        <v>3</v>
      </c>
      <c r="Y415" s="16">
        <f t="shared" si="98"/>
        <v>0</v>
      </c>
      <c r="Z415" s="16">
        <f t="shared" si="99"/>
        <v>0</v>
      </c>
      <c r="AA415" s="16" t="str">
        <f t="shared" si="100"/>
        <v>HPExt</v>
      </c>
      <c r="AB415" s="16">
        <f t="shared" si="94"/>
        <v>989</v>
      </c>
      <c r="AC415" s="16" t="str">
        <f t="shared" si="101"/>
        <v>[x]</v>
      </c>
      <c r="AD415" s="16" t="str">
        <f t="shared" si="102"/>
        <v>[x]</v>
      </c>
      <c r="AE415" s="16" t="str">
        <f t="shared" si="103"/>
        <v>[x]</v>
      </c>
      <c r="AF415" s="29" t="str">
        <f t="shared" si="104"/>
        <v>[x]</v>
      </c>
      <c r="AG415" s="29">
        <f t="shared" si="105"/>
        <v>16</v>
      </c>
    </row>
    <row r="416" spans="16:33" ht="16.5" x14ac:dyDescent="0.2">
      <c r="P416" s="15">
        <v>360</v>
      </c>
      <c r="Q416" s="16">
        <f t="shared" si="90"/>
        <v>20</v>
      </c>
      <c r="R416" s="16">
        <f t="shared" si="91"/>
        <v>1606024</v>
      </c>
      <c r="S416" s="16" t="str">
        <f t="shared" si="95"/>
        <v>神器4碎片6等级9</v>
      </c>
      <c r="T416" s="31" t="s">
        <v>673</v>
      </c>
      <c r="U416" s="16">
        <f t="shared" si="92"/>
        <v>9</v>
      </c>
      <c r="V416" s="38">
        <f t="shared" si="96"/>
        <v>0.76200000000000001</v>
      </c>
      <c r="W416" s="19">
        <f t="shared" si="93"/>
        <v>2.2859999999999998E-2</v>
      </c>
      <c r="X416" s="16">
        <f t="shared" si="97"/>
        <v>3</v>
      </c>
      <c r="Y416" s="16">
        <f t="shared" si="98"/>
        <v>0</v>
      </c>
      <c r="Z416" s="16">
        <f t="shared" si="99"/>
        <v>0</v>
      </c>
      <c r="AA416" s="16" t="str">
        <f t="shared" si="100"/>
        <v>HPExt</v>
      </c>
      <c r="AB416" s="16">
        <f t="shared" si="94"/>
        <v>1111</v>
      </c>
      <c r="AC416" s="16" t="str">
        <f t="shared" si="101"/>
        <v>[x]</v>
      </c>
      <c r="AD416" s="16" t="str">
        <f t="shared" si="102"/>
        <v>[x]</v>
      </c>
      <c r="AE416" s="16" t="str">
        <f t="shared" si="103"/>
        <v>[x]</v>
      </c>
      <c r="AF416" s="29" t="str">
        <f t="shared" si="104"/>
        <v>[x]</v>
      </c>
      <c r="AG416" s="29">
        <f t="shared" si="105"/>
        <v>18</v>
      </c>
    </row>
    <row r="417" spans="16:33" ht="16.5" x14ac:dyDescent="0.2">
      <c r="P417" s="15">
        <v>361</v>
      </c>
      <c r="Q417" s="16">
        <f t="shared" si="90"/>
        <v>20</v>
      </c>
      <c r="R417" s="16">
        <f t="shared" si="91"/>
        <v>1606024</v>
      </c>
      <c r="S417" s="16" t="str">
        <f t="shared" si="95"/>
        <v>神器4碎片6等级10</v>
      </c>
      <c r="T417" s="31" t="s">
        <v>673</v>
      </c>
      <c r="U417" s="16">
        <f t="shared" si="92"/>
        <v>10</v>
      </c>
      <c r="V417" s="38">
        <f t="shared" si="96"/>
        <v>0.85000000000000009</v>
      </c>
      <c r="W417" s="19">
        <f t="shared" si="93"/>
        <v>2.5500000000000002E-2</v>
      </c>
      <c r="X417" s="16">
        <f t="shared" si="97"/>
        <v>3</v>
      </c>
      <c r="Y417" s="16">
        <f t="shared" si="98"/>
        <v>0</v>
      </c>
      <c r="Z417" s="16">
        <f t="shared" si="99"/>
        <v>0</v>
      </c>
      <c r="AA417" s="16" t="str">
        <f t="shared" si="100"/>
        <v>HPExt</v>
      </c>
      <c r="AB417" s="16">
        <f t="shared" si="94"/>
        <v>1239</v>
      </c>
      <c r="AC417" s="16" t="str">
        <f t="shared" si="101"/>
        <v>[x]</v>
      </c>
      <c r="AD417" s="16" t="str">
        <f t="shared" si="102"/>
        <v>[x]</v>
      </c>
      <c r="AE417" s="16" t="str">
        <f t="shared" si="103"/>
        <v>[x]</v>
      </c>
      <c r="AF417" s="29" t="str">
        <f t="shared" si="104"/>
        <v>[x]</v>
      </c>
      <c r="AG417" s="29">
        <f t="shared" si="105"/>
        <v>20</v>
      </c>
    </row>
    <row r="418" spans="16:33" ht="16.5" x14ac:dyDescent="0.2">
      <c r="P418" s="15">
        <v>362</v>
      </c>
      <c r="Q418" s="16">
        <f t="shared" si="90"/>
        <v>20</v>
      </c>
      <c r="R418" s="16">
        <f t="shared" si="91"/>
        <v>1606024</v>
      </c>
      <c r="S418" s="16" t="str">
        <f t="shared" si="95"/>
        <v>神器4碎片6等级11</v>
      </c>
      <c r="T418" s="31" t="s">
        <v>673</v>
      </c>
      <c r="U418" s="16">
        <f t="shared" si="92"/>
        <v>11</v>
      </c>
      <c r="V418" s="38">
        <f t="shared" si="96"/>
        <v>0.94200000000000006</v>
      </c>
      <c r="W418" s="19">
        <f t="shared" si="93"/>
        <v>2.826E-2</v>
      </c>
      <c r="X418" s="16">
        <f t="shared" si="97"/>
        <v>3</v>
      </c>
      <c r="Y418" s="16">
        <f t="shared" si="98"/>
        <v>0</v>
      </c>
      <c r="Z418" s="16">
        <f t="shared" si="99"/>
        <v>0</v>
      </c>
      <c r="AA418" s="16" t="str">
        <f t="shared" si="100"/>
        <v>HPExt</v>
      </c>
      <c r="AB418" s="16">
        <f t="shared" si="94"/>
        <v>1374</v>
      </c>
      <c r="AC418" s="16" t="str">
        <f t="shared" si="101"/>
        <v>[x]</v>
      </c>
      <c r="AD418" s="16" t="str">
        <f t="shared" si="102"/>
        <v>[x]</v>
      </c>
      <c r="AE418" s="16" t="str">
        <f t="shared" si="103"/>
        <v>[x]</v>
      </c>
      <c r="AF418" s="29" t="str">
        <f t="shared" si="104"/>
        <v>[x]</v>
      </c>
      <c r="AG418" s="29">
        <f t="shared" si="105"/>
        <v>22</v>
      </c>
    </row>
    <row r="419" spans="16:33" ht="16.5" x14ac:dyDescent="0.2">
      <c r="P419" s="15">
        <v>363</v>
      </c>
      <c r="Q419" s="16">
        <f t="shared" si="90"/>
        <v>20</v>
      </c>
      <c r="R419" s="16">
        <f t="shared" si="91"/>
        <v>1606024</v>
      </c>
      <c r="S419" s="16" t="str">
        <f t="shared" si="95"/>
        <v>神器4碎片6等级12</v>
      </c>
      <c r="T419" s="31" t="s">
        <v>673</v>
      </c>
      <c r="U419" s="16">
        <f t="shared" si="92"/>
        <v>12</v>
      </c>
      <c r="V419" s="38">
        <f t="shared" si="96"/>
        <v>1.0380000000000003</v>
      </c>
      <c r="W419" s="19">
        <f t="shared" si="93"/>
        <v>3.1140000000000008E-2</v>
      </c>
      <c r="X419" s="16">
        <f t="shared" si="97"/>
        <v>3</v>
      </c>
      <c r="Y419" s="16">
        <f t="shared" si="98"/>
        <v>0</v>
      </c>
      <c r="Z419" s="16">
        <f t="shared" si="99"/>
        <v>0</v>
      </c>
      <c r="AA419" s="16" t="str">
        <f t="shared" si="100"/>
        <v>HPExt</v>
      </c>
      <c r="AB419" s="16">
        <f t="shared" si="94"/>
        <v>1514</v>
      </c>
      <c r="AC419" s="16" t="str">
        <f t="shared" si="101"/>
        <v>[x]</v>
      </c>
      <c r="AD419" s="16" t="str">
        <f t="shared" si="102"/>
        <v>[x]</v>
      </c>
      <c r="AE419" s="16" t="str">
        <f t="shared" si="103"/>
        <v>[x]</v>
      </c>
      <c r="AF419" s="29" t="str">
        <f t="shared" si="104"/>
        <v>[x]</v>
      </c>
      <c r="AG419" s="29">
        <f t="shared" si="105"/>
        <v>24</v>
      </c>
    </row>
    <row r="420" spans="16:33" ht="16.5" x14ac:dyDescent="0.2">
      <c r="P420" s="15">
        <v>364</v>
      </c>
      <c r="Q420" s="16">
        <f t="shared" si="90"/>
        <v>20</v>
      </c>
      <c r="R420" s="16">
        <f t="shared" si="91"/>
        <v>1606024</v>
      </c>
      <c r="S420" s="16" t="str">
        <f t="shared" si="95"/>
        <v>神器4碎片6等级13</v>
      </c>
      <c r="T420" s="31" t="s">
        <v>673</v>
      </c>
      <c r="U420" s="16">
        <f t="shared" si="92"/>
        <v>13</v>
      </c>
      <c r="V420" s="38">
        <f t="shared" si="96"/>
        <v>1.1380000000000001</v>
      </c>
      <c r="W420" s="19">
        <f t="shared" si="93"/>
        <v>3.4140000000000004E-2</v>
      </c>
      <c r="X420" s="16">
        <f t="shared" si="97"/>
        <v>3</v>
      </c>
      <c r="Y420" s="16">
        <f t="shared" si="98"/>
        <v>0</v>
      </c>
      <c r="Z420" s="16">
        <f t="shared" si="99"/>
        <v>0</v>
      </c>
      <c r="AA420" s="16" t="str">
        <f t="shared" si="100"/>
        <v>HPExt</v>
      </c>
      <c r="AB420" s="16">
        <f t="shared" si="94"/>
        <v>1660</v>
      </c>
      <c r="AC420" s="16" t="str">
        <f t="shared" si="101"/>
        <v>[x]</v>
      </c>
      <c r="AD420" s="16" t="str">
        <f t="shared" si="102"/>
        <v>[x]</v>
      </c>
      <c r="AE420" s="16" t="str">
        <f t="shared" si="103"/>
        <v>[x]</v>
      </c>
      <c r="AF420" s="29" t="str">
        <f t="shared" si="104"/>
        <v>[x]</v>
      </c>
      <c r="AG420" s="29">
        <f t="shared" si="105"/>
        <v>26</v>
      </c>
    </row>
    <row r="421" spans="16:33" ht="16.5" x14ac:dyDescent="0.2">
      <c r="P421" s="15">
        <v>365</v>
      </c>
      <c r="Q421" s="16">
        <f t="shared" si="90"/>
        <v>20</v>
      </c>
      <c r="R421" s="16">
        <f t="shared" si="91"/>
        <v>1606024</v>
      </c>
      <c r="S421" s="16" t="str">
        <f t="shared" si="95"/>
        <v>神器4碎片6等级14</v>
      </c>
      <c r="T421" s="31" t="s">
        <v>673</v>
      </c>
      <c r="U421" s="16">
        <f t="shared" si="92"/>
        <v>14</v>
      </c>
      <c r="V421" s="38">
        <f t="shared" si="96"/>
        <v>1.242</v>
      </c>
      <c r="W421" s="19">
        <f t="shared" si="93"/>
        <v>3.7260000000000001E-2</v>
      </c>
      <c r="X421" s="16">
        <f t="shared" si="97"/>
        <v>3</v>
      </c>
      <c r="Y421" s="16">
        <f t="shared" si="98"/>
        <v>0</v>
      </c>
      <c r="Z421" s="16">
        <f t="shared" si="99"/>
        <v>0</v>
      </c>
      <c r="AA421" s="16" t="str">
        <f t="shared" si="100"/>
        <v>HPExt</v>
      </c>
      <c r="AB421" s="16">
        <f t="shared" si="94"/>
        <v>1811</v>
      </c>
      <c r="AC421" s="16" t="str">
        <f t="shared" si="101"/>
        <v>[x]</v>
      </c>
      <c r="AD421" s="16" t="str">
        <f t="shared" si="102"/>
        <v>[x]</v>
      </c>
      <c r="AE421" s="16" t="str">
        <f t="shared" si="103"/>
        <v>[x]</v>
      </c>
      <c r="AF421" s="29" t="str">
        <f t="shared" si="104"/>
        <v>[x]</v>
      </c>
      <c r="AG421" s="29">
        <f t="shared" si="105"/>
        <v>28</v>
      </c>
    </row>
    <row r="422" spans="16:33" ht="16.5" x14ac:dyDescent="0.2">
      <c r="P422" s="15">
        <v>366</v>
      </c>
      <c r="Q422" s="16">
        <f t="shared" si="90"/>
        <v>20</v>
      </c>
      <c r="R422" s="16">
        <f t="shared" si="91"/>
        <v>1606024</v>
      </c>
      <c r="S422" s="16" t="str">
        <f t="shared" si="95"/>
        <v>神器4碎片6等级15</v>
      </c>
      <c r="T422" s="31" t="s">
        <v>673</v>
      </c>
      <c r="U422" s="16">
        <f t="shared" si="92"/>
        <v>15</v>
      </c>
      <c r="V422" s="38">
        <f t="shared" si="96"/>
        <v>1.35</v>
      </c>
      <c r="W422" s="19">
        <f t="shared" si="93"/>
        <v>4.0500000000000001E-2</v>
      </c>
      <c r="X422" s="16">
        <f t="shared" si="97"/>
        <v>3</v>
      </c>
      <c r="Y422" s="16">
        <f t="shared" si="98"/>
        <v>0</v>
      </c>
      <c r="Z422" s="16">
        <f t="shared" si="99"/>
        <v>0</v>
      </c>
      <c r="AA422" s="16" t="str">
        <f t="shared" si="100"/>
        <v>HPExt</v>
      </c>
      <c r="AB422" s="16">
        <f t="shared" si="94"/>
        <v>1969</v>
      </c>
      <c r="AC422" s="16" t="str">
        <f t="shared" si="101"/>
        <v>[x]</v>
      </c>
      <c r="AD422" s="16" t="str">
        <f t="shared" si="102"/>
        <v>[x]</v>
      </c>
      <c r="AE422" s="16" t="str">
        <f t="shared" si="103"/>
        <v>[x]</v>
      </c>
      <c r="AF422" s="29" t="str">
        <f t="shared" si="104"/>
        <v>[x]</v>
      </c>
      <c r="AG422" s="29">
        <f t="shared" si="105"/>
        <v>30</v>
      </c>
    </row>
    <row r="423" spans="16:33" ht="16.5" x14ac:dyDescent="0.2">
      <c r="P423" s="15">
        <v>367</v>
      </c>
      <c r="Q423" s="16">
        <f t="shared" si="90"/>
        <v>20</v>
      </c>
      <c r="R423" s="16">
        <f t="shared" si="91"/>
        <v>1606024</v>
      </c>
      <c r="S423" s="16" t="str">
        <f t="shared" si="95"/>
        <v>神器4碎片6等级16</v>
      </c>
      <c r="T423" s="31" t="s">
        <v>673</v>
      </c>
      <c r="U423" s="16">
        <f t="shared" si="92"/>
        <v>16</v>
      </c>
      <c r="V423" s="38">
        <f t="shared" si="96"/>
        <v>1.4620000000000002</v>
      </c>
      <c r="W423" s="19">
        <f t="shared" si="93"/>
        <v>4.3860000000000003E-2</v>
      </c>
      <c r="X423" s="16">
        <f t="shared" si="97"/>
        <v>3</v>
      </c>
      <c r="Y423" s="16">
        <f t="shared" si="98"/>
        <v>0</v>
      </c>
      <c r="Z423" s="16">
        <f t="shared" si="99"/>
        <v>0</v>
      </c>
      <c r="AA423" s="16" t="str">
        <f t="shared" si="100"/>
        <v>HPExt</v>
      </c>
      <c r="AB423" s="16">
        <f t="shared" si="94"/>
        <v>2132</v>
      </c>
      <c r="AC423" s="16" t="str">
        <f t="shared" si="101"/>
        <v>[x]</v>
      </c>
      <c r="AD423" s="16" t="str">
        <f t="shared" si="102"/>
        <v>[x]</v>
      </c>
      <c r="AE423" s="16" t="str">
        <f t="shared" si="103"/>
        <v>[x]</v>
      </c>
      <c r="AF423" s="29" t="str">
        <f t="shared" si="104"/>
        <v>[x]</v>
      </c>
      <c r="AG423" s="29">
        <f t="shared" si="105"/>
        <v>32</v>
      </c>
    </row>
    <row r="424" spans="16:33" ht="16.5" x14ac:dyDescent="0.2">
      <c r="P424" s="15">
        <v>368</v>
      </c>
      <c r="Q424" s="16">
        <f t="shared" si="90"/>
        <v>20</v>
      </c>
      <c r="R424" s="16">
        <f t="shared" si="91"/>
        <v>1606024</v>
      </c>
      <c r="S424" s="16" t="str">
        <f t="shared" si="95"/>
        <v>神器4碎片6等级17</v>
      </c>
      <c r="T424" s="31" t="s">
        <v>673</v>
      </c>
      <c r="U424" s="16">
        <f t="shared" si="92"/>
        <v>17</v>
      </c>
      <c r="V424" s="38">
        <f t="shared" si="96"/>
        <v>1.5779999999999998</v>
      </c>
      <c r="W424" s="19">
        <f t="shared" si="93"/>
        <v>4.7339999999999993E-2</v>
      </c>
      <c r="X424" s="16">
        <f t="shared" si="97"/>
        <v>3</v>
      </c>
      <c r="Y424" s="16">
        <f t="shared" si="98"/>
        <v>0</v>
      </c>
      <c r="Z424" s="16">
        <f t="shared" si="99"/>
        <v>0</v>
      </c>
      <c r="AA424" s="16" t="str">
        <f t="shared" si="100"/>
        <v>HPExt</v>
      </c>
      <c r="AB424" s="16">
        <f t="shared" si="94"/>
        <v>2302</v>
      </c>
      <c r="AC424" s="16" t="str">
        <f t="shared" si="101"/>
        <v>[x]</v>
      </c>
      <c r="AD424" s="16" t="str">
        <f t="shared" si="102"/>
        <v>[x]</v>
      </c>
      <c r="AE424" s="16" t="str">
        <f t="shared" si="103"/>
        <v>[x]</v>
      </c>
      <c r="AF424" s="29" t="str">
        <f t="shared" si="104"/>
        <v>[x]</v>
      </c>
      <c r="AG424" s="29">
        <f t="shared" si="105"/>
        <v>34</v>
      </c>
    </row>
    <row r="425" spans="16:33" ht="16.5" x14ac:dyDescent="0.2">
      <c r="P425" s="15">
        <v>369</v>
      </c>
      <c r="Q425" s="16">
        <f t="shared" si="90"/>
        <v>20</v>
      </c>
      <c r="R425" s="16">
        <f t="shared" si="91"/>
        <v>1606024</v>
      </c>
      <c r="S425" s="16" t="str">
        <f t="shared" si="95"/>
        <v>神器4碎片6等级18</v>
      </c>
      <c r="T425" s="31" t="s">
        <v>673</v>
      </c>
      <c r="U425" s="16">
        <f t="shared" si="92"/>
        <v>18</v>
      </c>
      <c r="V425" s="38">
        <f t="shared" si="96"/>
        <v>1.698</v>
      </c>
      <c r="W425" s="19">
        <f t="shared" si="93"/>
        <v>5.0939999999999999E-2</v>
      </c>
      <c r="X425" s="16">
        <f t="shared" si="97"/>
        <v>3</v>
      </c>
      <c r="Y425" s="16">
        <f t="shared" si="98"/>
        <v>0</v>
      </c>
      <c r="Z425" s="16">
        <f t="shared" si="99"/>
        <v>0</v>
      </c>
      <c r="AA425" s="16" t="str">
        <f t="shared" si="100"/>
        <v>HPExt</v>
      </c>
      <c r="AB425" s="16">
        <f t="shared" si="94"/>
        <v>2477</v>
      </c>
      <c r="AC425" s="16" t="str">
        <f t="shared" si="101"/>
        <v>[x]</v>
      </c>
      <c r="AD425" s="16" t="str">
        <f t="shared" si="102"/>
        <v>[x]</v>
      </c>
      <c r="AE425" s="16" t="str">
        <f t="shared" si="103"/>
        <v>[x]</v>
      </c>
      <c r="AF425" s="29" t="str">
        <f t="shared" si="104"/>
        <v>[x]</v>
      </c>
      <c r="AG425" s="29">
        <f t="shared" si="105"/>
        <v>36</v>
      </c>
    </row>
    <row r="426" spans="16:33" ht="16.5" x14ac:dyDescent="0.2">
      <c r="P426" s="15">
        <v>370</v>
      </c>
      <c r="Q426" s="16">
        <f t="shared" si="90"/>
        <v>20</v>
      </c>
      <c r="R426" s="16">
        <f t="shared" si="91"/>
        <v>1606024</v>
      </c>
      <c r="S426" s="16" t="str">
        <f t="shared" si="95"/>
        <v>神器4碎片6等级19</v>
      </c>
      <c r="T426" s="31" t="s">
        <v>673</v>
      </c>
      <c r="U426" s="16">
        <f t="shared" si="92"/>
        <v>19</v>
      </c>
      <c r="V426" s="38">
        <f t="shared" si="96"/>
        <v>1.8220000000000001</v>
      </c>
      <c r="W426" s="19">
        <f t="shared" si="93"/>
        <v>5.466E-2</v>
      </c>
      <c r="X426" s="16">
        <f t="shared" si="97"/>
        <v>3</v>
      </c>
      <c r="Y426" s="16">
        <f t="shared" si="98"/>
        <v>0</v>
      </c>
      <c r="Z426" s="16">
        <f t="shared" si="99"/>
        <v>0</v>
      </c>
      <c r="AA426" s="16" t="str">
        <f t="shared" si="100"/>
        <v>HPExt</v>
      </c>
      <c r="AB426" s="16">
        <f t="shared" si="94"/>
        <v>2657</v>
      </c>
      <c r="AC426" s="16" t="str">
        <f t="shared" si="101"/>
        <v>[x]</v>
      </c>
      <c r="AD426" s="16" t="str">
        <f t="shared" si="102"/>
        <v>[x]</v>
      </c>
      <c r="AE426" s="16" t="str">
        <f t="shared" si="103"/>
        <v>[x]</v>
      </c>
      <c r="AF426" s="29" t="str">
        <f t="shared" si="104"/>
        <v>[x]</v>
      </c>
      <c r="AG426" s="29">
        <f t="shared" si="105"/>
        <v>38</v>
      </c>
    </row>
    <row r="427" spans="16:33" ht="16.5" x14ac:dyDescent="0.2">
      <c r="P427" s="15">
        <v>371</v>
      </c>
      <c r="Q427" s="16">
        <f t="shared" si="90"/>
        <v>20</v>
      </c>
      <c r="R427" s="16">
        <f t="shared" si="91"/>
        <v>1606024</v>
      </c>
      <c r="S427" s="16" t="str">
        <f t="shared" si="95"/>
        <v>神器4碎片6等级20</v>
      </c>
      <c r="T427" s="31" t="s">
        <v>673</v>
      </c>
      <c r="U427" s="16">
        <f t="shared" si="92"/>
        <v>20</v>
      </c>
      <c r="V427" s="38">
        <f t="shared" si="96"/>
        <v>1.95</v>
      </c>
      <c r="W427" s="19">
        <f t="shared" si="93"/>
        <v>5.8499999999999996E-2</v>
      </c>
      <c r="X427" s="16">
        <f t="shared" si="97"/>
        <v>3</v>
      </c>
      <c r="Y427" s="16">
        <f t="shared" si="98"/>
        <v>0</v>
      </c>
      <c r="Z427" s="16">
        <f t="shared" si="99"/>
        <v>0</v>
      </c>
      <c r="AA427" s="16" t="str">
        <f t="shared" si="100"/>
        <v>HPExt</v>
      </c>
      <c r="AB427" s="16">
        <f t="shared" si="94"/>
        <v>2844</v>
      </c>
      <c r="AC427" s="16" t="str">
        <f t="shared" si="101"/>
        <v>[x]</v>
      </c>
      <c r="AD427" s="16" t="str">
        <f t="shared" si="102"/>
        <v>[x]</v>
      </c>
      <c r="AE427" s="16" t="str">
        <f t="shared" si="103"/>
        <v>[x]</v>
      </c>
      <c r="AF427" s="29" t="str">
        <f t="shared" si="104"/>
        <v>[x]</v>
      </c>
      <c r="AG427" s="29">
        <f t="shared" si="105"/>
        <v>40</v>
      </c>
    </row>
    <row r="428" spans="16:33" ht="16.5" x14ac:dyDescent="0.2">
      <c r="P428" s="15">
        <v>372</v>
      </c>
      <c r="Q428" s="16">
        <f t="shared" si="90"/>
        <v>20</v>
      </c>
      <c r="R428" s="16">
        <f t="shared" si="91"/>
        <v>1606024</v>
      </c>
      <c r="S428" s="16" t="str">
        <f t="shared" si="95"/>
        <v>神器4碎片6等级21</v>
      </c>
      <c r="T428" s="31" t="s">
        <v>673</v>
      </c>
      <c r="U428" s="16">
        <f t="shared" si="92"/>
        <v>21</v>
      </c>
      <c r="V428" s="38">
        <f t="shared" si="96"/>
        <v>2.0819999999999999</v>
      </c>
      <c r="W428" s="19">
        <f t="shared" si="93"/>
        <v>6.2459999999999995E-2</v>
      </c>
      <c r="X428" s="16">
        <f t="shared" si="97"/>
        <v>3</v>
      </c>
      <c r="Y428" s="16">
        <f t="shared" si="98"/>
        <v>0</v>
      </c>
      <c r="Z428" s="16">
        <f t="shared" si="99"/>
        <v>0</v>
      </c>
      <c r="AA428" s="16" t="str">
        <f t="shared" si="100"/>
        <v>HPExt</v>
      </c>
      <c r="AB428" s="16">
        <f t="shared" si="94"/>
        <v>3037</v>
      </c>
      <c r="AC428" s="16" t="str">
        <f t="shared" si="101"/>
        <v>[x]</v>
      </c>
      <c r="AD428" s="16" t="str">
        <f t="shared" si="102"/>
        <v>[x]</v>
      </c>
      <c r="AE428" s="16" t="str">
        <f t="shared" si="103"/>
        <v>[x]</v>
      </c>
      <c r="AF428" s="29" t="str">
        <f t="shared" si="104"/>
        <v>[x]</v>
      </c>
      <c r="AG428" s="29">
        <f t="shared" si="105"/>
        <v>42</v>
      </c>
    </row>
    <row r="429" spans="16:33" ht="16.5" x14ac:dyDescent="0.2">
      <c r="P429" s="15">
        <v>373</v>
      </c>
      <c r="Q429" s="16">
        <f t="shared" si="90"/>
        <v>21</v>
      </c>
      <c r="R429" s="16">
        <f t="shared" si="91"/>
        <v>1606027</v>
      </c>
      <c r="S429" s="16" t="str">
        <f t="shared" si="95"/>
        <v>神器5碎片1等级1</v>
      </c>
      <c r="T429" s="31" t="s">
        <v>673</v>
      </c>
      <c r="U429" s="16">
        <f t="shared" si="92"/>
        <v>1</v>
      </c>
      <c r="V429" s="38">
        <f t="shared" si="96"/>
        <v>0.20200000000000001</v>
      </c>
      <c r="W429" s="19">
        <f t="shared" si="93"/>
        <v>2.0200000000000001E-3</v>
      </c>
      <c r="X429" s="16">
        <f t="shared" si="97"/>
        <v>2</v>
      </c>
      <c r="Y429" s="16">
        <f t="shared" si="98"/>
        <v>3</v>
      </c>
      <c r="Z429" s="16">
        <f t="shared" si="99"/>
        <v>0</v>
      </c>
      <c r="AA429" s="16" t="str">
        <f t="shared" si="100"/>
        <v>DefExt</v>
      </c>
      <c r="AB429" s="16">
        <f t="shared" si="94"/>
        <v>10</v>
      </c>
      <c r="AC429" s="16" t="str">
        <f t="shared" si="101"/>
        <v>HPExt</v>
      </c>
      <c r="AD429" s="16">
        <f t="shared" si="102"/>
        <v>32</v>
      </c>
      <c r="AE429" s="16" t="str">
        <f t="shared" si="103"/>
        <v>[x]</v>
      </c>
      <c r="AF429" s="29" t="str">
        <f t="shared" si="104"/>
        <v>[x]</v>
      </c>
      <c r="AG429" s="29" t="str">
        <f t="shared" si="105"/>
        <v>[x]</v>
      </c>
    </row>
    <row r="430" spans="16:33" ht="16.5" x14ac:dyDescent="0.2">
      <c r="P430" s="15">
        <v>374</v>
      </c>
      <c r="Q430" s="16">
        <f t="shared" si="90"/>
        <v>21</v>
      </c>
      <c r="R430" s="16">
        <f t="shared" si="91"/>
        <v>1606027</v>
      </c>
      <c r="S430" s="16" t="str">
        <f t="shared" si="95"/>
        <v>神器5碎片1等级2</v>
      </c>
      <c r="T430" s="31" t="s">
        <v>673</v>
      </c>
      <c r="U430" s="16">
        <f t="shared" si="92"/>
        <v>2</v>
      </c>
      <c r="V430" s="38">
        <f t="shared" si="96"/>
        <v>0.25800000000000001</v>
      </c>
      <c r="W430" s="19">
        <f t="shared" si="93"/>
        <v>2.5800000000000003E-3</v>
      </c>
      <c r="X430" s="16">
        <f t="shared" si="97"/>
        <v>2</v>
      </c>
      <c r="Y430" s="16">
        <f t="shared" si="98"/>
        <v>3</v>
      </c>
      <c r="Z430" s="16">
        <f t="shared" si="99"/>
        <v>0</v>
      </c>
      <c r="AA430" s="16" t="str">
        <f t="shared" si="100"/>
        <v>DefExt</v>
      </c>
      <c r="AB430" s="16">
        <f t="shared" si="94"/>
        <v>13</v>
      </c>
      <c r="AC430" s="16" t="str">
        <f t="shared" si="101"/>
        <v>HPExt</v>
      </c>
      <c r="AD430" s="16">
        <f t="shared" si="102"/>
        <v>41</v>
      </c>
      <c r="AE430" s="16" t="str">
        <f t="shared" si="103"/>
        <v>[x]</v>
      </c>
      <c r="AF430" s="29" t="str">
        <f t="shared" si="104"/>
        <v>[x]</v>
      </c>
      <c r="AG430" s="29" t="str">
        <f t="shared" si="105"/>
        <v>[x]</v>
      </c>
    </row>
    <row r="431" spans="16:33" ht="16.5" x14ac:dyDescent="0.2">
      <c r="P431" s="15">
        <v>375</v>
      </c>
      <c r="Q431" s="16">
        <f t="shared" si="90"/>
        <v>21</v>
      </c>
      <c r="R431" s="16">
        <f t="shared" si="91"/>
        <v>1606027</v>
      </c>
      <c r="S431" s="16" t="str">
        <f t="shared" si="95"/>
        <v>神器5碎片1等级3</v>
      </c>
      <c r="T431" s="31" t="s">
        <v>673</v>
      </c>
      <c r="U431" s="16">
        <f t="shared" si="92"/>
        <v>3</v>
      </c>
      <c r="V431" s="38">
        <f t="shared" si="96"/>
        <v>0.31800000000000006</v>
      </c>
      <c r="W431" s="19">
        <f t="shared" si="93"/>
        <v>3.1800000000000005E-3</v>
      </c>
      <c r="X431" s="16">
        <f t="shared" si="97"/>
        <v>2</v>
      </c>
      <c r="Y431" s="16">
        <f t="shared" si="98"/>
        <v>3</v>
      </c>
      <c r="Z431" s="16">
        <f t="shared" si="99"/>
        <v>0</v>
      </c>
      <c r="AA431" s="16" t="str">
        <f t="shared" si="100"/>
        <v>DefExt</v>
      </c>
      <c r="AB431" s="16">
        <f t="shared" si="94"/>
        <v>17</v>
      </c>
      <c r="AC431" s="16" t="str">
        <f t="shared" si="101"/>
        <v>HPExt</v>
      </c>
      <c r="AD431" s="16">
        <f t="shared" si="102"/>
        <v>51</v>
      </c>
      <c r="AE431" s="16" t="str">
        <f t="shared" si="103"/>
        <v>[x]</v>
      </c>
      <c r="AF431" s="29" t="str">
        <f t="shared" si="104"/>
        <v>[x]</v>
      </c>
      <c r="AG431" s="29" t="str">
        <f t="shared" si="105"/>
        <v>[x]</v>
      </c>
    </row>
    <row r="432" spans="16:33" ht="16.5" x14ac:dyDescent="0.2">
      <c r="P432" s="15">
        <v>376</v>
      </c>
      <c r="Q432" s="16">
        <f t="shared" si="90"/>
        <v>21</v>
      </c>
      <c r="R432" s="16">
        <f t="shared" si="91"/>
        <v>1606027</v>
      </c>
      <c r="S432" s="16" t="str">
        <f t="shared" si="95"/>
        <v>神器5碎片1等级4</v>
      </c>
      <c r="T432" s="31" t="s">
        <v>673</v>
      </c>
      <c r="U432" s="16">
        <f t="shared" si="92"/>
        <v>4</v>
      </c>
      <c r="V432" s="38">
        <f t="shared" si="96"/>
        <v>0.38200000000000001</v>
      </c>
      <c r="W432" s="19">
        <f t="shared" si="93"/>
        <v>3.82E-3</v>
      </c>
      <c r="X432" s="16">
        <f t="shared" si="97"/>
        <v>2</v>
      </c>
      <c r="Y432" s="16">
        <f t="shared" si="98"/>
        <v>3</v>
      </c>
      <c r="Z432" s="16">
        <f t="shared" si="99"/>
        <v>0</v>
      </c>
      <c r="AA432" s="16" t="str">
        <f t="shared" si="100"/>
        <v>DefExt</v>
      </c>
      <c r="AB432" s="16">
        <f t="shared" si="94"/>
        <v>20</v>
      </c>
      <c r="AC432" s="16" t="str">
        <f t="shared" si="101"/>
        <v>HPExt</v>
      </c>
      <c r="AD432" s="16">
        <f t="shared" si="102"/>
        <v>61</v>
      </c>
      <c r="AE432" s="16" t="str">
        <f t="shared" si="103"/>
        <v>[x]</v>
      </c>
      <c r="AF432" s="29" t="str">
        <f t="shared" si="104"/>
        <v>[x]</v>
      </c>
      <c r="AG432" s="29" t="str">
        <f t="shared" si="105"/>
        <v>[x]</v>
      </c>
    </row>
    <row r="433" spans="16:33" ht="16.5" x14ac:dyDescent="0.2">
      <c r="P433" s="15">
        <v>377</v>
      </c>
      <c r="Q433" s="16">
        <f t="shared" si="90"/>
        <v>21</v>
      </c>
      <c r="R433" s="16">
        <f t="shared" si="91"/>
        <v>1606027</v>
      </c>
      <c r="S433" s="16" t="str">
        <f t="shared" si="95"/>
        <v>神器5碎片1等级5</v>
      </c>
      <c r="T433" s="31" t="s">
        <v>673</v>
      </c>
      <c r="U433" s="16">
        <f t="shared" si="92"/>
        <v>5</v>
      </c>
      <c r="V433" s="38">
        <f t="shared" si="96"/>
        <v>0.45</v>
      </c>
      <c r="W433" s="19">
        <f t="shared" si="93"/>
        <v>4.5000000000000005E-3</v>
      </c>
      <c r="X433" s="16">
        <f t="shared" si="97"/>
        <v>2</v>
      </c>
      <c r="Y433" s="16">
        <f t="shared" si="98"/>
        <v>3</v>
      </c>
      <c r="Z433" s="16">
        <f t="shared" si="99"/>
        <v>0</v>
      </c>
      <c r="AA433" s="16" t="str">
        <f t="shared" si="100"/>
        <v>DefExt</v>
      </c>
      <c r="AB433" s="16">
        <f t="shared" si="94"/>
        <v>24</v>
      </c>
      <c r="AC433" s="16" t="str">
        <f t="shared" si="101"/>
        <v>HPExt</v>
      </c>
      <c r="AD433" s="16">
        <f t="shared" si="102"/>
        <v>72</v>
      </c>
      <c r="AE433" s="16" t="str">
        <f t="shared" si="103"/>
        <v>[x]</v>
      </c>
      <c r="AF433" s="29" t="str">
        <f t="shared" si="104"/>
        <v>[x]</v>
      </c>
      <c r="AG433" s="29" t="str">
        <f t="shared" si="105"/>
        <v>[x]</v>
      </c>
    </row>
    <row r="434" spans="16:33" ht="16.5" x14ac:dyDescent="0.2">
      <c r="P434" s="15">
        <v>378</v>
      </c>
      <c r="Q434" s="16">
        <f t="shared" si="90"/>
        <v>21</v>
      </c>
      <c r="R434" s="16">
        <f t="shared" si="91"/>
        <v>1606027</v>
      </c>
      <c r="S434" s="16" t="str">
        <f t="shared" si="95"/>
        <v>神器5碎片1等级6</v>
      </c>
      <c r="T434" s="31" t="s">
        <v>673</v>
      </c>
      <c r="U434" s="16">
        <f t="shared" si="92"/>
        <v>6</v>
      </c>
      <c r="V434" s="38">
        <f t="shared" si="96"/>
        <v>0.52200000000000002</v>
      </c>
      <c r="W434" s="19">
        <f t="shared" si="93"/>
        <v>5.2200000000000007E-3</v>
      </c>
      <c r="X434" s="16">
        <f t="shared" si="97"/>
        <v>2</v>
      </c>
      <c r="Y434" s="16">
        <f t="shared" si="98"/>
        <v>3</v>
      </c>
      <c r="Z434" s="16">
        <f t="shared" si="99"/>
        <v>0</v>
      </c>
      <c r="AA434" s="16" t="str">
        <f t="shared" si="100"/>
        <v>DefExt</v>
      </c>
      <c r="AB434" s="16">
        <f t="shared" si="94"/>
        <v>28</v>
      </c>
      <c r="AC434" s="16" t="str">
        <f t="shared" si="101"/>
        <v>HPExt</v>
      </c>
      <c r="AD434" s="16">
        <f t="shared" si="102"/>
        <v>84</v>
      </c>
      <c r="AE434" s="16" t="str">
        <f t="shared" si="103"/>
        <v>[x]</v>
      </c>
      <c r="AF434" s="29" t="str">
        <f t="shared" si="104"/>
        <v>[x]</v>
      </c>
      <c r="AG434" s="29" t="str">
        <f t="shared" si="105"/>
        <v>[x]</v>
      </c>
    </row>
    <row r="435" spans="16:33" ht="16.5" x14ac:dyDescent="0.2">
      <c r="P435" s="15">
        <v>379</v>
      </c>
      <c r="Q435" s="16">
        <f t="shared" si="90"/>
        <v>21</v>
      </c>
      <c r="R435" s="16">
        <f t="shared" si="91"/>
        <v>1606027</v>
      </c>
      <c r="S435" s="16" t="str">
        <f t="shared" si="95"/>
        <v>神器5碎片1等级7</v>
      </c>
      <c r="T435" s="31" t="s">
        <v>673</v>
      </c>
      <c r="U435" s="16">
        <f t="shared" si="92"/>
        <v>7</v>
      </c>
      <c r="V435" s="38">
        <f t="shared" si="96"/>
        <v>0.59799999999999998</v>
      </c>
      <c r="W435" s="19">
        <f t="shared" si="93"/>
        <v>5.9800000000000001E-3</v>
      </c>
      <c r="X435" s="16">
        <f t="shared" si="97"/>
        <v>2</v>
      </c>
      <c r="Y435" s="16">
        <f t="shared" si="98"/>
        <v>3</v>
      </c>
      <c r="Z435" s="16">
        <f t="shared" si="99"/>
        <v>0</v>
      </c>
      <c r="AA435" s="16" t="str">
        <f t="shared" si="100"/>
        <v>DefExt</v>
      </c>
      <c r="AB435" s="16">
        <f t="shared" si="94"/>
        <v>32</v>
      </c>
      <c r="AC435" s="16" t="str">
        <f t="shared" si="101"/>
        <v>HPExt</v>
      </c>
      <c r="AD435" s="16">
        <f t="shared" si="102"/>
        <v>96</v>
      </c>
      <c r="AE435" s="16" t="str">
        <f t="shared" si="103"/>
        <v>[x]</v>
      </c>
      <c r="AF435" s="29" t="str">
        <f t="shared" si="104"/>
        <v>[x]</v>
      </c>
      <c r="AG435" s="29" t="str">
        <f t="shared" si="105"/>
        <v>[x]</v>
      </c>
    </row>
    <row r="436" spans="16:33" ht="16.5" x14ac:dyDescent="0.2">
      <c r="P436" s="15">
        <v>380</v>
      </c>
      <c r="Q436" s="16">
        <f t="shared" si="90"/>
        <v>21</v>
      </c>
      <c r="R436" s="16">
        <f t="shared" si="91"/>
        <v>1606027</v>
      </c>
      <c r="S436" s="16" t="str">
        <f t="shared" si="95"/>
        <v>神器5碎片1等级8</v>
      </c>
      <c r="T436" s="31" t="s">
        <v>673</v>
      </c>
      <c r="U436" s="16">
        <f t="shared" si="92"/>
        <v>8</v>
      </c>
      <c r="V436" s="38">
        <f t="shared" si="96"/>
        <v>0.67800000000000005</v>
      </c>
      <c r="W436" s="19">
        <f t="shared" si="93"/>
        <v>6.7800000000000004E-3</v>
      </c>
      <c r="X436" s="16">
        <f t="shared" si="97"/>
        <v>2</v>
      </c>
      <c r="Y436" s="16">
        <f t="shared" si="98"/>
        <v>3</v>
      </c>
      <c r="Z436" s="16">
        <f t="shared" si="99"/>
        <v>0</v>
      </c>
      <c r="AA436" s="16" t="str">
        <f t="shared" si="100"/>
        <v>DefExt</v>
      </c>
      <c r="AB436" s="16">
        <f t="shared" si="94"/>
        <v>36</v>
      </c>
      <c r="AC436" s="16" t="str">
        <f t="shared" si="101"/>
        <v>HPExt</v>
      </c>
      <c r="AD436" s="16">
        <f t="shared" si="102"/>
        <v>109</v>
      </c>
      <c r="AE436" s="16" t="str">
        <f t="shared" si="103"/>
        <v>[x]</v>
      </c>
      <c r="AF436" s="29" t="str">
        <f t="shared" si="104"/>
        <v>[x]</v>
      </c>
      <c r="AG436" s="29" t="str">
        <f t="shared" si="105"/>
        <v>[x]</v>
      </c>
    </row>
    <row r="437" spans="16:33" ht="16.5" x14ac:dyDescent="0.2">
      <c r="P437" s="15">
        <v>381</v>
      </c>
      <c r="Q437" s="16">
        <f t="shared" si="90"/>
        <v>21</v>
      </c>
      <c r="R437" s="16">
        <f t="shared" si="91"/>
        <v>1606027</v>
      </c>
      <c r="S437" s="16" t="str">
        <f t="shared" si="95"/>
        <v>神器5碎片1等级9</v>
      </c>
      <c r="T437" s="31" t="s">
        <v>673</v>
      </c>
      <c r="U437" s="16">
        <f t="shared" si="92"/>
        <v>9</v>
      </c>
      <c r="V437" s="38">
        <f t="shared" si="96"/>
        <v>0.76200000000000001</v>
      </c>
      <c r="W437" s="19">
        <f t="shared" si="93"/>
        <v>7.62E-3</v>
      </c>
      <c r="X437" s="16">
        <f t="shared" si="97"/>
        <v>2</v>
      </c>
      <c r="Y437" s="16">
        <f t="shared" si="98"/>
        <v>3</v>
      </c>
      <c r="Z437" s="16">
        <f t="shared" si="99"/>
        <v>0</v>
      </c>
      <c r="AA437" s="16" t="str">
        <f t="shared" si="100"/>
        <v>DefExt</v>
      </c>
      <c r="AB437" s="16">
        <f t="shared" si="94"/>
        <v>40</v>
      </c>
      <c r="AC437" s="16" t="str">
        <f t="shared" si="101"/>
        <v>HPExt</v>
      </c>
      <c r="AD437" s="16">
        <f t="shared" si="102"/>
        <v>123</v>
      </c>
      <c r="AE437" s="16" t="str">
        <f t="shared" si="103"/>
        <v>[x]</v>
      </c>
      <c r="AF437" s="29" t="str">
        <f t="shared" si="104"/>
        <v>[x]</v>
      </c>
      <c r="AG437" s="29" t="str">
        <f t="shared" si="105"/>
        <v>[x]</v>
      </c>
    </row>
    <row r="438" spans="16:33" ht="16.5" x14ac:dyDescent="0.2">
      <c r="P438" s="15">
        <v>382</v>
      </c>
      <c r="Q438" s="16">
        <f t="shared" si="90"/>
        <v>21</v>
      </c>
      <c r="R438" s="16">
        <f t="shared" si="91"/>
        <v>1606027</v>
      </c>
      <c r="S438" s="16" t="str">
        <f t="shared" si="95"/>
        <v>神器5碎片1等级10</v>
      </c>
      <c r="T438" s="31" t="s">
        <v>673</v>
      </c>
      <c r="U438" s="16">
        <f t="shared" si="92"/>
        <v>10</v>
      </c>
      <c r="V438" s="38">
        <f t="shared" si="96"/>
        <v>0.85000000000000009</v>
      </c>
      <c r="W438" s="19">
        <f t="shared" si="93"/>
        <v>8.5000000000000006E-3</v>
      </c>
      <c r="X438" s="16">
        <f t="shared" si="97"/>
        <v>2</v>
      </c>
      <c r="Y438" s="16">
        <f t="shared" si="98"/>
        <v>3</v>
      </c>
      <c r="Z438" s="16">
        <f t="shared" si="99"/>
        <v>0</v>
      </c>
      <c r="AA438" s="16" t="str">
        <f t="shared" si="100"/>
        <v>DefExt</v>
      </c>
      <c r="AB438" s="16">
        <f t="shared" si="94"/>
        <v>45</v>
      </c>
      <c r="AC438" s="16" t="str">
        <f t="shared" si="101"/>
        <v>HPExt</v>
      </c>
      <c r="AD438" s="16">
        <f t="shared" si="102"/>
        <v>137</v>
      </c>
      <c r="AE438" s="16" t="str">
        <f t="shared" si="103"/>
        <v>[x]</v>
      </c>
      <c r="AF438" s="29" t="str">
        <f t="shared" si="104"/>
        <v>[x]</v>
      </c>
      <c r="AG438" s="29" t="str">
        <f t="shared" si="105"/>
        <v>[x]</v>
      </c>
    </row>
    <row r="439" spans="16:33" ht="16.5" x14ac:dyDescent="0.2">
      <c r="P439" s="15">
        <v>383</v>
      </c>
      <c r="Q439" s="16">
        <f t="shared" si="90"/>
        <v>21</v>
      </c>
      <c r="R439" s="16">
        <f t="shared" si="91"/>
        <v>1606027</v>
      </c>
      <c r="S439" s="16" t="str">
        <f t="shared" si="95"/>
        <v>神器5碎片1等级11</v>
      </c>
      <c r="T439" s="31" t="s">
        <v>673</v>
      </c>
      <c r="U439" s="16">
        <f t="shared" si="92"/>
        <v>11</v>
      </c>
      <c r="V439" s="38">
        <f t="shared" si="96"/>
        <v>0.94200000000000006</v>
      </c>
      <c r="W439" s="19">
        <f t="shared" si="93"/>
        <v>9.4200000000000013E-3</v>
      </c>
      <c r="X439" s="16">
        <f t="shared" si="97"/>
        <v>2</v>
      </c>
      <c r="Y439" s="16">
        <f t="shared" si="98"/>
        <v>3</v>
      </c>
      <c r="Z439" s="16">
        <f t="shared" si="99"/>
        <v>0</v>
      </c>
      <c r="AA439" s="16" t="str">
        <f t="shared" si="100"/>
        <v>DefExt</v>
      </c>
      <c r="AB439" s="16">
        <f t="shared" si="94"/>
        <v>50</v>
      </c>
      <c r="AC439" s="16" t="str">
        <f t="shared" si="101"/>
        <v>HPExt</v>
      </c>
      <c r="AD439" s="16">
        <f t="shared" si="102"/>
        <v>152</v>
      </c>
      <c r="AE439" s="16" t="str">
        <f t="shared" si="103"/>
        <v>[x]</v>
      </c>
      <c r="AF439" s="29" t="str">
        <f t="shared" si="104"/>
        <v>[x]</v>
      </c>
      <c r="AG439" s="29" t="str">
        <f t="shared" si="105"/>
        <v>[x]</v>
      </c>
    </row>
    <row r="440" spans="16:33" ht="16.5" x14ac:dyDescent="0.2">
      <c r="P440" s="15">
        <v>384</v>
      </c>
      <c r="Q440" s="16">
        <f t="shared" si="90"/>
        <v>21</v>
      </c>
      <c r="R440" s="16">
        <f t="shared" si="91"/>
        <v>1606027</v>
      </c>
      <c r="S440" s="16" t="str">
        <f t="shared" si="95"/>
        <v>神器5碎片1等级12</v>
      </c>
      <c r="T440" s="31" t="s">
        <v>673</v>
      </c>
      <c r="U440" s="16">
        <f t="shared" si="92"/>
        <v>12</v>
      </c>
      <c r="V440" s="38">
        <f t="shared" si="96"/>
        <v>1.0380000000000003</v>
      </c>
      <c r="W440" s="19">
        <f t="shared" si="93"/>
        <v>1.0380000000000002E-2</v>
      </c>
      <c r="X440" s="16">
        <f t="shared" si="97"/>
        <v>2</v>
      </c>
      <c r="Y440" s="16">
        <f t="shared" si="98"/>
        <v>3</v>
      </c>
      <c r="Z440" s="16">
        <f t="shared" si="99"/>
        <v>0</v>
      </c>
      <c r="AA440" s="16" t="str">
        <f t="shared" si="100"/>
        <v>DefExt</v>
      </c>
      <c r="AB440" s="16">
        <f t="shared" si="94"/>
        <v>55</v>
      </c>
      <c r="AC440" s="16" t="str">
        <f t="shared" si="101"/>
        <v>HPExt</v>
      </c>
      <c r="AD440" s="16">
        <f t="shared" si="102"/>
        <v>168</v>
      </c>
      <c r="AE440" s="16" t="str">
        <f t="shared" si="103"/>
        <v>[x]</v>
      </c>
      <c r="AF440" s="29" t="str">
        <f t="shared" si="104"/>
        <v>[x]</v>
      </c>
      <c r="AG440" s="29" t="str">
        <f t="shared" si="105"/>
        <v>[x]</v>
      </c>
    </row>
    <row r="441" spans="16:33" ht="16.5" x14ac:dyDescent="0.2">
      <c r="P441" s="15">
        <v>385</v>
      </c>
      <c r="Q441" s="16">
        <f t="shared" ref="Q441:Q504" si="106">MATCH(P441-1,$X$4:$X$46,1)</f>
        <v>21</v>
      </c>
      <c r="R441" s="16">
        <f t="shared" ref="R441:R504" si="107">INDEX($S$5:$S$46,Q441)</f>
        <v>1606027</v>
      </c>
      <c r="S441" s="16" t="str">
        <f t="shared" si="95"/>
        <v>神器5碎片1等级13</v>
      </c>
      <c r="T441" s="31" t="s">
        <v>673</v>
      </c>
      <c r="U441" s="16">
        <f t="shared" ref="U441:U504" si="108">P441-INDEX($X$4:$X$46,Q441)</f>
        <v>13</v>
      </c>
      <c r="V441" s="38">
        <f t="shared" si="96"/>
        <v>1.1380000000000001</v>
      </c>
      <c r="W441" s="19">
        <f t="shared" ref="W441:W504" si="109">INDEX($V$5:$V$46,Q441)*V441</f>
        <v>1.1380000000000001E-2</v>
      </c>
      <c r="X441" s="16">
        <f t="shared" si="97"/>
        <v>2</v>
      </c>
      <c r="Y441" s="16">
        <f t="shared" si="98"/>
        <v>3</v>
      </c>
      <c r="Z441" s="16">
        <f t="shared" si="99"/>
        <v>0</v>
      </c>
      <c r="AA441" s="16" t="str">
        <f t="shared" si="100"/>
        <v>DefExt</v>
      </c>
      <c r="AB441" s="16">
        <f t="shared" ref="AB441:AB504" si="110">INT(INDEX($E$4:$G$4,X441)*W441*INDEX($Y$5:$AA$46,Q441,X441))</f>
        <v>61</v>
      </c>
      <c r="AC441" s="16" t="str">
        <f t="shared" si="101"/>
        <v>HPExt</v>
      </c>
      <c r="AD441" s="16">
        <f t="shared" si="102"/>
        <v>184</v>
      </c>
      <c r="AE441" s="16" t="str">
        <f t="shared" si="103"/>
        <v>[x]</v>
      </c>
      <c r="AF441" s="29" t="str">
        <f t="shared" si="104"/>
        <v>[x]</v>
      </c>
      <c r="AG441" s="29" t="str">
        <f t="shared" si="105"/>
        <v>[x]</v>
      </c>
    </row>
    <row r="442" spans="16:33" ht="16.5" x14ac:dyDescent="0.2">
      <c r="P442" s="15">
        <v>386</v>
      </c>
      <c r="Q442" s="16">
        <f t="shared" si="106"/>
        <v>21</v>
      </c>
      <c r="R442" s="16">
        <f t="shared" si="107"/>
        <v>1606027</v>
      </c>
      <c r="S442" s="16" t="str">
        <f t="shared" ref="S442:S505" si="111">INDEX($P$5:$P$46,Q442)&amp;"碎片"&amp;INDEX($R$5:$R$46,Q442)&amp;"等级"&amp;U442</f>
        <v>神器5碎片1等级14</v>
      </c>
      <c r="T442" s="31" t="s">
        <v>673</v>
      </c>
      <c r="U442" s="16">
        <f t="shared" si="108"/>
        <v>14</v>
      </c>
      <c r="V442" s="38">
        <f t="shared" ref="V442:V505" si="112">15%+U442*5%+U442*U442*0.2%</f>
        <v>1.242</v>
      </c>
      <c r="W442" s="19">
        <f t="shared" si="109"/>
        <v>1.242E-2</v>
      </c>
      <c r="X442" s="16">
        <f t="shared" ref="X442:X505" si="113">INDEX($AB$5:$AB$46,Q442)</f>
        <v>2</v>
      </c>
      <c r="Y442" s="16">
        <f t="shared" ref="Y442:Y505" si="114">INDEX(AC$5:AC$46,$Q442)</f>
        <v>3</v>
      </c>
      <c r="Z442" s="16">
        <f t="shared" ref="Z442:Z505" si="115">INDEX(AD$5:AD$46,$Q442)</f>
        <v>0</v>
      </c>
      <c r="AA442" s="16" t="str">
        <f t="shared" ref="AA442:AA505" si="116">INDEX($Y$3:$AA$3,X442)</f>
        <v>DefExt</v>
      </c>
      <c r="AB442" s="16">
        <f t="shared" si="110"/>
        <v>66</v>
      </c>
      <c r="AC442" s="16" t="str">
        <f t="shared" ref="AC442:AC505" si="117">IF(Y442&gt;0,INDEX($Y$3:$AA$3,Y442),"[x]")</f>
        <v>HPExt</v>
      </c>
      <c r="AD442" s="16">
        <f t="shared" ref="AD442:AD505" si="118">IF(Y442&gt;0,INT(INDEX($E$4:$G$4,Y442)*W442*INDEX($Y$5:$AA$46,Q442,Y442)),"[x]")</f>
        <v>201</v>
      </c>
      <c r="AE442" s="16" t="str">
        <f t="shared" ref="AE442:AE505" si="119">IF(Z442&gt;0,INDEX($Y$3:$AA$3,Z442),"[x]")</f>
        <v>[x]</v>
      </c>
      <c r="AF442" s="29" t="str">
        <f t="shared" ref="AF442:AF505" si="120">IF(Z442&gt;0,INT(INDEX($E$4:$G$4,Z442)*W442*INDEX($Y$5:$AA$46,Q442,Z442)),"[x]")</f>
        <v>[x]</v>
      </c>
      <c r="AG442" s="29" t="str">
        <f t="shared" ref="AG442:AG505" si="121">IF(INDEX($AE$5:$AE$46,Q442)&gt;0,INDEX($AE$5:$AE$46,Q442)*U442,"[x]")</f>
        <v>[x]</v>
      </c>
    </row>
    <row r="443" spans="16:33" ht="16.5" x14ac:dyDescent="0.2">
      <c r="P443" s="15">
        <v>387</v>
      </c>
      <c r="Q443" s="16">
        <f t="shared" si="106"/>
        <v>21</v>
      </c>
      <c r="R443" s="16">
        <f t="shared" si="107"/>
        <v>1606027</v>
      </c>
      <c r="S443" s="16" t="str">
        <f t="shared" si="111"/>
        <v>神器5碎片1等级15</v>
      </c>
      <c r="T443" s="31" t="s">
        <v>673</v>
      </c>
      <c r="U443" s="16">
        <f t="shared" si="108"/>
        <v>15</v>
      </c>
      <c r="V443" s="38">
        <f t="shared" si="112"/>
        <v>1.35</v>
      </c>
      <c r="W443" s="19">
        <f t="shared" si="109"/>
        <v>1.3500000000000002E-2</v>
      </c>
      <c r="X443" s="16">
        <f t="shared" si="113"/>
        <v>2</v>
      </c>
      <c r="Y443" s="16">
        <f t="shared" si="114"/>
        <v>3</v>
      </c>
      <c r="Z443" s="16">
        <f t="shared" si="115"/>
        <v>0</v>
      </c>
      <c r="AA443" s="16" t="str">
        <f t="shared" si="116"/>
        <v>DefExt</v>
      </c>
      <c r="AB443" s="16">
        <f t="shared" si="110"/>
        <v>72</v>
      </c>
      <c r="AC443" s="16" t="str">
        <f t="shared" si="117"/>
        <v>HPExt</v>
      </c>
      <c r="AD443" s="16">
        <f t="shared" si="118"/>
        <v>218</v>
      </c>
      <c r="AE443" s="16" t="str">
        <f t="shared" si="119"/>
        <v>[x]</v>
      </c>
      <c r="AF443" s="29" t="str">
        <f t="shared" si="120"/>
        <v>[x]</v>
      </c>
      <c r="AG443" s="29" t="str">
        <f t="shared" si="121"/>
        <v>[x]</v>
      </c>
    </row>
    <row r="444" spans="16:33" ht="16.5" x14ac:dyDescent="0.2">
      <c r="P444" s="15">
        <v>388</v>
      </c>
      <c r="Q444" s="16">
        <f t="shared" si="106"/>
        <v>21</v>
      </c>
      <c r="R444" s="16">
        <f t="shared" si="107"/>
        <v>1606027</v>
      </c>
      <c r="S444" s="16" t="str">
        <f t="shared" si="111"/>
        <v>神器5碎片1等级16</v>
      </c>
      <c r="T444" s="31" t="s">
        <v>673</v>
      </c>
      <c r="U444" s="16">
        <f t="shared" si="108"/>
        <v>16</v>
      </c>
      <c r="V444" s="38">
        <f t="shared" si="112"/>
        <v>1.4620000000000002</v>
      </c>
      <c r="W444" s="19">
        <f t="shared" si="109"/>
        <v>1.4620000000000003E-2</v>
      </c>
      <c r="X444" s="16">
        <f t="shared" si="113"/>
        <v>2</v>
      </c>
      <c r="Y444" s="16">
        <f t="shared" si="114"/>
        <v>3</v>
      </c>
      <c r="Z444" s="16">
        <f t="shared" si="115"/>
        <v>0</v>
      </c>
      <c r="AA444" s="16" t="str">
        <f t="shared" si="116"/>
        <v>DefExt</v>
      </c>
      <c r="AB444" s="16">
        <f t="shared" si="110"/>
        <v>78</v>
      </c>
      <c r="AC444" s="16" t="str">
        <f t="shared" si="117"/>
        <v>HPExt</v>
      </c>
      <c r="AD444" s="16">
        <f t="shared" si="118"/>
        <v>236</v>
      </c>
      <c r="AE444" s="16" t="str">
        <f t="shared" si="119"/>
        <v>[x]</v>
      </c>
      <c r="AF444" s="29" t="str">
        <f t="shared" si="120"/>
        <v>[x]</v>
      </c>
      <c r="AG444" s="29" t="str">
        <f t="shared" si="121"/>
        <v>[x]</v>
      </c>
    </row>
    <row r="445" spans="16:33" ht="16.5" x14ac:dyDescent="0.2">
      <c r="P445" s="15">
        <v>389</v>
      </c>
      <c r="Q445" s="16">
        <f t="shared" si="106"/>
        <v>21</v>
      </c>
      <c r="R445" s="16">
        <f t="shared" si="107"/>
        <v>1606027</v>
      </c>
      <c r="S445" s="16" t="str">
        <f t="shared" si="111"/>
        <v>神器5碎片1等级17</v>
      </c>
      <c r="T445" s="31" t="s">
        <v>673</v>
      </c>
      <c r="U445" s="16">
        <f t="shared" si="108"/>
        <v>17</v>
      </c>
      <c r="V445" s="38">
        <f t="shared" si="112"/>
        <v>1.5779999999999998</v>
      </c>
      <c r="W445" s="19">
        <f t="shared" si="109"/>
        <v>1.5779999999999999E-2</v>
      </c>
      <c r="X445" s="16">
        <f t="shared" si="113"/>
        <v>2</v>
      </c>
      <c r="Y445" s="16">
        <f t="shared" si="114"/>
        <v>3</v>
      </c>
      <c r="Z445" s="16">
        <f t="shared" si="115"/>
        <v>0</v>
      </c>
      <c r="AA445" s="16" t="str">
        <f t="shared" si="116"/>
        <v>DefExt</v>
      </c>
      <c r="AB445" s="16">
        <f t="shared" si="110"/>
        <v>84</v>
      </c>
      <c r="AC445" s="16" t="str">
        <f t="shared" si="117"/>
        <v>HPExt</v>
      </c>
      <c r="AD445" s="16">
        <f t="shared" si="118"/>
        <v>255</v>
      </c>
      <c r="AE445" s="16" t="str">
        <f t="shared" si="119"/>
        <v>[x]</v>
      </c>
      <c r="AF445" s="29" t="str">
        <f t="shared" si="120"/>
        <v>[x]</v>
      </c>
      <c r="AG445" s="29" t="str">
        <f t="shared" si="121"/>
        <v>[x]</v>
      </c>
    </row>
    <row r="446" spans="16:33" ht="16.5" x14ac:dyDescent="0.2">
      <c r="P446" s="15">
        <v>390</v>
      </c>
      <c r="Q446" s="16">
        <f t="shared" si="106"/>
        <v>21</v>
      </c>
      <c r="R446" s="16">
        <f t="shared" si="107"/>
        <v>1606027</v>
      </c>
      <c r="S446" s="16" t="str">
        <f t="shared" si="111"/>
        <v>神器5碎片1等级18</v>
      </c>
      <c r="T446" s="31" t="s">
        <v>673</v>
      </c>
      <c r="U446" s="16">
        <f t="shared" si="108"/>
        <v>18</v>
      </c>
      <c r="V446" s="38">
        <f t="shared" si="112"/>
        <v>1.698</v>
      </c>
      <c r="W446" s="19">
        <f t="shared" si="109"/>
        <v>1.6979999999999999E-2</v>
      </c>
      <c r="X446" s="16">
        <f t="shared" si="113"/>
        <v>2</v>
      </c>
      <c r="Y446" s="16">
        <f t="shared" si="114"/>
        <v>3</v>
      </c>
      <c r="Z446" s="16">
        <f t="shared" si="115"/>
        <v>0</v>
      </c>
      <c r="AA446" s="16" t="str">
        <f t="shared" si="116"/>
        <v>DefExt</v>
      </c>
      <c r="AB446" s="16">
        <f t="shared" si="110"/>
        <v>91</v>
      </c>
      <c r="AC446" s="16" t="str">
        <f t="shared" si="117"/>
        <v>HPExt</v>
      </c>
      <c r="AD446" s="16">
        <f t="shared" si="118"/>
        <v>275</v>
      </c>
      <c r="AE446" s="16" t="str">
        <f t="shared" si="119"/>
        <v>[x]</v>
      </c>
      <c r="AF446" s="29" t="str">
        <f t="shared" si="120"/>
        <v>[x]</v>
      </c>
      <c r="AG446" s="29" t="str">
        <f t="shared" si="121"/>
        <v>[x]</v>
      </c>
    </row>
    <row r="447" spans="16:33" ht="16.5" x14ac:dyDescent="0.2">
      <c r="P447" s="15">
        <v>391</v>
      </c>
      <c r="Q447" s="16">
        <f t="shared" si="106"/>
        <v>21</v>
      </c>
      <c r="R447" s="16">
        <f t="shared" si="107"/>
        <v>1606027</v>
      </c>
      <c r="S447" s="16" t="str">
        <f t="shared" si="111"/>
        <v>神器5碎片1等级19</v>
      </c>
      <c r="T447" s="31" t="s">
        <v>673</v>
      </c>
      <c r="U447" s="16">
        <f t="shared" si="108"/>
        <v>19</v>
      </c>
      <c r="V447" s="38">
        <f t="shared" si="112"/>
        <v>1.8220000000000001</v>
      </c>
      <c r="W447" s="19">
        <f t="shared" si="109"/>
        <v>1.822E-2</v>
      </c>
      <c r="X447" s="16">
        <f t="shared" si="113"/>
        <v>2</v>
      </c>
      <c r="Y447" s="16">
        <f t="shared" si="114"/>
        <v>3</v>
      </c>
      <c r="Z447" s="16">
        <f t="shared" si="115"/>
        <v>0</v>
      </c>
      <c r="AA447" s="16" t="str">
        <f t="shared" si="116"/>
        <v>DefExt</v>
      </c>
      <c r="AB447" s="16">
        <f t="shared" si="110"/>
        <v>97</v>
      </c>
      <c r="AC447" s="16" t="str">
        <f t="shared" si="117"/>
        <v>HPExt</v>
      </c>
      <c r="AD447" s="16">
        <f t="shared" si="118"/>
        <v>295</v>
      </c>
      <c r="AE447" s="16" t="str">
        <f t="shared" si="119"/>
        <v>[x]</v>
      </c>
      <c r="AF447" s="29" t="str">
        <f t="shared" si="120"/>
        <v>[x]</v>
      </c>
      <c r="AG447" s="29" t="str">
        <f t="shared" si="121"/>
        <v>[x]</v>
      </c>
    </row>
    <row r="448" spans="16:33" ht="16.5" x14ac:dyDescent="0.2">
      <c r="P448" s="15">
        <v>392</v>
      </c>
      <c r="Q448" s="16">
        <f t="shared" si="106"/>
        <v>21</v>
      </c>
      <c r="R448" s="16">
        <f t="shared" si="107"/>
        <v>1606027</v>
      </c>
      <c r="S448" s="16" t="str">
        <f t="shared" si="111"/>
        <v>神器5碎片1等级20</v>
      </c>
      <c r="T448" s="31" t="s">
        <v>673</v>
      </c>
      <c r="U448" s="16">
        <f t="shared" si="108"/>
        <v>20</v>
      </c>
      <c r="V448" s="38">
        <f t="shared" si="112"/>
        <v>1.95</v>
      </c>
      <c r="W448" s="19">
        <f t="shared" si="109"/>
        <v>1.95E-2</v>
      </c>
      <c r="X448" s="16">
        <f t="shared" si="113"/>
        <v>2</v>
      </c>
      <c r="Y448" s="16">
        <f t="shared" si="114"/>
        <v>3</v>
      </c>
      <c r="Z448" s="16">
        <f t="shared" si="115"/>
        <v>0</v>
      </c>
      <c r="AA448" s="16" t="str">
        <f t="shared" si="116"/>
        <v>DefExt</v>
      </c>
      <c r="AB448" s="16">
        <f t="shared" si="110"/>
        <v>104</v>
      </c>
      <c r="AC448" s="16" t="str">
        <f t="shared" si="117"/>
        <v>HPExt</v>
      </c>
      <c r="AD448" s="16">
        <f t="shared" si="118"/>
        <v>316</v>
      </c>
      <c r="AE448" s="16" t="str">
        <f t="shared" si="119"/>
        <v>[x]</v>
      </c>
      <c r="AF448" s="29" t="str">
        <f t="shared" si="120"/>
        <v>[x]</v>
      </c>
      <c r="AG448" s="29" t="str">
        <f t="shared" si="121"/>
        <v>[x]</v>
      </c>
    </row>
    <row r="449" spans="16:33" ht="16.5" x14ac:dyDescent="0.2">
      <c r="P449" s="15">
        <v>393</v>
      </c>
      <c r="Q449" s="16">
        <f t="shared" si="106"/>
        <v>21</v>
      </c>
      <c r="R449" s="16">
        <f t="shared" si="107"/>
        <v>1606027</v>
      </c>
      <c r="S449" s="16" t="str">
        <f t="shared" si="111"/>
        <v>神器5碎片1等级21</v>
      </c>
      <c r="T449" s="31" t="s">
        <v>673</v>
      </c>
      <c r="U449" s="16">
        <f t="shared" si="108"/>
        <v>21</v>
      </c>
      <c r="V449" s="38">
        <f t="shared" si="112"/>
        <v>2.0819999999999999</v>
      </c>
      <c r="W449" s="19">
        <f t="shared" si="109"/>
        <v>2.0819999999999998E-2</v>
      </c>
      <c r="X449" s="16">
        <f t="shared" si="113"/>
        <v>2</v>
      </c>
      <c r="Y449" s="16">
        <f t="shared" si="114"/>
        <v>3</v>
      </c>
      <c r="Z449" s="16">
        <f t="shared" si="115"/>
        <v>0</v>
      </c>
      <c r="AA449" s="16" t="str">
        <f t="shared" si="116"/>
        <v>DefExt</v>
      </c>
      <c r="AB449" s="16">
        <f t="shared" si="110"/>
        <v>111</v>
      </c>
      <c r="AC449" s="16" t="str">
        <f t="shared" si="117"/>
        <v>HPExt</v>
      </c>
      <c r="AD449" s="16">
        <f t="shared" si="118"/>
        <v>337</v>
      </c>
      <c r="AE449" s="16" t="str">
        <f t="shared" si="119"/>
        <v>[x]</v>
      </c>
      <c r="AF449" s="29" t="str">
        <f t="shared" si="120"/>
        <v>[x]</v>
      </c>
      <c r="AG449" s="29" t="str">
        <f t="shared" si="121"/>
        <v>[x]</v>
      </c>
    </row>
    <row r="450" spans="16:33" ht="16.5" x14ac:dyDescent="0.2">
      <c r="P450" s="15">
        <v>394</v>
      </c>
      <c r="Q450" s="16">
        <f t="shared" si="106"/>
        <v>22</v>
      </c>
      <c r="R450" s="16">
        <f t="shared" si="107"/>
        <v>1606028</v>
      </c>
      <c r="S450" s="16" t="str">
        <f t="shared" si="111"/>
        <v>神器5碎片2等级1</v>
      </c>
      <c r="T450" s="31" t="s">
        <v>673</v>
      </c>
      <c r="U450" s="16">
        <f t="shared" si="108"/>
        <v>1</v>
      </c>
      <c r="V450" s="38">
        <f t="shared" si="112"/>
        <v>0.20200000000000001</v>
      </c>
      <c r="W450" s="19">
        <f t="shared" si="109"/>
        <v>2.0200000000000001E-3</v>
      </c>
      <c r="X450" s="16">
        <f t="shared" si="113"/>
        <v>2</v>
      </c>
      <c r="Y450" s="16">
        <f t="shared" si="114"/>
        <v>3</v>
      </c>
      <c r="Z450" s="16">
        <f t="shared" si="115"/>
        <v>0</v>
      </c>
      <c r="AA450" s="16" t="str">
        <f t="shared" si="116"/>
        <v>DefExt</v>
      </c>
      <c r="AB450" s="16">
        <f t="shared" si="110"/>
        <v>10</v>
      </c>
      <c r="AC450" s="16" t="str">
        <f t="shared" si="117"/>
        <v>HPExt</v>
      </c>
      <c r="AD450" s="16">
        <f t="shared" si="118"/>
        <v>32</v>
      </c>
      <c r="AE450" s="16" t="str">
        <f t="shared" si="119"/>
        <v>[x]</v>
      </c>
      <c r="AF450" s="29" t="str">
        <f t="shared" si="120"/>
        <v>[x]</v>
      </c>
      <c r="AG450" s="29" t="str">
        <f t="shared" si="121"/>
        <v>[x]</v>
      </c>
    </row>
    <row r="451" spans="16:33" ht="16.5" x14ac:dyDescent="0.2">
      <c r="P451" s="15">
        <v>395</v>
      </c>
      <c r="Q451" s="16">
        <f t="shared" si="106"/>
        <v>22</v>
      </c>
      <c r="R451" s="16">
        <f t="shared" si="107"/>
        <v>1606028</v>
      </c>
      <c r="S451" s="16" t="str">
        <f t="shared" si="111"/>
        <v>神器5碎片2等级2</v>
      </c>
      <c r="T451" s="31" t="s">
        <v>673</v>
      </c>
      <c r="U451" s="16">
        <f t="shared" si="108"/>
        <v>2</v>
      </c>
      <c r="V451" s="38">
        <f t="shared" si="112"/>
        <v>0.25800000000000001</v>
      </c>
      <c r="W451" s="19">
        <f t="shared" si="109"/>
        <v>2.5800000000000003E-3</v>
      </c>
      <c r="X451" s="16">
        <f t="shared" si="113"/>
        <v>2</v>
      </c>
      <c r="Y451" s="16">
        <f t="shared" si="114"/>
        <v>3</v>
      </c>
      <c r="Z451" s="16">
        <f t="shared" si="115"/>
        <v>0</v>
      </c>
      <c r="AA451" s="16" t="str">
        <f t="shared" si="116"/>
        <v>DefExt</v>
      </c>
      <c r="AB451" s="16">
        <f t="shared" si="110"/>
        <v>13</v>
      </c>
      <c r="AC451" s="16" t="str">
        <f t="shared" si="117"/>
        <v>HPExt</v>
      </c>
      <c r="AD451" s="16">
        <f t="shared" si="118"/>
        <v>41</v>
      </c>
      <c r="AE451" s="16" t="str">
        <f t="shared" si="119"/>
        <v>[x]</v>
      </c>
      <c r="AF451" s="29" t="str">
        <f t="shared" si="120"/>
        <v>[x]</v>
      </c>
      <c r="AG451" s="29" t="str">
        <f t="shared" si="121"/>
        <v>[x]</v>
      </c>
    </row>
    <row r="452" spans="16:33" ht="16.5" x14ac:dyDescent="0.2">
      <c r="P452" s="15">
        <v>396</v>
      </c>
      <c r="Q452" s="16">
        <f t="shared" si="106"/>
        <v>22</v>
      </c>
      <c r="R452" s="16">
        <f t="shared" si="107"/>
        <v>1606028</v>
      </c>
      <c r="S452" s="16" t="str">
        <f t="shared" si="111"/>
        <v>神器5碎片2等级3</v>
      </c>
      <c r="T452" s="31" t="s">
        <v>673</v>
      </c>
      <c r="U452" s="16">
        <f t="shared" si="108"/>
        <v>3</v>
      </c>
      <c r="V452" s="38">
        <f t="shared" si="112"/>
        <v>0.31800000000000006</v>
      </c>
      <c r="W452" s="19">
        <f t="shared" si="109"/>
        <v>3.1800000000000005E-3</v>
      </c>
      <c r="X452" s="16">
        <f t="shared" si="113"/>
        <v>2</v>
      </c>
      <c r="Y452" s="16">
        <f t="shared" si="114"/>
        <v>3</v>
      </c>
      <c r="Z452" s="16">
        <f t="shared" si="115"/>
        <v>0</v>
      </c>
      <c r="AA452" s="16" t="str">
        <f t="shared" si="116"/>
        <v>DefExt</v>
      </c>
      <c r="AB452" s="16">
        <f t="shared" si="110"/>
        <v>17</v>
      </c>
      <c r="AC452" s="16" t="str">
        <f t="shared" si="117"/>
        <v>HPExt</v>
      </c>
      <c r="AD452" s="16">
        <f t="shared" si="118"/>
        <v>51</v>
      </c>
      <c r="AE452" s="16" t="str">
        <f t="shared" si="119"/>
        <v>[x]</v>
      </c>
      <c r="AF452" s="29" t="str">
        <f t="shared" si="120"/>
        <v>[x]</v>
      </c>
      <c r="AG452" s="29" t="str">
        <f t="shared" si="121"/>
        <v>[x]</v>
      </c>
    </row>
    <row r="453" spans="16:33" ht="16.5" x14ac:dyDescent="0.2">
      <c r="P453" s="15">
        <v>397</v>
      </c>
      <c r="Q453" s="16">
        <f t="shared" si="106"/>
        <v>22</v>
      </c>
      <c r="R453" s="16">
        <f t="shared" si="107"/>
        <v>1606028</v>
      </c>
      <c r="S453" s="16" t="str">
        <f t="shared" si="111"/>
        <v>神器5碎片2等级4</v>
      </c>
      <c r="T453" s="31" t="s">
        <v>673</v>
      </c>
      <c r="U453" s="16">
        <f t="shared" si="108"/>
        <v>4</v>
      </c>
      <c r="V453" s="38">
        <f t="shared" si="112"/>
        <v>0.38200000000000001</v>
      </c>
      <c r="W453" s="19">
        <f t="shared" si="109"/>
        <v>3.82E-3</v>
      </c>
      <c r="X453" s="16">
        <f t="shared" si="113"/>
        <v>2</v>
      </c>
      <c r="Y453" s="16">
        <f t="shared" si="114"/>
        <v>3</v>
      </c>
      <c r="Z453" s="16">
        <f t="shared" si="115"/>
        <v>0</v>
      </c>
      <c r="AA453" s="16" t="str">
        <f t="shared" si="116"/>
        <v>DefExt</v>
      </c>
      <c r="AB453" s="16">
        <f t="shared" si="110"/>
        <v>20</v>
      </c>
      <c r="AC453" s="16" t="str">
        <f t="shared" si="117"/>
        <v>HPExt</v>
      </c>
      <c r="AD453" s="16">
        <f t="shared" si="118"/>
        <v>61</v>
      </c>
      <c r="AE453" s="16" t="str">
        <f t="shared" si="119"/>
        <v>[x]</v>
      </c>
      <c r="AF453" s="29" t="str">
        <f t="shared" si="120"/>
        <v>[x]</v>
      </c>
      <c r="AG453" s="29" t="str">
        <f t="shared" si="121"/>
        <v>[x]</v>
      </c>
    </row>
    <row r="454" spans="16:33" ht="16.5" x14ac:dyDescent="0.2">
      <c r="P454" s="15">
        <v>398</v>
      </c>
      <c r="Q454" s="16">
        <f t="shared" si="106"/>
        <v>22</v>
      </c>
      <c r="R454" s="16">
        <f t="shared" si="107"/>
        <v>1606028</v>
      </c>
      <c r="S454" s="16" t="str">
        <f t="shared" si="111"/>
        <v>神器5碎片2等级5</v>
      </c>
      <c r="T454" s="31" t="s">
        <v>673</v>
      </c>
      <c r="U454" s="16">
        <f t="shared" si="108"/>
        <v>5</v>
      </c>
      <c r="V454" s="38">
        <f t="shared" si="112"/>
        <v>0.45</v>
      </c>
      <c r="W454" s="19">
        <f t="shared" si="109"/>
        <v>4.5000000000000005E-3</v>
      </c>
      <c r="X454" s="16">
        <f t="shared" si="113"/>
        <v>2</v>
      </c>
      <c r="Y454" s="16">
        <f t="shared" si="114"/>
        <v>3</v>
      </c>
      <c r="Z454" s="16">
        <f t="shared" si="115"/>
        <v>0</v>
      </c>
      <c r="AA454" s="16" t="str">
        <f t="shared" si="116"/>
        <v>DefExt</v>
      </c>
      <c r="AB454" s="16">
        <f t="shared" si="110"/>
        <v>24</v>
      </c>
      <c r="AC454" s="16" t="str">
        <f t="shared" si="117"/>
        <v>HPExt</v>
      </c>
      <c r="AD454" s="16">
        <f t="shared" si="118"/>
        <v>72</v>
      </c>
      <c r="AE454" s="16" t="str">
        <f t="shared" si="119"/>
        <v>[x]</v>
      </c>
      <c r="AF454" s="29" t="str">
        <f t="shared" si="120"/>
        <v>[x]</v>
      </c>
      <c r="AG454" s="29" t="str">
        <f t="shared" si="121"/>
        <v>[x]</v>
      </c>
    </row>
    <row r="455" spans="16:33" ht="16.5" x14ac:dyDescent="0.2">
      <c r="P455" s="15">
        <v>399</v>
      </c>
      <c r="Q455" s="16">
        <f t="shared" si="106"/>
        <v>22</v>
      </c>
      <c r="R455" s="16">
        <f t="shared" si="107"/>
        <v>1606028</v>
      </c>
      <c r="S455" s="16" t="str">
        <f t="shared" si="111"/>
        <v>神器5碎片2等级6</v>
      </c>
      <c r="T455" s="31" t="s">
        <v>673</v>
      </c>
      <c r="U455" s="16">
        <f t="shared" si="108"/>
        <v>6</v>
      </c>
      <c r="V455" s="38">
        <f t="shared" si="112"/>
        <v>0.52200000000000002</v>
      </c>
      <c r="W455" s="19">
        <f t="shared" si="109"/>
        <v>5.2200000000000007E-3</v>
      </c>
      <c r="X455" s="16">
        <f t="shared" si="113"/>
        <v>2</v>
      </c>
      <c r="Y455" s="16">
        <f t="shared" si="114"/>
        <v>3</v>
      </c>
      <c r="Z455" s="16">
        <f t="shared" si="115"/>
        <v>0</v>
      </c>
      <c r="AA455" s="16" t="str">
        <f t="shared" si="116"/>
        <v>DefExt</v>
      </c>
      <c r="AB455" s="16">
        <f t="shared" si="110"/>
        <v>28</v>
      </c>
      <c r="AC455" s="16" t="str">
        <f t="shared" si="117"/>
        <v>HPExt</v>
      </c>
      <c r="AD455" s="16">
        <f t="shared" si="118"/>
        <v>84</v>
      </c>
      <c r="AE455" s="16" t="str">
        <f t="shared" si="119"/>
        <v>[x]</v>
      </c>
      <c r="AF455" s="29" t="str">
        <f t="shared" si="120"/>
        <v>[x]</v>
      </c>
      <c r="AG455" s="29" t="str">
        <f t="shared" si="121"/>
        <v>[x]</v>
      </c>
    </row>
    <row r="456" spans="16:33" ht="16.5" x14ac:dyDescent="0.2">
      <c r="P456" s="15">
        <v>400</v>
      </c>
      <c r="Q456" s="16">
        <f t="shared" si="106"/>
        <v>22</v>
      </c>
      <c r="R456" s="16">
        <f t="shared" si="107"/>
        <v>1606028</v>
      </c>
      <c r="S456" s="16" t="str">
        <f t="shared" si="111"/>
        <v>神器5碎片2等级7</v>
      </c>
      <c r="T456" s="31" t="s">
        <v>673</v>
      </c>
      <c r="U456" s="16">
        <f t="shared" si="108"/>
        <v>7</v>
      </c>
      <c r="V456" s="38">
        <f t="shared" si="112"/>
        <v>0.59799999999999998</v>
      </c>
      <c r="W456" s="19">
        <f t="shared" si="109"/>
        <v>5.9800000000000001E-3</v>
      </c>
      <c r="X456" s="16">
        <f t="shared" si="113"/>
        <v>2</v>
      </c>
      <c r="Y456" s="16">
        <f t="shared" si="114"/>
        <v>3</v>
      </c>
      <c r="Z456" s="16">
        <f t="shared" si="115"/>
        <v>0</v>
      </c>
      <c r="AA456" s="16" t="str">
        <f t="shared" si="116"/>
        <v>DefExt</v>
      </c>
      <c r="AB456" s="16">
        <f t="shared" si="110"/>
        <v>32</v>
      </c>
      <c r="AC456" s="16" t="str">
        <f t="shared" si="117"/>
        <v>HPExt</v>
      </c>
      <c r="AD456" s="16">
        <f t="shared" si="118"/>
        <v>96</v>
      </c>
      <c r="AE456" s="16" t="str">
        <f t="shared" si="119"/>
        <v>[x]</v>
      </c>
      <c r="AF456" s="29" t="str">
        <f t="shared" si="120"/>
        <v>[x]</v>
      </c>
      <c r="AG456" s="29" t="str">
        <f t="shared" si="121"/>
        <v>[x]</v>
      </c>
    </row>
    <row r="457" spans="16:33" ht="16.5" x14ac:dyDescent="0.2">
      <c r="P457" s="15">
        <v>401</v>
      </c>
      <c r="Q457" s="16">
        <f t="shared" si="106"/>
        <v>22</v>
      </c>
      <c r="R457" s="16">
        <f t="shared" si="107"/>
        <v>1606028</v>
      </c>
      <c r="S457" s="16" t="str">
        <f t="shared" si="111"/>
        <v>神器5碎片2等级8</v>
      </c>
      <c r="T457" s="31" t="s">
        <v>673</v>
      </c>
      <c r="U457" s="16">
        <f t="shared" si="108"/>
        <v>8</v>
      </c>
      <c r="V457" s="38">
        <f t="shared" si="112"/>
        <v>0.67800000000000005</v>
      </c>
      <c r="W457" s="19">
        <f t="shared" si="109"/>
        <v>6.7800000000000004E-3</v>
      </c>
      <c r="X457" s="16">
        <f t="shared" si="113"/>
        <v>2</v>
      </c>
      <c r="Y457" s="16">
        <f t="shared" si="114"/>
        <v>3</v>
      </c>
      <c r="Z457" s="16">
        <f t="shared" si="115"/>
        <v>0</v>
      </c>
      <c r="AA457" s="16" t="str">
        <f t="shared" si="116"/>
        <v>DefExt</v>
      </c>
      <c r="AB457" s="16">
        <f t="shared" si="110"/>
        <v>36</v>
      </c>
      <c r="AC457" s="16" t="str">
        <f t="shared" si="117"/>
        <v>HPExt</v>
      </c>
      <c r="AD457" s="16">
        <f t="shared" si="118"/>
        <v>109</v>
      </c>
      <c r="AE457" s="16" t="str">
        <f t="shared" si="119"/>
        <v>[x]</v>
      </c>
      <c r="AF457" s="29" t="str">
        <f t="shared" si="120"/>
        <v>[x]</v>
      </c>
      <c r="AG457" s="29" t="str">
        <f t="shared" si="121"/>
        <v>[x]</v>
      </c>
    </row>
    <row r="458" spans="16:33" ht="16.5" x14ac:dyDescent="0.2">
      <c r="P458" s="15">
        <v>402</v>
      </c>
      <c r="Q458" s="16">
        <f t="shared" si="106"/>
        <v>22</v>
      </c>
      <c r="R458" s="16">
        <f t="shared" si="107"/>
        <v>1606028</v>
      </c>
      <c r="S458" s="16" t="str">
        <f t="shared" si="111"/>
        <v>神器5碎片2等级9</v>
      </c>
      <c r="T458" s="31" t="s">
        <v>673</v>
      </c>
      <c r="U458" s="16">
        <f t="shared" si="108"/>
        <v>9</v>
      </c>
      <c r="V458" s="38">
        <f t="shared" si="112"/>
        <v>0.76200000000000001</v>
      </c>
      <c r="W458" s="19">
        <f t="shared" si="109"/>
        <v>7.62E-3</v>
      </c>
      <c r="X458" s="16">
        <f t="shared" si="113"/>
        <v>2</v>
      </c>
      <c r="Y458" s="16">
        <f t="shared" si="114"/>
        <v>3</v>
      </c>
      <c r="Z458" s="16">
        <f t="shared" si="115"/>
        <v>0</v>
      </c>
      <c r="AA458" s="16" t="str">
        <f t="shared" si="116"/>
        <v>DefExt</v>
      </c>
      <c r="AB458" s="16">
        <f t="shared" si="110"/>
        <v>40</v>
      </c>
      <c r="AC458" s="16" t="str">
        <f t="shared" si="117"/>
        <v>HPExt</v>
      </c>
      <c r="AD458" s="16">
        <f t="shared" si="118"/>
        <v>123</v>
      </c>
      <c r="AE458" s="16" t="str">
        <f t="shared" si="119"/>
        <v>[x]</v>
      </c>
      <c r="AF458" s="29" t="str">
        <f t="shared" si="120"/>
        <v>[x]</v>
      </c>
      <c r="AG458" s="29" t="str">
        <f t="shared" si="121"/>
        <v>[x]</v>
      </c>
    </row>
    <row r="459" spans="16:33" ht="16.5" x14ac:dyDescent="0.2">
      <c r="P459" s="15">
        <v>403</v>
      </c>
      <c r="Q459" s="16">
        <f t="shared" si="106"/>
        <v>22</v>
      </c>
      <c r="R459" s="16">
        <f t="shared" si="107"/>
        <v>1606028</v>
      </c>
      <c r="S459" s="16" t="str">
        <f t="shared" si="111"/>
        <v>神器5碎片2等级10</v>
      </c>
      <c r="T459" s="31" t="s">
        <v>673</v>
      </c>
      <c r="U459" s="16">
        <f t="shared" si="108"/>
        <v>10</v>
      </c>
      <c r="V459" s="38">
        <f t="shared" si="112"/>
        <v>0.85000000000000009</v>
      </c>
      <c r="W459" s="19">
        <f t="shared" si="109"/>
        <v>8.5000000000000006E-3</v>
      </c>
      <c r="X459" s="16">
        <f t="shared" si="113"/>
        <v>2</v>
      </c>
      <c r="Y459" s="16">
        <f t="shared" si="114"/>
        <v>3</v>
      </c>
      <c r="Z459" s="16">
        <f t="shared" si="115"/>
        <v>0</v>
      </c>
      <c r="AA459" s="16" t="str">
        <f t="shared" si="116"/>
        <v>DefExt</v>
      </c>
      <c r="AB459" s="16">
        <f t="shared" si="110"/>
        <v>45</v>
      </c>
      <c r="AC459" s="16" t="str">
        <f t="shared" si="117"/>
        <v>HPExt</v>
      </c>
      <c r="AD459" s="16">
        <f t="shared" si="118"/>
        <v>137</v>
      </c>
      <c r="AE459" s="16" t="str">
        <f t="shared" si="119"/>
        <v>[x]</v>
      </c>
      <c r="AF459" s="29" t="str">
        <f t="shared" si="120"/>
        <v>[x]</v>
      </c>
      <c r="AG459" s="29" t="str">
        <f t="shared" si="121"/>
        <v>[x]</v>
      </c>
    </row>
    <row r="460" spans="16:33" ht="16.5" x14ac:dyDescent="0.2">
      <c r="P460" s="15">
        <v>404</v>
      </c>
      <c r="Q460" s="16">
        <f t="shared" si="106"/>
        <v>22</v>
      </c>
      <c r="R460" s="16">
        <f t="shared" si="107"/>
        <v>1606028</v>
      </c>
      <c r="S460" s="16" t="str">
        <f t="shared" si="111"/>
        <v>神器5碎片2等级11</v>
      </c>
      <c r="T460" s="31" t="s">
        <v>673</v>
      </c>
      <c r="U460" s="16">
        <f t="shared" si="108"/>
        <v>11</v>
      </c>
      <c r="V460" s="38">
        <f t="shared" si="112"/>
        <v>0.94200000000000006</v>
      </c>
      <c r="W460" s="19">
        <f t="shared" si="109"/>
        <v>9.4200000000000013E-3</v>
      </c>
      <c r="X460" s="16">
        <f t="shared" si="113"/>
        <v>2</v>
      </c>
      <c r="Y460" s="16">
        <f t="shared" si="114"/>
        <v>3</v>
      </c>
      <c r="Z460" s="16">
        <f t="shared" si="115"/>
        <v>0</v>
      </c>
      <c r="AA460" s="16" t="str">
        <f t="shared" si="116"/>
        <v>DefExt</v>
      </c>
      <c r="AB460" s="16">
        <f t="shared" si="110"/>
        <v>50</v>
      </c>
      <c r="AC460" s="16" t="str">
        <f t="shared" si="117"/>
        <v>HPExt</v>
      </c>
      <c r="AD460" s="16">
        <f t="shared" si="118"/>
        <v>152</v>
      </c>
      <c r="AE460" s="16" t="str">
        <f t="shared" si="119"/>
        <v>[x]</v>
      </c>
      <c r="AF460" s="29" t="str">
        <f t="shared" si="120"/>
        <v>[x]</v>
      </c>
      <c r="AG460" s="29" t="str">
        <f t="shared" si="121"/>
        <v>[x]</v>
      </c>
    </row>
    <row r="461" spans="16:33" ht="16.5" x14ac:dyDescent="0.2">
      <c r="P461" s="15">
        <v>405</v>
      </c>
      <c r="Q461" s="16">
        <f t="shared" si="106"/>
        <v>22</v>
      </c>
      <c r="R461" s="16">
        <f t="shared" si="107"/>
        <v>1606028</v>
      </c>
      <c r="S461" s="16" t="str">
        <f t="shared" si="111"/>
        <v>神器5碎片2等级12</v>
      </c>
      <c r="T461" s="31" t="s">
        <v>673</v>
      </c>
      <c r="U461" s="16">
        <f t="shared" si="108"/>
        <v>12</v>
      </c>
      <c r="V461" s="38">
        <f t="shared" si="112"/>
        <v>1.0380000000000003</v>
      </c>
      <c r="W461" s="19">
        <f t="shared" si="109"/>
        <v>1.0380000000000002E-2</v>
      </c>
      <c r="X461" s="16">
        <f t="shared" si="113"/>
        <v>2</v>
      </c>
      <c r="Y461" s="16">
        <f t="shared" si="114"/>
        <v>3</v>
      </c>
      <c r="Z461" s="16">
        <f t="shared" si="115"/>
        <v>0</v>
      </c>
      <c r="AA461" s="16" t="str">
        <f t="shared" si="116"/>
        <v>DefExt</v>
      </c>
      <c r="AB461" s="16">
        <f t="shared" si="110"/>
        <v>55</v>
      </c>
      <c r="AC461" s="16" t="str">
        <f t="shared" si="117"/>
        <v>HPExt</v>
      </c>
      <c r="AD461" s="16">
        <f t="shared" si="118"/>
        <v>168</v>
      </c>
      <c r="AE461" s="16" t="str">
        <f t="shared" si="119"/>
        <v>[x]</v>
      </c>
      <c r="AF461" s="29" t="str">
        <f t="shared" si="120"/>
        <v>[x]</v>
      </c>
      <c r="AG461" s="29" t="str">
        <f t="shared" si="121"/>
        <v>[x]</v>
      </c>
    </row>
    <row r="462" spans="16:33" ht="16.5" x14ac:dyDescent="0.2">
      <c r="P462" s="15">
        <v>406</v>
      </c>
      <c r="Q462" s="16">
        <f t="shared" si="106"/>
        <v>22</v>
      </c>
      <c r="R462" s="16">
        <f t="shared" si="107"/>
        <v>1606028</v>
      </c>
      <c r="S462" s="16" t="str">
        <f t="shared" si="111"/>
        <v>神器5碎片2等级13</v>
      </c>
      <c r="T462" s="31" t="s">
        <v>673</v>
      </c>
      <c r="U462" s="16">
        <f t="shared" si="108"/>
        <v>13</v>
      </c>
      <c r="V462" s="38">
        <f t="shared" si="112"/>
        <v>1.1380000000000001</v>
      </c>
      <c r="W462" s="19">
        <f t="shared" si="109"/>
        <v>1.1380000000000001E-2</v>
      </c>
      <c r="X462" s="16">
        <f t="shared" si="113"/>
        <v>2</v>
      </c>
      <c r="Y462" s="16">
        <f t="shared" si="114"/>
        <v>3</v>
      </c>
      <c r="Z462" s="16">
        <f t="shared" si="115"/>
        <v>0</v>
      </c>
      <c r="AA462" s="16" t="str">
        <f t="shared" si="116"/>
        <v>DefExt</v>
      </c>
      <c r="AB462" s="16">
        <f t="shared" si="110"/>
        <v>61</v>
      </c>
      <c r="AC462" s="16" t="str">
        <f t="shared" si="117"/>
        <v>HPExt</v>
      </c>
      <c r="AD462" s="16">
        <f t="shared" si="118"/>
        <v>184</v>
      </c>
      <c r="AE462" s="16" t="str">
        <f t="shared" si="119"/>
        <v>[x]</v>
      </c>
      <c r="AF462" s="29" t="str">
        <f t="shared" si="120"/>
        <v>[x]</v>
      </c>
      <c r="AG462" s="29" t="str">
        <f t="shared" si="121"/>
        <v>[x]</v>
      </c>
    </row>
    <row r="463" spans="16:33" ht="16.5" x14ac:dyDescent="0.2">
      <c r="P463" s="15">
        <v>407</v>
      </c>
      <c r="Q463" s="16">
        <f t="shared" si="106"/>
        <v>22</v>
      </c>
      <c r="R463" s="16">
        <f t="shared" si="107"/>
        <v>1606028</v>
      </c>
      <c r="S463" s="16" t="str">
        <f t="shared" si="111"/>
        <v>神器5碎片2等级14</v>
      </c>
      <c r="T463" s="31" t="s">
        <v>673</v>
      </c>
      <c r="U463" s="16">
        <f t="shared" si="108"/>
        <v>14</v>
      </c>
      <c r="V463" s="38">
        <f t="shared" si="112"/>
        <v>1.242</v>
      </c>
      <c r="W463" s="19">
        <f t="shared" si="109"/>
        <v>1.242E-2</v>
      </c>
      <c r="X463" s="16">
        <f t="shared" si="113"/>
        <v>2</v>
      </c>
      <c r="Y463" s="16">
        <f t="shared" si="114"/>
        <v>3</v>
      </c>
      <c r="Z463" s="16">
        <f t="shared" si="115"/>
        <v>0</v>
      </c>
      <c r="AA463" s="16" t="str">
        <f t="shared" si="116"/>
        <v>DefExt</v>
      </c>
      <c r="AB463" s="16">
        <f t="shared" si="110"/>
        <v>66</v>
      </c>
      <c r="AC463" s="16" t="str">
        <f t="shared" si="117"/>
        <v>HPExt</v>
      </c>
      <c r="AD463" s="16">
        <f t="shared" si="118"/>
        <v>201</v>
      </c>
      <c r="AE463" s="16" t="str">
        <f t="shared" si="119"/>
        <v>[x]</v>
      </c>
      <c r="AF463" s="29" t="str">
        <f t="shared" si="120"/>
        <v>[x]</v>
      </c>
      <c r="AG463" s="29" t="str">
        <f t="shared" si="121"/>
        <v>[x]</v>
      </c>
    </row>
    <row r="464" spans="16:33" ht="16.5" x14ac:dyDescent="0.2">
      <c r="P464" s="15">
        <v>408</v>
      </c>
      <c r="Q464" s="16">
        <f t="shared" si="106"/>
        <v>22</v>
      </c>
      <c r="R464" s="16">
        <f t="shared" si="107"/>
        <v>1606028</v>
      </c>
      <c r="S464" s="16" t="str">
        <f t="shared" si="111"/>
        <v>神器5碎片2等级15</v>
      </c>
      <c r="T464" s="31" t="s">
        <v>673</v>
      </c>
      <c r="U464" s="16">
        <f t="shared" si="108"/>
        <v>15</v>
      </c>
      <c r="V464" s="38">
        <f t="shared" si="112"/>
        <v>1.35</v>
      </c>
      <c r="W464" s="19">
        <f t="shared" si="109"/>
        <v>1.3500000000000002E-2</v>
      </c>
      <c r="X464" s="16">
        <f t="shared" si="113"/>
        <v>2</v>
      </c>
      <c r="Y464" s="16">
        <f t="shared" si="114"/>
        <v>3</v>
      </c>
      <c r="Z464" s="16">
        <f t="shared" si="115"/>
        <v>0</v>
      </c>
      <c r="AA464" s="16" t="str">
        <f t="shared" si="116"/>
        <v>DefExt</v>
      </c>
      <c r="AB464" s="16">
        <f t="shared" si="110"/>
        <v>72</v>
      </c>
      <c r="AC464" s="16" t="str">
        <f t="shared" si="117"/>
        <v>HPExt</v>
      </c>
      <c r="AD464" s="16">
        <f t="shared" si="118"/>
        <v>218</v>
      </c>
      <c r="AE464" s="16" t="str">
        <f t="shared" si="119"/>
        <v>[x]</v>
      </c>
      <c r="AF464" s="29" t="str">
        <f t="shared" si="120"/>
        <v>[x]</v>
      </c>
      <c r="AG464" s="29" t="str">
        <f t="shared" si="121"/>
        <v>[x]</v>
      </c>
    </row>
    <row r="465" spans="16:33" ht="16.5" x14ac:dyDescent="0.2">
      <c r="P465" s="15">
        <v>409</v>
      </c>
      <c r="Q465" s="16">
        <f t="shared" si="106"/>
        <v>22</v>
      </c>
      <c r="R465" s="16">
        <f t="shared" si="107"/>
        <v>1606028</v>
      </c>
      <c r="S465" s="16" t="str">
        <f t="shared" si="111"/>
        <v>神器5碎片2等级16</v>
      </c>
      <c r="T465" s="31" t="s">
        <v>673</v>
      </c>
      <c r="U465" s="16">
        <f t="shared" si="108"/>
        <v>16</v>
      </c>
      <c r="V465" s="38">
        <f t="shared" si="112"/>
        <v>1.4620000000000002</v>
      </c>
      <c r="W465" s="19">
        <f t="shared" si="109"/>
        <v>1.4620000000000003E-2</v>
      </c>
      <c r="X465" s="16">
        <f t="shared" si="113"/>
        <v>2</v>
      </c>
      <c r="Y465" s="16">
        <f t="shared" si="114"/>
        <v>3</v>
      </c>
      <c r="Z465" s="16">
        <f t="shared" si="115"/>
        <v>0</v>
      </c>
      <c r="AA465" s="16" t="str">
        <f t="shared" si="116"/>
        <v>DefExt</v>
      </c>
      <c r="AB465" s="16">
        <f t="shared" si="110"/>
        <v>78</v>
      </c>
      <c r="AC465" s="16" t="str">
        <f t="shared" si="117"/>
        <v>HPExt</v>
      </c>
      <c r="AD465" s="16">
        <f t="shared" si="118"/>
        <v>236</v>
      </c>
      <c r="AE465" s="16" t="str">
        <f t="shared" si="119"/>
        <v>[x]</v>
      </c>
      <c r="AF465" s="29" t="str">
        <f t="shared" si="120"/>
        <v>[x]</v>
      </c>
      <c r="AG465" s="29" t="str">
        <f t="shared" si="121"/>
        <v>[x]</v>
      </c>
    </row>
    <row r="466" spans="16:33" ht="16.5" x14ac:dyDescent="0.2">
      <c r="P466" s="15">
        <v>410</v>
      </c>
      <c r="Q466" s="16">
        <f t="shared" si="106"/>
        <v>22</v>
      </c>
      <c r="R466" s="16">
        <f t="shared" si="107"/>
        <v>1606028</v>
      </c>
      <c r="S466" s="16" t="str">
        <f t="shared" si="111"/>
        <v>神器5碎片2等级17</v>
      </c>
      <c r="T466" s="31" t="s">
        <v>673</v>
      </c>
      <c r="U466" s="16">
        <f t="shared" si="108"/>
        <v>17</v>
      </c>
      <c r="V466" s="38">
        <f t="shared" si="112"/>
        <v>1.5779999999999998</v>
      </c>
      <c r="W466" s="19">
        <f t="shared" si="109"/>
        <v>1.5779999999999999E-2</v>
      </c>
      <c r="X466" s="16">
        <f t="shared" si="113"/>
        <v>2</v>
      </c>
      <c r="Y466" s="16">
        <f t="shared" si="114"/>
        <v>3</v>
      </c>
      <c r="Z466" s="16">
        <f t="shared" si="115"/>
        <v>0</v>
      </c>
      <c r="AA466" s="16" t="str">
        <f t="shared" si="116"/>
        <v>DefExt</v>
      </c>
      <c r="AB466" s="16">
        <f t="shared" si="110"/>
        <v>84</v>
      </c>
      <c r="AC466" s="16" t="str">
        <f t="shared" si="117"/>
        <v>HPExt</v>
      </c>
      <c r="AD466" s="16">
        <f t="shared" si="118"/>
        <v>255</v>
      </c>
      <c r="AE466" s="16" t="str">
        <f t="shared" si="119"/>
        <v>[x]</v>
      </c>
      <c r="AF466" s="29" t="str">
        <f t="shared" si="120"/>
        <v>[x]</v>
      </c>
      <c r="AG466" s="29" t="str">
        <f t="shared" si="121"/>
        <v>[x]</v>
      </c>
    </row>
    <row r="467" spans="16:33" ht="16.5" x14ac:dyDescent="0.2">
      <c r="P467" s="15">
        <v>411</v>
      </c>
      <c r="Q467" s="16">
        <f t="shared" si="106"/>
        <v>22</v>
      </c>
      <c r="R467" s="16">
        <f t="shared" si="107"/>
        <v>1606028</v>
      </c>
      <c r="S467" s="16" t="str">
        <f t="shared" si="111"/>
        <v>神器5碎片2等级18</v>
      </c>
      <c r="T467" s="31" t="s">
        <v>673</v>
      </c>
      <c r="U467" s="16">
        <f t="shared" si="108"/>
        <v>18</v>
      </c>
      <c r="V467" s="38">
        <f t="shared" si="112"/>
        <v>1.698</v>
      </c>
      <c r="W467" s="19">
        <f t="shared" si="109"/>
        <v>1.6979999999999999E-2</v>
      </c>
      <c r="X467" s="16">
        <f t="shared" si="113"/>
        <v>2</v>
      </c>
      <c r="Y467" s="16">
        <f t="shared" si="114"/>
        <v>3</v>
      </c>
      <c r="Z467" s="16">
        <f t="shared" si="115"/>
        <v>0</v>
      </c>
      <c r="AA467" s="16" t="str">
        <f t="shared" si="116"/>
        <v>DefExt</v>
      </c>
      <c r="AB467" s="16">
        <f t="shared" si="110"/>
        <v>91</v>
      </c>
      <c r="AC467" s="16" t="str">
        <f t="shared" si="117"/>
        <v>HPExt</v>
      </c>
      <c r="AD467" s="16">
        <f t="shared" si="118"/>
        <v>275</v>
      </c>
      <c r="AE467" s="16" t="str">
        <f t="shared" si="119"/>
        <v>[x]</v>
      </c>
      <c r="AF467" s="29" t="str">
        <f t="shared" si="120"/>
        <v>[x]</v>
      </c>
      <c r="AG467" s="29" t="str">
        <f t="shared" si="121"/>
        <v>[x]</v>
      </c>
    </row>
    <row r="468" spans="16:33" ht="16.5" x14ac:dyDescent="0.2">
      <c r="P468" s="15">
        <v>412</v>
      </c>
      <c r="Q468" s="16">
        <f t="shared" si="106"/>
        <v>22</v>
      </c>
      <c r="R468" s="16">
        <f t="shared" si="107"/>
        <v>1606028</v>
      </c>
      <c r="S468" s="16" t="str">
        <f t="shared" si="111"/>
        <v>神器5碎片2等级19</v>
      </c>
      <c r="T468" s="31" t="s">
        <v>673</v>
      </c>
      <c r="U468" s="16">
        <f t="shared" si="108"/>
        <v>19</v>
      </c>
      <c r="V468" s="38">
        <f t="shared" si="112"/>
        <v>1.8220000000000001</v>
      </c>
      <c r="W468" s="19">
        <f t="shared" si="109"/>
        <v>1.822E-2</v>
      </c>
      <c r="X468" s="16">
        <f t="shared" si="113"/>
        <v>2</v>
      </c>
      <c r="Y468" s="16">
        <f t="shared" si="114"/>
        <v>3</v>
      </c>
      <c r="Z468" s="16">
        <f t="shared" si="115"/>
        <v>0</v>
      </c>
      <c r="AA468" s="16" t="str">
        <f t="shared" si="116"/>
        <v>DefExt</v>
      </c>
      <c r="AB468" s="16">
        <f t="shared" si="110"/>
        <v>97</v>
      </c>
      <c r="AC468" s="16" t="str">
        <f t="shared" si="117"/>
        <v>HPExt</v>
      </c>
      <c r="AD468" s="16">
        <f t="shared" si="118"/>
        <v>295</v>
      </c>
      <c r="AE468" s="16" t="str">
        <f t="shared" si="119"/>
        <v>[x]</v>
      </c>
      <c r="AF468" s="29" t="str">
        <f t="shared" si="120"/>
        <v>[x]</v>
      </c>
      <c r="AG468" s="29" t="str">
        <f t="shared" si="121"/>
        <v>[x]</v>
      </c>
    </row>
    <row r="469" spans="16:33" ht="16.5" x14ac:dyDescent="0.2">
      <c r="P469" s="15">
        <v>413</v>
      </c>
      <c r="Q469" s="16">
        <f t="shared" si="106"/>
        <v>22</v>
      </c>
      <c r="R469" s="16">
        <f t="shared" si="107"/>
        <v>1606028</v>
      </c>
      <c r="S469" s="16" t="str">
        <f t="shared" si="111"/>
        <v>神器5碎片2等级20</v>
      </c>
      <c r="T469" s="31" t="s">
        <v>673</v>
      </c>
      <c r="U469" s="16">
        <f t="shared" si="108"/>
        <v>20</v>
      </c>
      <c r="V469" s="38">
        <f t="shared" si="112"/>
        <v>1.95</v>
      </c>
      <c r="W469" s="19">
        <f t="shared" si="109"/>
        <v>1.95E-2</v>
      </c>
      <c r="X469" s="16">
        <f t="shared" si="113"/>
        <v>2</v>
      </c>
      <c r="Y469" s="16">
        <f t="shared" si="114"/>
        <v>3</v>
      </c>
      <c r="Z469" s="16">
        <f t="shared" si="115"/>
        <v>0</v>
      </c>
      <c r="AA469" s="16" t="str">
        <f t="shared" si="116"/>
        <v>DefExt</v>
      </c>
      <c r="AB469" s="16">
        <f t="shared" si="110"/>
        <v>104</v>
      </c>
      <c r="AC469" s="16" t="str">
        <f t="shared" si="117"/>
        <v>HPExt</v>
      </c>
      <c r="AD469" s="16">
        <f t="shared" si="118"/>
        <v>316</v>
      </c>
      <c r="AE469" s="16" t="str">
        <f t="shared" si="119"/>
        <v>[x]</v>
      </c>
      <c r="AF469" s="29" t="str">
        <f t="shared" si="120"/>
        <v>[x]</v>
      </c>
      <c r="AG469" s="29" t="str">
        <f t="shared" si="121"/>
        <v>[x]</v>
      </c>
    </row>
    <row r="470" spans="16:33" ht="16.5" x14ac:dyDescent="0.2">
      <c r="P470" s="15">
        <v>414</v>
      </c>
      <c r="Q470" s="16">
        <f t="shared" si="106"/>
        <v>22</v>
      </c>
      <c r="R470" s="16">
        <f t="shared" si="107"/>
        <v>1606028</v>
      </c>
      <c r="S470" s="16" t="str">
        <f t="shared" si="111"/>
        <v>神器5碎片2等级21</v>
      </c>
      <c r="T470" s="31" t="s">
        <v>673</v>
      </c>
      <c r="U470" s="16">
        <f t="shared" si="108"/>
        <v>21</v>
      </c>
      <c r="V470" s="38">
        <f t="shared" si="112"/>
        <v>2.0819999999999999</v>
      </c>
      <c r="W470" s="19">
        <f t="shared" si="109"/>
        <v>2.0819999999999998E-2</v>
      </c>
      <c r="X470" s="16">
        <f t="shared" si="113"/>
        <v>2</v>
      </c>
      <c r="Y470" s="16">
        <f t="shared" si="114"/>
        <v>3</v>
      </c>
      <c r="Z470" s="16">
        <f t="shared" si="115"/>
        <v>0</v>
      </c>
      <c r="AA470" s="16" t="str">
        <f t="shared" si="116"/>
        <v>DefExt</v>
      </c>
      <c r="AB470" s="16">
        <f t="shared" si="110"/>
        <v>111</v>
      </c>
      <c r="AC470" s="16" t="str">
        <f t="shared" si="117"/>
        <v>HPExt</v>
      </c>
      <c r="AD470" s="16">
        <f t="shared" si="118"/>
        <v>337</v>
      </c>
      <c r="AE470" s="16" t="str">
        <f t="shared" si="119"/>
        <v>[x]</v>
      </c>
      <c r="AF470" s="29" t="str">
        <f t="shared" si="120"/>
        <v>[x]</v>
      </c>
      <c r="AG470" s="29" t="str">
        <f t="shared" si="121"/>
        <v>[x]</v>
      </c>
    </row>
    <row r="471" spans="16:33" ht="16.5" x14ac:dyDescent="0.2">
      <c r="P471" s="15">
        <v>415</v>
      </c>
      <c r="Q471" s="16">
        <f t="shared" si="106"/>
        <v>23</v>
      </c>
      <c r="R471" s="16">
        <f t="shared" si="107"/>
        <v>1606029</v>
      </c>
      <c r="S471" s="16" t="str">
        <f t="shared" si="111"/>
        <v>神器5碎片3等级1</v>
      </c>
      <c r="T471" s="31" t="s">
        <v>673</v>
      </c>
      <c r="U471" s="16">
        <f t="shared" si="108"/>
        <v>1</v>
      </c>
      <c r="V471" s="38">
        <f t="shared" si="112"/>
        <v>0.20200000000000001</v>
      </c>
      <c r="W471" s="19">
        <f t="shared" si="109"/>
        <v>4.0400000000000002E-3</v>
      </c>
      <c r="X471" s="16">
        <f t="shared" si="113"/>
        <v>1</v>
      </c>
      <c r="Y471" s="16">
        <f t="shared" si="114"/>
        <v>2</v>
      </c>
      <c r="Z471" s="16">
        <f t="shared" si="115"/>
        <v>0</v>
      </c>
      <c r="AA471" s="16" t="str">
        <f t="shared" si="116"/>
        <v>AtkExt</v>
      </c>
      <c r="AB471" s="16">
        <f t="shared" si="110"/>
        <v>21</v>
      </c>
      <c r="AC471" s="16" t="str">
        <f t="shared" si="117"/>
        <v>DefExt</v>
      </c>
      <c r="AD471" s="16">
        <f t="shared" si="118"/>
        <v>21</v>
      </c>
      <c r="AE471" s="16" t="str">
        <f t="shared" si="119"/>
        <v>[x]</v>
      </c>
      <c r="AF471" s="29" t="str">
        <f t="shared" si="120"/>
        <v>[x]</v>
      </c>
      <c r="AG471" s="29" t="str">
        <f t="shared" si="121"/>
        <v>[x]</v>
      </c>
    </row>
    <row r="472" spans="16:33" ht="16.5" x14ac:dyDescent="0.2">
      <c r="P472" s="15">
        <v>416</v>
      </c>
      <c r="Q472" s="16">
        <f t="shared" si="106"/>
        <v>23</v>
      </c>
      <c r="R472" s="16">
        <f t="shared" si="107"/>
        <v>1606029</v>
      </c>
      <c r="S472" s="16" t="str">
        <f t="shared" si="111"/>
        <v>神器5碎片3等级2</v>
      </c>
      <c r="T472" s="31" t="s">
        <v>673</v>
      </c>
      <c r="U472" s="16">
        <f t="shared" si="108"/>
        <v>2</v>
      </c>
      <c r="V472" s="38">
        <f t="shared" si="112"/>
        <v>0.25800000000000001</v>
      </c>
      <c r="W472" s="19">
        <f t="shared" si="109"/>
        <v>5.1600000000000005E-3</v>
      </c>
      <c r="X472" s="16">
        <f t="shared" si="113"/>
        <v>1</v>
      </c>
      <c r="Y472" s="16">
        <f t="shared" si="114"/>
        <v>2</v>
      </c>
      <c r="Z472" s="16">
        <f t="shared" si="115"/>
        <v>0</v>
      </c>
      <c r="AA472" s="16" t="str">
        <f t="shared" si="116"/>
        <v>AtkExt</v>
      </c>
      <c r="AB472" s="16">
        <f t="shared" si="110"/>
        <v>27</v>
      </c>
      <c r="AC472" s="16" t="str">
        <f t="shared" si="117"/>
        <v>DefExt</v>
      </c>
      <c r="AD472" s="16">
        <f t="shared" si="118"/>
        <v>27</v>
      </c>
      <c r="AE472" s="16" t="str">
        <f t="shared" si="119"/>
        <v>[x]</v>
      </c>
      <c r="AF472" s="29" t="str">
        <f t="shared" si="120"/>
        <v>[x]</v>
      </c>
      <c r="AG472" s="29" t="str">
        <f t="shared" si="121"/>
        <v>[x]</v>
      </c>
    </row>
    <row r="473" spans="16:33" ht="16.5" x14ac:dyDescent="0.2">
      <c r="P473" s="15">
        <v>417</v>
      </c>
      <c r="Q473" s="16">
        <f t="shared" si="106"/>
        <v>23</v>
      </c>
      <c r="R473" s="16">
        <f t="shared" si="107"/>
        <v>1606029</v>
      </c>
      <c r="S473" s="16" t="str">
        <f t="shared" si="111"/>
        <v>神器5碎片3等级3</v>
      </c>
      <c r="T473" s="31" t="s">
        <v>673</v>
      </c>
      <c r="U473" s="16">
        <f t="shared" si="108"/>
        <v>3</v>
      </c>
      <c r="V473" s="38">
        <f t="shared" si="112"/>
        <v>0.31800000000000006</v>
      </c>
      <c r="W473" s="19">
        <f t="shared" si="109"/>
        <v>6.3600000000000011E-3</v>
      </c>
      <c r="X473" s="16">
        <f t="shared" si="113"/>
        <v>1</v>
      </c>
      <c r="Y473" s="16">
        <f t="shared" si="114"/>
        <v>2</v>
      </c>
      <c r="Z473" s="16">
        <f t="shared" si="115"/>
        <v>0</v>
      </c>
      <c r="AA473" s="16" t="str">
        <f t="shared" si="116"/>
        <v>AtkExt</v>
      </c>
      <c r="AB473" s="16">
        <f t="shared" si="110"/>
        <v>34</v>
      </c>
      <c r="AC473" s="16" t="str">
        <f t="shared" si="117"/>
        <v>DefExt</v>
      </c>
      <c r="AD473" s="16">
        <f t="shared" si="118"/>
        <v>34</v>
      </c>
      <c r="AE473" s="16" t="str">
        <f t="shared" si="119"/>
        <v>[x]</v>
      </c>
      <c r="AF473" s="29" t="str">
        <f t="shared" si="120"/>
        <v>[x]</v>
      </c>
      <c r="AG473" s="29" t="str">
        <f t="shared" si="121"/>
        <v>[x]</v>
      </c>
    </row>
    <row r="474" spans="16:33" ht="16.5" x14ac:dyDescent="0.2">
      <c r="P474" s="15">
        <v>418</v>
      </c>
      <c r="Q474" s="16">
        <f t="shared" si="106"/>
        <v>23</v>
      </c>
      <c r="R474" s="16">
        <f t="shared" si="107"/>
        <v>1606029</v>
      </c>
      <c r="S474" s="16" t="str">
        <f t="shared" si="111"/>
        <v>神器5碎片3等级4</v>
      </c>
      <c r="T474" s="31" t="s">
        <v>673</v>
      </c>
      <c r="U474" s="16">
        <f t="shared" si="108"/>
        <v>4</v>
      </c>
      <c r="V474" s="38">
        <f t="shared" si="112"/>
        <v>0.38200000000000001</v>
      </c>
      <c r="W474" s="19">
        <f t="shared" si="109"/>
        <v>7.6400000000000001E-3</v>
      </c>
      <c r="X474" s="16">
        <f t="shared" si="113"/>
        <v>1</v>
      </c>
      <c r="Y474" s="16">
        <f t="shared" si="114"/>
        <v>2</v>
      </c>
      <c r="Z474" s="16">
        <f t="shared" si="115"/>
        <v>0</v>
      </c>
      <c r="AA474" s="16" t="str">
        <f t="shared" si="116"/>
        <v>AtkExt</v>
      </c>
      <c r="AB474" s="16">
        <f t="shared" si="110"/>
        <v>41</v>
      </c>
      <c r="AC474" s="16" t="str">
        <f t="shared" si="117"/>
        <v>DefExt</v>
      </c>
      <c r="AD474" s="16">
        <f t="shared" si="118"/>
        <v>40</v>
      </c>
      <c r="AE474" s="16" t="str">
        <f t="shared" si="119"/>
        <v>[x]</v>
      </c>
      <c r="AF474" s="29" t="str">
        <f t="shared" si="120"/>
        <v>[x]</v>
      </c>
      <c r="AG474" s="29" t="str">
        <f t="shared" si="121"/>
        <v>[x]</v>
      </c>
    </row>
    <row r="475" spans="16:33" ht="16.5" x14ac:dyDescent="0.2">
      <c r="P475" s="15">
        <v>419</v>
      </c>
      <c r="Q475" s="16">
        <f t="shared" si="106"/>
        <v>23</v>
      </c>
      <c r="R475" s="16">
        <f t="shared" si="107"/>
        <v>1606029</v>
      </c>
      <c r="S475" s="16" t="str">
        <f t="shared" si="111"/>
        <v>神器5碎片3等级5</v>
      </c>
      <c r="T475" s="31" t="s">
        <v>673</v>
      </c>
      <c r="U475" s="16">
        <f t="shared" si="108"/>
        <v>5</v>
      </c>
      <c r="V475" s="38">
        <f t="shared" si="112"/>
        <v>0.45</v>
      </c>
      <c r="W475" s="19">
        <f t="shared" si="109"/>
        <v>9.0000000000000011E-3</v>
      </c>
      <c r="X475" s="16">
        <f t="shared" si="113"/>
        <v>1</v>
      </c>
      <c r="Y475" s="16">
        <f t="shared" si="114"/>
        <v>2</v>
      </c>
      <c r="Z475" s="16">
        <f t="shared" si="115"/>
        <v>0</v>
      </c>
      <c r="AA475" s="16" t="str">
        <f t="shared" si="116"/>
        <v>AtkExt</v>
      </c>
      <c r="AB475" s="16">
        <f t="shared" si="110"/>
        <v>48</v>
      </c>
      <c r="AC475" s="16" t="str">
        <f t="shared" si="117"/>
        <v>DefExt</v>
      </c>
      <c r="AD475" s="16">
        <f t="shared" si="118"/>
        <v>48</v>
      </c>
      <c r="AE475" s="16" t="str">
        <f t="shared" si="119"/>
        <v>[x]</v>
      </c>
      <c r="AF475" s="29" t="str">
        <f t="shared" si="120"/>
        <v>[x]</v>
      </c>
      <c r="AG475" s="29" t="str">
        <f t="shared" si="121"/>
        <v>[x]</v>
      </c>
    </row>
    <row r="476" spans="16:33" ht="16.5" x14ac:dyDescent="0.2">
      <c r="P476" s="15">
        <v>420</v>
      </c>
      <c r="Q476" s="16">
        <f t="shared" si="106"/>
        <v>23</v>
      </c>
      <c r="R476" s="16">
        <f t="shared" si="107"/>
        <v>1606029</v>
      </c>
      <c r="S476" s="16" t="str">
        <f t="shared" si="111"/>
        <v>神器5碎片3等级6</v>
      </c>
      <c r="T476" s="31" t="s">
        <v>673</v>
      </c>
      <c r="U476" s="16">
        <f t="shared" si="108"/>
        <v>6</v>
      </c>
      <c r="V476" s="38">
        <f t="shared" si="112"/>
        <v>0.52200000000000002</v>
      </c>
      <c r="W476" s="19">
        <f t="shared" si="109"/>
        <v>1.0440000000000001E-2</v>
      </c>
      <c r="X476" s="16">
        <f t="shared" si="113"/>
        <v>1</v>
      </c>
      <c r="Y476" s="16">
        <f t="shared" si="114"/>
        <v>2</v>
      </c>
      <c r="Z476" s="16">
        <f t="shared" si="115"/>
        <v>0</v>
      </c>
      <c r="AA476" s="16" t="str">
        <f t="shared" si="116"/>
        <v>AtkExt</v>
      </c>
      <c r="AB476" s="16">
        <f t="shared" si="110"/>
        <v>56</v>
      </c>
      <c r="AC476" s="16" t="str">
        <f t="shared" si="117"/>
        <v>DefExt</v>
      </c>
      <c r="AD476" s="16">
        <f t="shared" si="118"/>
        <v>56</v>
      </c>
      <c r="AE476" s="16" t="str">
        <f t="shared" si="119"/>
        <v>[x]</v>
      </c>
      <c r="AF476" s="29" t="str">
        <f t="shared" si="120"/>
        <v>[x]</v>
      </c>
      <c r="AG476" s="29" t="str">
        <f t="shared" si="121"/>
        <v>[x]</v>
      </c>
    </row>
    <row r="477" spans="16:33" ht="16.5" x14ac:dyDescent="0.2">
      <c r="P477" s="15">
        <v>421</v>
      </c>
      <c r="Q477" s="16">
        <f t="shared" si="106"/>
        <v>23</v>
      </c>
      <c r="R477" s="16">
        <f t="shared" si="107"/>
        <v>1606029</v>
      </c>
      <c r="S477" s="16" t="str">
        <f t="shared" si="111"/>
        <v>神器5碎片3等级7</v>
      </c>
      <c r="T477" s="31" t="s">
        <v>673</v>
      </c>
      <c r="U477" s="16">
        <f t="shared" si="108"/>
        <v>7</v>
      </c>
      <c r="V477" s="38">
        <f t="shared" si="112"/>
        <v>0.59799999999999998</v>
      </c>
      <c r="W477" s="19">
        <f t="shared" si="109"/>
        <v>1.196E-2</v>
      </c>
      <c r="X477" s="16">
        <f t="shared" si="113"/>
        <v>1</v>
      </c>
      <c r="Y477" s="16">
        <f t="shared" si="114"/>
        <v>2</v>
      </c>
      <c r="Z477" s="16">
        <f t="shared" si="115"/>
        <v>0</v>
      </c>
      <c r="AA477" s="16" t="str">
        <f t="shared" si="116"/>
        <v>AtkExt</v>
      </c>
      <c r="AB477" s="16">
        <f t="shared" si="110"/>
        <v>64</v>
      </c>
      <c r="AC477" s="16" t="str">
        <f t="shared" si="117"/>
        <v>DefExt</v>
      </c>
      <c r="AD477" s="16">
        <f t="shared" si="118"/>
        <v>64</v>
      </c>
      <c r="AE477" s="16" t="str">
        <f t="shared" si="119"/>
        <v>[x]</v>
      </c>
      <c r="AF477" s="29" t="str">
        <f t="shared" si="120"/>
        <v>[x]</v>
      </c>
      <c r="AG477" s="29" t="str">
        <f t="shared" si="121"/>
        <v>[x]</v>
      </c>
    </row>
    <row r="478" spans="16:33" ht="16.5" x14ac:dyDescent="0.2">
      <c r="P478" s="15">
        <v>422</v>
      </c>
      <c r="Q478" s="16">
        <f t="shared" si="106"/>
        <v>23</v>
      </c>
      <c r="R478" s="16">
        <f t="shared" si="107"/>
        <v>1606029</v>
      </c>
      <c r="S478" s="16" t="str">
        <f t="shared" si="111"/>
        <v>神器5碎片3等级8</v>
      </c>
      <c r="T478" s="31" t="s">
        <v>673</v>
      </c>
      <c r="U478" s="16">
        <f t="shared" si="108"/>
        <v>8</v>
      </c>
      <c r="V478" s="38">
        <f t="shared" si="112"/>
        <v>0.67800000000000005</v>
      </c>
      <c r="W478" s="19">
        <f t="shared" si="109"/>
        <v>1.3560000000000001E-2</v>
      </c>
      <c r="X478" s="16">
        <f t="shared" si="113"/>
        <v>1</v>
      </c>
      <c r="Y478" s="16">
        <f t="shared" si="114"/>
        <v>2</v>
      </c>
      <c r="Z478" s="16">
        <f t="shared" si="115"/>
        <v>0</v>
      </c>
      <c r="AA478" s="16" t="str">
        <f t="shared" si="116"/>
        <v>AtkExt</v>
      </c>
      <c r="AB478" s="16">
        <f t="shared" si="110"/>
        <v>73</v>
      </c>
      <c r="AC478" s="16" t="str">
        <f t="shared" si="117"/>
        <v>DefExt</v>
      </c>
      <c r="AD478" s="16">
        <f t="shared" si="118"/>
        <v>72</v>
      </c>
      <c r="AE478" s="16" t="str">
        <f t="shared" si="119"/>
        <v>[x]</v>
      </c>
      <c r="AF478" s="29" t="str">
        <f t="shared" si="120"/>
        <v>[x]</v>
      </c>
      <c r="AG478" s="29" t="str">
        <f t="shared" si="121"/>
        <v>[x]</v>
      </c>
    </row>
    <row r="479" spans="16:33" ht="16.5" x14ac:dyDescent="0.2">
      <c r="P479" s="15">
        <v>423</v>
      </c>
      <c r="Q479" s="16">
        <f t="shared" si="106"/>
        <v>23</v>
      </c>
      <c r="R479" s="16">
        <f t="shared" si="107"/>
        <v>1606029</v>
      </c>
      <c r="S479" s="16" t="str">
        <f t="shared" si="111"/>
        <v>神器5碎片3等级9</v>
      </c>
      <c r="T479" s="31" t="s">
        <v>673</v>
      </c>
      <c r="U479" s="16">
        <f t="shared" si="108"/>
        <v>9</v>
      </c>
      <c r="V479" s="38">
        <f t="shared" si="112"/>
        <v>0.76200000000000001</v>
      </c>
      <c r="W479" s="19">
        <f t="shared" si="109"/>
        <v>1.524E-2</v>
      </c>
      <c r="X479" s="16">
        <f t="shared" si="113"/>
        <v>1</v>
      </c>
      <c r="Y479" s="16">
        <f t="shared" si="114"/>
        <v>2</v>
      </c>
      <c r="Z479" s="16">
        <f t="shared" si="115"/>
        <v>0</v>
      </c>
      <c r="AA479" s="16" t="str">
        <f t="shared" si="116"/>
        <v>AtkExt</v>
      </c>
      <c r="AB479" s="16">
        <f t="shared" si="110"/>
        <v>82</v>
      </c>
      <c r="AC479" s="16" t="str">
        <f t="shared" si="117"/>
        <v>DefExt</v>
      </c>
      <c r="AD479" s="16">
        <f t="shared" si="118"/>
        <v>81</v>
      </c>
      <c r="AE479" s="16" t="str">
        <f t="shared" si="119"/>
        <v>[x]</v>
      </c>
      <c r="AF479" s="29" t="str">
        <f t="shared" si="120"/>
        <v>[x]</v>
      </c>
      <c r="AG479" s="29" t="str">
        <f t="shared" si="121"/>
        <v>[x]</v>
      </c>
    </row>
    <row r="480" spans="16:33" ht="16.5" x14ac:dyDescent="0.2">
      <c r="P480" s="15">
        <v>424</v>
      </c>
      <c r="Q480" s="16">
        <f t="shared" si="106"/>
        <v>23</v>
      </c>
      <c r="R480" s="16">
        <f t="shared" si="107"/>
        <v>1606029</v>
      </c>
      <c r="S480" s="16" t="str">
        <f t="shared" si="111"/>
        <v>神器5碎片3等级10</v>
      </c>
      <c r="T480" s="31" t="s">
        <v>673</v>
      </c>
      <c r="U480" s="16">
        <f t="shared" si="108"/>
        <v>10</v>
      </c>
      <c r="V480" s="38">
        <f t="shared" si="112"/>
        <v>0.85000000000000009</v>
      </c>
      <c r="W480" s="19">
        <f t="shared" si="109"/>
        <v>1.7000000000000001E-2</v>
      </c>
      <c r="X480" s="16">
        <f t="shared" si="113"/>
        <v>1</v>
      </c>
      <c r="Y480" s="16">
        <f t="shared" si="114"/>
        <v>2</v>
      </c>
      <c r="Z480" s="16">
        <f t="shared" si="115"/>
        <v>0</v>
      </c>
      <c r="AA480" s="16" t="str">
        <f t="shared" si="116"/>
        <v>AtkExt</v>
      </c>
      <c r="AB480" s="16">
        <f t="shared" si="110"/>
        <v>91</v>
      </c>
      <c r="AC480" s="16" t="str">
        <f t="shared" si="117"/>
        <v>DefExt</v>
      </c>
      <c r="AD480" s="16">
        <f t="shared" si="118"/>
        <v>91</v>
      </c>
      <c r="AE480" s="16" t="str">
        <f t="shared" si="119"/>
        <v>[x]</v>
      </c>
      <c r="AF480" s="29" t="str">
        <f t="shared" si="120"/>
        <v>[x]</v>
      </c>
      <c r="AG480" s="29" t="str">
        <f t="shared" si="121"/>
        <v>[x]</v>
      </c>
    </row>
    <row r="481" spans="16:33" ht="16.5" x14ac:dyDescent="0.2">
      <c r="P481" s="15">
        <v>425</v>
      </c>
      <c r="Q481" s="16">
        <f t="shared" si="106"/>
        <v>23</v>
      </c>
      <c r="R481" s="16">
        <f t="shared" si="107"/>
        <v>1606029</v>
      </c>
      <c r="S481" s="16" t="str">
        <f t="shared" si="111"/>
        <v>神器5碎片3等级11</v>
      </c>
      <c r="T481" s="31" t="s">
        <v>673</v>
      </c>
      <c r="U481" s="16">
        <f t="shared" si="108"/>
        <v>11</v>
      </c>
      <c r="V481" s="38">
        <f t="shared" si="112"/>
        <v>0.94200000000000006</v>
      </c>
      <c r="W481" s="19">
        <f t="shared" si="109"/>
        <v>1.8840000000000003E-2</v>
      </c>
      <c r="X481" s="16">
        <f t="shared" si="113"/>
        <v>1</v>
      </c>
      <c r="Y481" s="16">
        <f t="shared" si="114"/>
        <v>2</v>
      </c>
      <c r="Z481" s="16">
        <f t="shared" si="115"/>
        <v>0</v>
      </c>
      <c r="AA481" s="16" t="str">
        <f t="shared" si="116"/>
        <v>AtkExt</v>
      </c>
      <c r="AB481" s="16">
        <f t="shared" si="110"/>
        <v>101</v>
      </c>
      <c r="AC481" s="16" t="str">
        <f t="shared" si="117"/>
        <v>DefExt</v>
      </c>
      <c r="AD481" s="16">
        <f t="shared" si="118"/>
        <v>101</v>
      </c>
      <c r="AE481" s="16" t="str">
        <f t="shared" si="119"/>
        <v>[x]</v>
      </c>
      <c r="AF481" s="29" t="str">
        <f t="shared" si="120"/>
        <v>[x]</v>
      </c>
      <c r="AG481" s="29" t="str">
        <f t="shared" si="121"/>
        <v>[x]</v>
      </c>
    </row>
    <row r="482" spans="16:33" ht="16.5" x14ac:dyDescent="0.2">
      <c r="P482" s="15">
        <v>426</v>
      </c>
      <c r="Q482" s="16">
        <f t="shared" si="106"/>
        <v>23</v>
      </c>
      <c r="R482" s="16">
        <f t="shared" si="107"/>
        <v>1606029</v>
      </c>
      <c r="S482" s="16" t="str">
        <f t="shared" si="111"/>
        <v>神器5碎片3等级12</v>
      </c>
      <c r="T482" s="31" t="s">
        <v>673</v>
      </c>
      <c r="U482" s="16">
        <f t="shared" si="108"/>
        <v>12</v>
      </c>
      <c r="V482" s="38">
        <f t="shared" si="112"/>
        <v>1.0380000000000003</v>
      </c>
      <c r="W482" s="19">
        <f t="shared" si="109"/>
        <v>2.0760000000000004E-2</v>
      </c>
      <c r="X482" s="16">
        <f t="shared" si="113"/>
        <v>1</v>
      </c>
      <c r="Y482" s="16">
        <f t="shared" si="114"/>
        <v>2</v>
      </c>
      <c r="Z482" s="16">
        <f t="shared" si="115"/>
        <v>0</v>
      </c>
      <c r="AA482" s="16" t="str">
        <f t="shared" si="116"/>
        <v>AtkExt</v>
      </c>
      <c r="AB482" s="16">
        <f t="shared" si="110"/>
        <v>111</v>
      </c>
      <c r="AC482" s="16" t="str">
        <f t="shared" si="117"/>
        <v>DefExt</v>
      </c>
      <c r="AD482" s="16">
        <f t="shared" si="118"/>
        <v>111</v>
      </c>
      <c r="AE482" s="16" t="str">
        <f t="shared" si="119"/>
        <v>[x]</v>
      </c>
      <c r="AF482" s="29" t="str">
        <f t="shared" si="120"/>
        <v>[x]</v>
      </c>
      <c r="AG482" s="29" t="str">
        <f t="shared" si="121"/>
        <v>[x]</v>
      </c>
    </row>
    <row r="483" spans="16:33" ht="16.5" x14ac:dyDescent="0.2">
      <c r="P483" s="15">
        <v>427</v>
      </c>
      <c r="Q483" s="16">
        <f t="shared" si="106"/>
        <v>23</v>
      </c>
      <c r="R483" s="16">
        <f t="shared" si="107"/>
        <v>1606029</v>
      </c>
      <c r="S483" s="16" t="str">
        <f t="shared" si="111"/>
        <v>神器5碎片3等级13</v>
      </c>
      <c r="T483" s="31" t="s">
        <v>673</v>
      </c>
      <c r="U483" s="16">
        <f t="shared" si="108"/>
        <v>13</v>
      </c>
      <c r="V483" s="38">
        <f t="shared" si="112"/>
        <v>1.1380000000000001</v>
      </c>
      <c r="W483" s="19">
        <f t="shared" si="109"/>
        <v>2.2760000000000002E-2</v>
      </c>
      <c r="X483" s="16">
        <f t="shared" si="113"/>
        <v>1</v>
      </c>
      <c r="Y483" s="16">
        <f t="shared" si="114"/>
        <v>2</v>
      </c>
      <c r="Z483" s="16">
        <f t="shared" si="115"/>
        <v>0</v>
      </c>
      <c r="AA483" s="16" t="str">
        <f t="shared" si="116"/>
        <v>AtkExt</v>
      </c>
      <c r="AB483" s="16">
        <f t="shared" si="110"/>
        <v>122</v>
      </c>
      <c r="AC483" s="16" t="str">
        <f t="shared" si="117"/>
        <v>DefExt</v>
      </c>
      <c r="AD483" s="16">
        <f t="shared" si="118"/>
        <v>122</v>
      </c>
      <c r="AE483" s="16" t="str">
        <f t="shared" si="119"/>
        <v>[x]</v>
      </c>
      <c r="AF483" s="29" t="str">
        <f t="shared" si="120"/>
        <v>[x]</v>
      </c>
      <c r="AG483" s="29" t="str">
        <f t="shared" si="121"/>
        <v>[x]</v>
      </c>
    </row>
    <row r="484" spans="16:33" ht="16.5" x14ac:dyDescent="0.2">
      <c r="P484" s="15">
        <v>428</v>
      </c>
      <c r="Q484" s="16">
        <f t="shared" si="106"/>
        <v>23</v>
      </c>
      <c r="R484" s="16">
        <f t="shared" si="107"/>
        <v>1606029</v>
      </c>
      <c r="S484" s="16" t="str">
        <f t="shared" si="111"/>
        <v>神器5碎片3等级14</v>
      </c>
      <c r="T484" s="31" t="s">
        <v>673</v>
      </c>
      <c r="U484" s="16">
        <f t="shared" si="108"/>
        <v>14</v>
      </c>
      <c r="V484" s="38">
        <f t="shared" si="112"/>
        <v>1.242</v>
      </c>
      <c r="W484" s="19">
        <f t="shared" si="109"/>
        <v>2.4840000000000001E-2</v>
      </c>
      <c r="X484" s="16">
        <f t="shared" si="113"/>
        <v>1</v>
      </c>
      <c r="Y484" s="16">
        <f t="shared" si="114"/>
        <v>2</v>
      </c>
      <c r="Z484" s="16">
        <f t="shared" si="115"/>
        <v>0</v>
      </c>
      <c r="AA484" s="16" t="str">
        <f t="shared" si="116"/>
        <v>AtkExt</v>
      </c>
      <c r="AB484" s="16">
        <f t="shared" si="110"/>
        <v>133</v>
      </c>
      <c r="AC484" s="16" t="str">
        <f t="shared" si="117"/>
        <v>DefExt</v>
      </c>
      <c r="AD484" s="16">
        <f t="shared" si="118"/>
        <v>133</v>
      </c>
      <c r="AE484" s="16" t="str">
        <f t="shared" si="119"/>
        <v>[x]</v>
      </c>
      <c r="AF484" s="29" t="str">
        <f t="shared" si="120"/>
        <v>[x]</v>
      </c>
      <c r="AG484" s="29" t="str">
        <f t="shared" si="121"/>
        <v>[x]</v>
      </c>
    </row>
    <row r="485" spans="16:33" ht="16.5" x14ac:dyDescent="0.2">
      <c r="P485" s="15">
        <v>429</v>
      </c>
      <c r="Q485" s="16">
        <f t="shared" si="106"/>
        <v>23</v>
      </c>
      <c r="R485" s="16">
        <f t="shared" si="107"/>
        <v>1606029</v>
      </c>
      <c r="S485" s="16" t="str">
        <f t="shared" si="111"/>
        <v>神器5碎片3等级15</v>
      </c>
      <c r="T485" s="31" t="s">
        <v>673</v>
      </c>
      <c r="U485" s="16">
        <f t="shared" si="108"/>
        <v>15</v>
      </c>
      <c r="V485" s="38">
        <f t="shared" si="112"/>
        <v>1.35</v>
      </c>
      <c r="W485" s="19">
        <f t="shared" si="109"/>
        <v>2.7000000000000003E-2</v>
      </c>
      <c r="X485" s="16">
        <f t="shared" si="113"/>
        <v>1</v>
      </c>
      <c r="Y485" s="16">
        <f t="shared" si="114"/>
        <v>2</v>
      </c>
      <c r="Z485" s="16">
        <f t="shared" si="115"/>
        <v>0</v>
      </c>
      <c r="AA485" s="16" t="str">
        <f t="shared" si="116"/>
        <v>AtkExt</v>
      </c>
      <c r="AB485" s="16">
        <f t="shared" si="110"/>
        <v>145</v>
      </c>
      <c r="AC485" s="16" t="str">
        <f t="shared" si="117"/>
        <v>DefExt</v>
      </c>
      <c r="AD485" s="16">
        <f t="shared" si="118"/>
        <v>144</v>
      </c>
      <c r="AE485" s="16" t="str">
        <f t="shared" si="119"/>
        <v>[x]</v>
      </c>
      <c r="AF485" s="29" t="str">
        <f t="shared" si="120"/>
        <v>[x]</v>
      </c>
      <c r="AG485" s="29" t="str">
        <f t="shared" si="121"/>
        <v>[x]</v>
      </c>
    </row>
    <row r="486" spans="16:33" ht="16.5" x14ac:dyDescent="0.2">
      <c r="P486" s="15">
        <v>430</v>
      </c>
      <c r="Q486" s="16">
        <f t="shared" si="106"/>
        <v>23</v>
      </c>
      <c r="R486" s="16">
        <f t="shared" si="107"/>
        <v>1606029</v>
      </c>
      <c r="S486" s="16" t="str">
        <f t="shared" si="111"/>
        <v>神器5碎片3等级16</v>
      </c>
      <c r="T486" s="31" t="s">
        <v>673</v>
      </c>
      <c r="U486" s="16">
        <f t="shared" si="108"/>
        <v>16</v>
      </c>
      <c r="V486" s="38">
        <f t="shared" si="112"/>
        <v>1.4620000000000002</v>
      </c>
      <c r="W486" s="19">
        <f t="shared" si="109"/>
        <v>2.9240000000000006E-2</v>
      </c>
      <c r="X486" s="16">
        <f t="shared" si="113"/>
        <v>1</v>
      </c>
      <c r="Y486" s="16">
        <f t="shared" si="114"/>
        <v>2</v>
      </c>
      <c r="Z486" s="16">
        <f t="shared" si="115"/>
        <v>0</v>
      </c>
      <c r="AA486" s="16" t="str">
        <f t="shared" si="116"/>
        <v>AtkExt</v>
      </c>
      <c r="AB486" s="16">
        <f t="shared" si="110"/>
        <v>157</v>
      </c>
      <c r="AC486" s="16" t="str">
        <f t="shared" si="117"/>
        <v>DefExt</v>
      </c>
      <c r="AD486" s="16">
        <f t="shared" si="118"/>
        <v>156</v>
      </c>
      <c r="AE486" s="16" t="str">
        <f t="shared" si="119"/>
        <v>[x]</v>
      </c>
      <c r="AF486" s="29" t="str">
        <f t="shared" si="120"/>
        <v>[x]</v>
      </c>
      <c r="AG486" s="29" t="str">
        <f t="shared" si="121"/>
        <v>[x]</v>
      </c>
    </row>
    <row r="487" spans="16:33" ht="16.5" x14ac:dyDescent="0.2">
      <c r="P487" s="15">
        <v>431</v>
      </c>
      <c r="Q487" s="16">
        <f t="shared" si="106"/>
        <v>23</v>
      </c>
      <c r="R487" s="16">
        <f t="shared" si="107"/>
        <v>1606029</v>
      </c>
      <c r="S487" s="16" t="str">
        <f t="shared" si="111"/>
        <v>神器5碎片3等级17</v>
      </c>
      <c r="T487" s="31" t="s">
        <v>673</v>
      </c>
      <c r="U487" s="16">
        <f t="shared" si="108"/>
        <v>17</v>
      </c>
      <c r="V487" s="38">
        <f t="shared" si="112"/>
        <v>1.5779999999999998</v>
      </c>
      <c r="W487" s="19">
        <f t="shared" si="109"/>
        <v>3.1559999999999998E-2</v>
      </c>
      <c r="X487" s="16">
        <f t="shared" si="113"/>
        <v>1</v>
      </c>
      <c r="Y487" s="16">
        <f t="shared" si="114"/>
        <v>2</v>
      </c>
      <c r="Z487" s="16">
        <f t="shared" si="115"/>
        <v>0</v>
      </c>
      <c r="AA487" s="16" t="str">
        <f t="shared" si="116"/>
        <v>AtkExt</v>
      </c>
      <c r="AB487" s="16">
        <f t="shared" si="110"/>
        <v>170</v>
      </c>
      <c r="AC487" s="16" t="str">
        <f t="shared" si="117"/>
        <v>DefExt</v>
      </c>
      <c r="AD487" s="16">
        <f t="shared" si="118"/>
        <v>169</v>
      </c>
      <c r="AE487" s="16" t="str">
        <f t="shared" si="119"/>
        <v>[x]</v>
      </c>
      <c r="AF487" s="29" t="str">
        <f t="shared" si="120"/>
        <v>[x]</v>
      </c>
      <c r="AG487" s="29" t="str">
        <f t="shared" si="121"/>
        <v>[x]</v>
      </c>
    </row>
    <row r="488" spans="16:33" ht="16.5" x14ac:dyDescent="0.2">
      <c r="P488" s="15">
        <v>432</v>
      </c>
      <c r="Q488" s="16">
        <f t="shared" si="106"/>
        <v>23</v>
      </c>
      <c r="R488" s="16">
        <f t="shared" si="107"/>
        <v>1606029</v>
      </c>
      <c r="S488" s="16" t="str">
        <f t="shared" si="111"/>
        <v>神器5碎片3等级18</v>
      </c>
      <c r="T488" s="31" t="s">
        <v>673</v>
      </c>
      <c r="U488" s="16">
        <f t="shared" si="108"/>
        <v>18</v>
      </c>
      <c r="V488" s="38">
        <f t="shared" si="112"/>
        <v>1.698</v>
      </c>
      <c r="W488" s="19">
        <f t="shared" si="109"/>
        <v>3.3959999999999997E-2</v>
      </c>
      <c r="X488" s="16">
        <f t="shared" si="113"/>
        <v>1</v>
      </c>
      <c r="Y488" s="16">
        <f t="shared" si="114"/>
        <v>2</v>
      </c>
      <c r="Z488" s="16">
        <f t="shared" si="115"/>
        <v>0</v>
      </c>
      <c r="AA488" s="16" t="str">
        <f t="shared" si="116"/>
        <v>AtkExt</v>
      </c>
      <c r="AB488" s="16">
        <f t="shared" si="110"/>
        <v>183</v>
      </c>
      <c r="AC488" s="16" t="str">
        <f t="shared" si="117"/>
        <v>DefExt</v>
      </c>
      <c r="AD488" s="16">
        <f t="shared" si="118"/>
        <v>182</v>
      </c>
      <c r="AE488" s="16" t="str">
        <f t="shared" si="119"/>
        <v>[x]</v>
      </c>
      <c r="AF488" s="29" t="str">
        <f t="shared" si="120"/>
        <v>[x]</v>
      </c>
      <c r="AG488" s="29" t="str">
        <f t="shared" si="121"/>
        <v>[x]</v>
      </c>
    </row>
    <row r="489" spans="16:33" ht="16.5" x14ac:dyDescent="0.2">
      <c r="P489" s="15">
        <v>433</v>
      </c>
      <c r="Q489" s="16">
        <f t="shared" si="106"/>
        <v>23</v>
      </c>
      <c r="R489" s="16">
        <f t="shared" si="107"/>
        <v>1606029</v>
      </c>
      <c r="S489" s="16" t="str">
        <f t="shared" si="111"/>
        <v>神器5碎片3等级19</v>
      </c>
      <c r="T489" s="31" t="s">
        <v>673</v>
      </c>
      <c r="U489" s="16">
        <f t="shared" si="108"/>
        <v>19</v>
      </c>
      <c r="V489" s="38">
        <f t="shared" si="112"/>
        <v>1.8220000000000001</v>
      </c>
      <c r="W489" s="19">
        <f t="shared" si="109"/>
        <v>3.644E-2</v>
      </c>
      <c r="X489" s="16">
        <f t="shared" si="113"/>
        <v>1</v>
      </c>
      <c r="Y489" s="16">
        <f t="shared" si="114"/>
        <v>2</v>
      </c>
      <c r="Z489" s="16">
        <f t="shared" si="115"/>
        <v>0</v>
      </c>
      <c r="AA489" s="16" t="str">
        <f t="shared" si="116"/>
        <v>AtkExt</v>
      </c>
      <c r="AB489" s="16">
        <f t="shared" si="110"/>
        <v>196</v>
      </c>
      <c r="AC489" s="16" t="str">
        <f t="shared" si="117"/>
        <v>DefExt</v>
      </c>
      <c r="AD489" s="16">
        <f t="shared" si="118"/>
        <v>195</v>
      </c>
      <c r="AE489" s="16" t="str">
        <f t="shared" si="119"/>
        <v>[x]</v>
      </c>
      <c r="AF489" s="29" t="str">
        <f t="shared" si="120"/>
        <v>[x]</v>
      </c>
      <c r="AG489" s="29" t="str">
        <f t="shared" si="121"/>
        <v>[x]</v>
      </c>
    </row>
    <row r="490" spans="16:33" ht="16.5" x14ac:dyDescent="0.2">
      <c r="P490" s="15">
        <v>434</v>
      </c>
      <c r="Q490" s="16">
        <f t="shared" si="106"/>
        <v>23</v>
      </c>
      <c r="R490" s="16">
        <f t="shared" si="107"/>
        <v>1606029</v>
      </c>
      <c r="S490" s="16" t="str">
        <f t="shared" si="111"/>
        <v>神器5碎片3等级20</v>
      </c>
      <c r="T490" s="31" t="s">
        <v>673</v>
      </c>
      <c r="U490" s="16">
        <f t="shared" si="108"/>
        <v>20</v>
      </c>
      <c r="V490" s="38">
        <f t="shared" si="112"/>
        <v>1.95</v>
      </c>
      <c r="W490" s="19">
        <f t="shared" si="109"/>
        <v>3.9E-2</v>
      </c>
      <c r="X490" s="16">
        <f t="shared" si="113"/>
        <v>1</v>
      </c>
      <c r="Y490" s="16">
        <f t="shared" si="114"/>
        <v>2</v>
      </c>
      <c r="Z490" s="16">
        <f t="shared" si="115"/>
        <v>0</v>
      </c>
      <c r="AA490" s="16" t="str">
        <f t="shared" si="116"/>
        <v>AtkExt</v>
      </c>
      <c r="AB490" s="16">
        <f t="shared" si="110"/>
        <v>210</v>
      </c>
      <c r="AC490" s="16" t="str">
        <f t="shared" si="117"/>
        <v>DefExt</v>
      </c>
      <c r="AD490" s="16">
        <f t="shared" si="118"/>
        <v>209</v>
      </c>
      <c r="AE490" s="16" t="str">
        <f t="shared" si="119"/>
        <v>[x]</v>
      </c>
      <c r="AF490" s="29" t="str">
        <f t="shared" si="120"/>
        <v>[x]</v>
      </c>
      <c r="AG490" s="29" t="str">
        <f t="shared" si="121"/>
        <v>[x]</v>
      </c>
    </row>
    <row r="491" spans="16:33" ht="16.5" x14ac:dyDescent="0.2">
      <c r="P491" s="15">
        <v>435</v>
      </c>
      <c r="Q491" s="16">
        <f t="shared" si="106"/>
        <v>23</v>
      </c>
      <c r="R491" s="16">
        <f t="shared" si="107"/>
        <v>1606029</v>
      </c>
      <c r="S491" s="16" t="str">
        <f t="shared" si="111"/>
        <v>神器5碎片3等级21</v>
      </c>
      <c r="T491" s="31" t="s">
        <v>673</v>
      </c>
      <c r="U491" s="16">
        <f t="shared" si="108"/>
        <v>21</v>
      </c>
      <c r="V491" s="38">
        <f t="shared" si="112"/>
        <v>2.0819999999999999</v>
      </c>
      <c r="W491" s="19">
        <f t="shared" si="109"/>
        <v>4.1639999999999996E-2</v>
      </c>
      <c r="X491" s="16">
        <f t="shared" si="113"/>
        <v>1</v>
      </c>
      <c r="Y491" s="16">
        <f t="shared" si="114"/>
        <v>2</v>
      </c>
      <c r="Z491" s="16">
        <f t="shared" si="115"/>
        <v>0</v>
      </c>
      <c r="AA491" s="16" t="str">
        <f t="shared" si="116"/>
        <v>AtkExt</v>
      </c>
      <c r="AB491" s="16">
        <f t="shared" si="110"/>
        <v>224</v>
      </c>
      <c r="AC491" s="16" t="str">
        <f t="shared" si="117"/>
        <v>DefExt</v>
      </c>
      <c r="AD491" s="16">
        <f t="shared" si="118"/>
        <v>223</v>
      </c>
      <c r="AE491" s="16" t="str">
        <f t="shared" si="119"/>
        <v>[x]</v>
      </c>
      <c r="AF491" s="29" t="str">
        <f t="shared" si="120"/>
        <v>[x]</v>
      </c>
      <c r="AG491" s="29" t="str">
        <f t="shared" si="121"/>
        <v>[x]</v>
      </c>
    </row>
    <row r="492" spans="16:33" ht="16.5" x14ac:dyDescent="0.2">
      <c r="P492" s="15">
        <v>436</v>
      </c>
      <c r="Q492" s="16">
        <f t="shared" si="106"/>
        <v>24</v>
      </c>
      <c r="R492" s="16">
        <f t="shared" si="107"/>
        <v>1606030</v>
      </c>
      <c r="S492" s="16" t="str">
        <f t="shared" si="111"/>
        <v>神器5碎片4等级1</v>
      </c>
      <c r="T492" s="31" t="s">
        <v>673</v>
      </c>
      <c r="U492" s="16">
        <f t="shared" si="108"/>
        <v>1</v>
      </c>
      <c r="V492" s="38">
        <f t="shared" si="112"/>
        <v>0.20200000000000001</v>
      </c>
      <c r="W492" s="19">
        <f t="shared" si="109"/>
        <v>4.0400000000000002E-3</v>
      </c>
      <c r="X492" s="16">
        <f t="shared" si="113"/>
        <v>2</v>
      </c>
      <c r="Y492" s="16">
        <f t="shared" si="114"/>
        <v>3</v>
      </c>
      <c r="Z492" s="16">
        <f t="shared" si="115"/>
        <v>0</v>
      </c>
      <c r="AA492" s="16" t="str">
        <f t="shared" si="116"/>
        <v>DefExt</v>
      </c>
      <c r="AB492" s="16">
        <f t="shared" si="110"/>
        <v>21</v>
      </c>
      <c r="AC492" s="16" t="str">
        <f t="shared" si="117"/>
        <v>HPExt</v>
      </c>
      <c r="AD492" s="16">
        <f t="shared" si="118"/>
        <v>65</v>
      </c>
      <c r="AE492" s="16" t="str">
        <f t="shared" si="119"/>
        <v>[x]</v>
      </c>
      <c r="AF492" s="29" t="str">
        <f t="shared" si="120"/>
        <v>[x]</v>
      </c>
      <c r="AG492" s="29" t="str">
        <f t="shared" si="121"/>
        <v>[x]</v>
      </c>
    </row>
    <row r="493" spans="16:33" ht="16.5" x14ac:dyDescent="0.2">
      <c r="P493" s="15">
        <v>437</v>
      </c>
      <c r="Q493" s="16">
        <f t="shared" si="106"/>
        <v>24</v>
      </c>
      <c r="R493" s="16">
        <f t="shared" si="107"/>
        <v>1606030</v>
      </c>
      <c r="S493" s="16" t="str">
        <f t="shared" si="111"/>
        <v>神器5碎片4等级2</v>
      </c>
      <c r="T493" s="31" t="s">
        <v>673</v>
      </c>
      <c r="U493" s="16">
        <f t="shared" si="108"/>
        <v>2</v>
      </c>
      <c r="V493" s="38">
        <f t="shared" si="112"/>
        <v>0.25800000000000001</v>
      </c>
      <c r="W493" s="19">
        <f t="shared" si="109"/>
        <v>5.1600000000000005E-3</v>
      </c>
      <c r="X493" s="16">
        <f t="shared" si="113"/>
        <v>2</v>
      </c>
      <c r="Y493" s="16">
        <f t="shared" si="114"/>
        <v>3</v>
      </c>
      <c r="Z493" s="16">
        <f t="shared" si="115"/>
        <v>0</v>
      </c>
      <c r="AA493" s="16" t="str">
        <f t="shared" si="116"/>
        <v>DefExt</v>
      </c>
      <c r="AB493" s="16">
        <f t="shared" si="110"/>
        <v>27</v>
      </c>
      <c r="AC493" s="16" t="str">
        <f t="shared" si="117"/>
        <v>HPExt</v>
      </c>
      <c r="AD493" s="16">
        <f t="shared" si="118"/>
        <v>83</v>
      </c>
      <c r="AE493" s="16" t="str">
        <f t="shared" si="119"/>
        <v>[x]</v>
      </c>
      <c r="AF493" s="29" t="str">
        <f t="shared" si="120"/>
        <v>[x]</v>
      </c>
      <c r="AG493" s="29" t="str">
        <f t="shared" si="121"/>
        <v>[x]</v>
      </c>
    </row>
    <row r="494" spans="16:33" ht="16.5" x14ac:dyDescent="0.2">
      <c r="P494" s="15">
        <v>438</v>
      </c>
      <c r="Q494" s="16">
        <f t="shared" si="106"/>
        <v>24</v>
      </c>
      <c r="R494" s="16">
        <f t="shared" si="107"/>
        <v>1606030</v>
      </c>
      <c r="S494" s="16" t="str">
        <f t="shared" si="111"/>
        <v>神器5碎片4等级3</v>
      </c>
      <c r="T494" s="31" t="s">
        <v>673</v>
      </c>
      <c r="U494" s="16">
        <f t="shared" si="108"/>
        <v>3</v>
      </c>
      <c r="V494" s="38">
        <f t="shared" si="112"/>
        <v>0.31800000000000006</v>
      </c>
      <c r="W494" s="19">
        <f t="shared" si="109"/>
        <v>6.3600000000000011E-3</v>
      </c>
      <c r="X494" s="16">
        <f t="shared" si="113"/>
        <v>2</v>
      </c>
      <c r="Y494" s="16">
        <f t="shared" si="114"/>
        <v>3</v>
      </c>
      <c r="Z494" s="16">
        <f t="shared" si="115"/>
        <v>0</v>
      </c>
      <c r="AA494" s="16" t="str">
        <f t="shared" si="116"/>
        <v>DefExt</v>
      </c>
      <c r="AB494" s="16">
        <f t="shared" si="110"/>
        <v>34</v>
      </c>
      <c r="AC494" s="16" t="str">
        <f t="shared" si="117"/>
        <v>HPExt</v>
      </c>
      <c r="AD494" s="16">
        <f t="shared" si="118"/>
        <v>103</v>
      </c>
      <c r="AE494" s="16" t="str">
        <f t="shared" si="119"/>
        <v>[x]</v>
      </c>
      <c r="AF494" s="29" t="str">
        <f t="shared" si="120"/>
        <v>[x]</v>
      </c>
      <c r="AG494" s="29" t="str">
        <f t="shared" si="121"/>
        <v>[x]</v>
      </c>
    </row>
    <row r="495" spans="16:33" ht="16.5" x14ac:dyDescent="0.2">
      <c r="P495" s="15">
        <v>439</v>
      </c>
      <c r="Q495" s="16">
        <f t="shared" si="106"/>
        <v>24</v>
      </c>
      <c r="R495" s="16">
        <f t="shared" si="107"/>
        <v>1606030</v>
      </c>
      <c r="S495" s="16" t="str">
        <f t="shared" si="111"/>
        <v>神器5碎片4等级4</v>
      </c>
      <c r="T495" s="31" t="s">
        <v>673</v>
      </c>
      <c r="U495" s="16">
        <f t="shared" si="108"/>
        <v>4</v>
      </c>
      <c r="V495" s="38">
        <f t="shared" si="112"/>
        <v>0.38200000000000001</v>
      </c>
      <c r="W495" s="19">
        <f t="shared" si="109"/>
        <v>7.6400000000000001E-3</v>
      </c>
      <c r="X495" s="16">
        <f t="shared" si="113"/>
        <v>2</v>
      </c>
      <c r="Y495" s="16">
        <f t="shared" si="114"/>
        <v>3</v>
      </c>
      <c r="Z495" s="16">
        <f t="shared" si="115"/>
        <v>0</v>
      </c>
      <c r="AA495" s="16" t="str">
        <f t="shared" si="116"/>
        <v>DefExt</v>
      </c>
      <c r="AB495" s="16">
        <f t="shared" si="110"/>
        <v>40</v>
      </c>
      <c r="AC495" s="16" t="str">
        <f t="shared" si="117"/>
        <v>HPExt</v>
      </c>
      <c r="AD495" s="16">
        <f t="shared" si="118"/>
        <v>123</v>
      </c>
      <c r="AE495" s="16" t="str">
        <f t="shared" si="119"/>
        <v>[x]</v>
      </c>
      <c r="AF495" s="29" t="str">
        <f t="shared" si="120"/>
        <v>[x]</v>
      </c>
      <c r="AG495" s="29" t="str">
        <f t="shared" si="121"/>
        <v>[x]</v>
      </c>
    </row>
    <row r="496" spans="16:33" ht="16.5" x14ac:dyDescent="0.2">
      <c r="P496" s="15">
        <v>440</v>
      </c>
      <c r="Q496" s="16">
        <f t="shared" si="106"/>
        <v>24</v>
      </c>
      <c r="R496" s="16">
        <f t="shared" si="107"/>
        <v>1606030</v>
      </c>
      <c r="S496" s="16" t="str">
        <f t="shared" si="111"/>
        <v>神器5碎片4等级5</v>
      </c>
      <c r="T496" s="31" t="s">
        <v>673</v>
      </c>
      <c r="U496" s="16">
        <f t="shared" si="108"/>
        <v>5</v>
      </c>
      <c r="V496" s="38">
        <f t="shared" si="112"/>
        <v>0.45</v>
      </c>
      <c r="W496" s="19">
        <f t="shared" si="109"/>
        <v>9.0000000000000011E-3</v>
      </c>
      <c r="X496" s="16">
        <f t="shared" si="113"/>
        <v>2</v>
      </c>
      <c r="Y496" s="16">
        <f t="shared" si="114"/>
        <v>3</v>
      </c>
      <c r="Z496" s="16">
        <f t="shared" si="115"/>
        <v>0</v>
      </c>
      <c r="AA496" s="16" t="str">
        <f t="shared" si="116"/>
        <v>DefExt</v>
      </c>
      <c r="AB496" s="16">
        <f t="shared" si="110"/>
        <v>48</v>
      </c>
      <c r="AC496" s="16" t="str">
        <f t="shared" si="117"/>
        <v>HPExt</v>
      </c>
      <c r="AD496" s="16">
        <f t="shared" si="118"/>
        <v>145</v>
      </c>
      <c r="AE496" s="16" t="str">
        <f t="shared" si="119"/>
        <v>[x]</v>
      </c>
      <c r="AF496" s="29" t="str">
        <f t="shared" si="120"/>
        <v>[x]</v>
      </c>
      <c r="AG496" s="29" t="str">
        <f t="shared" si="121"/>
        <v>[x]</v>
      </c>
    </row>
    <row r="497" spans="16:33" ht="16.5" x14ac:dyDescent="0.2">
      <c r="P497" s="15">
        <v>441</v>
      </c>
      <c r="Q497" s="16">
        <f t="shared" si="106"/>
        <v>24</v>
      </c>
      <c r="R497" s="16">
        <f t="shared" si="107"/>
        <v>1606030</v>
      </c>
      <c r="S497" s="16" t="str">
        <f t="shared" si="111"/>
        <v>神器5碎片4等级6</v>
      </c>
      <c r="T497" s="31" t="s">
        <v>673</v>
      </c>
      <c r="U497" s="16">
        <f t="shared" si="108"/>
        <v>6</v>
      </c>
      <c r="V497" s="38">
        <f t="shared" si="112"/>
        <v>0.52200000000000002</v>
      </c>
      <c r="W497" s="19">
        <f t="shared" si="109"/>
        <v>1.0440000000000001E-2</v>
      </c>
      <c r="X497" s="16">
        <f t="shared" si="113"/>
        <v>2</v>
      </c>
      <c r="Y497" s="16">
        <f t="shared" si="114"/>
        <v>3</v>
      </c>
      <c r="Z497" s="16">
        <f t="shared" si="115"/>
        <v>0</v>
      </c>
      <c r="AA497" s="16" t="str">
        <f t="shared" si="116"/>
        <v>DefExt</v>
      </c>
      <c r="AB497" s="16">
        <f t="shared" si="110"/>
        <v>56</v>
      </c>
      <c r="AC497" s="16" t="str">
        <f t="shared" si="117"/>
        <v>HPExt</v>
      </c>
      <c r="AD497" s="16">
        <f t="shared" si="118"/>
        <v>169</v>
      </c>
      <c r="AE497" s="16" t="str">
        <f t="shared" si="119"/>
        <v>[x]</v>
      </c>
      <c r="AF497" s="29" t="str">
        <f t="shared" si="120"/>
        <v>[x]</v>
      </c>
      <c r="AG497" s="29" t="str">
        <f t="shared" si="121"/>
        <v>[x]</v>
      </c>
    </row>
    <row r="498" spans="16:33" ht="16.5" x14ac:dyDescent="0.2">
      <c r="P498" s="15">
        <v>442</v>
      </c>
      <c r="Q498" s="16">
        <f t="shared" si="106"/>
        <v>24</v>
      </c>
      <c r="R498" s="16">
        <f t="shared" si="107"/>
        <v>1606030</v>
      </c>
      <c r="S498" s="16" t="str">
        <f t="shared" si="111"/>
        <v>神器5碎片4等级7</v>
      </c>
      <c r="T498" s="31" t="s">
        <v>673</v>
      </c>
      <c r="U498" s="16">
        <f t="shared" si="108"/>
        <v>7</v>
      </c>
      <c r="V498" s="38">
        <f t="shared" si="112"/>
        <v>0.59799999999999998</v>
      </c>
      <c r="W498" s="19">
        <f t="shared" si="109"/>
        <v>1.196E-2</v>
      </c>
      <c r="X498" s="16">
        <f t="shared" si="113"/>
        <v>2</v>
      </c>
      <c r="Y498" s="16">
        <f t="shared" si="114"/>
        <v>3</v>
      </c>
      <c r="Z498" s="16">
        <f t="shared" si="115"/>
        <v>0</v>
      </c>
      <c r="AA498" s="16" t="str">
        <f t="shared" si="116"/>
        <v>DefExt</v>
      </c>
      <c r="AB498" s="16">
        <f t="shared" si="110"/>
        <v>64</v>
      </c>
      <c r="AC498" s="16" t="str">
        <f t="shared" si="117"/>
        <v>HPExt</v>
      </c>
      <c r="AD498" s="16">
        <f t="shared" si="118"/>
        <v>193</v>
      </c>
      <c r="AE498" s="16" t="str">
        <f t="shared" si="119"/>
        <v>[x]</v>
      </c>
      <c r="AF498" s="29" t="str">
        <f t="shared" si="120"/>
        <v>[x]</v>
      </c>
      <c r="AG498" s="29" t="str">
        <f t="shared" si="121"/>
        <v>[x]</v>
      </c>
    </row>
    <row r="499" spans="16:33" ht="16.5" x14ac:dyDescent="0.2">
      <c r="P499" s="15">
        <v>443</v>
      </c>
      <c r="Q499" s="16">
        <f t="shared" si="106"/>
        <v>24</v>
      </c>
      <c r="R499" s="16">
        <f t="shared" si="107"/>
        <v>1606030</v>
      </c>
      <c r="S499" s="16" t="str">
        <f t="shared" si="111"/>
        <v>神器5碎片4等级8</v>
      </c>
      <c r="T499" s="31" t="s">
        <v>673</v>
      </c>
      <c r="U499" s="16">
        <f t="shared" si="108"/>
        <v>8</v>
      </c>
      <c r="V499" s="38">
        <f t="shared" si="112"/>
        <v>0.67800000000000005</v>
      </c>
      <c r="W499" s="19">
        <f t="shared" si="109"/>
        <v>1.3560000000000001E-2</v>
      </c>
      <c r="X499" s="16">
        <f t="shared" si="113"/>
        <v>2</v>
      </c>
      <c r="Y499" s="16">
        <f t="shared" si="114"/>
        <v>3</v>
      </c>
      <c r="Z499" s="16">
        <f t="shared" si="115"/>
        <v>0</v>
      </c>
      <c r="AA499" s="16" t="str">
        <f t="shared" si="116"/>
        <v>DefExt</v>
      </c>
      <c r="AB499" s="16">
        <f t="shared" si="110"/>
        <v>72</v>
      </c>
      <c r="AC499" s="16" t="str">
        <f t="shared" si="117"/>
        <v>HPExt</v>
      </c>
      <c r="AD499" s="16">
        <f t="shared" si="118"/>
        <v>219</v>
      </c>
      <c r="AE499" s="16" t="str">
        <f t="shared" si="119"/>
        <v>[x]</v>
      </c>
      <c r="AF499" s="29" t="str">
        <f t="shared" si="120"/>
        <v>[x]</v>
      </c>
      <c r="AG499" s="29" t="str">
        <f t="shared" si="121"/>
        <v>[x]</v>
      </c>
    </row>
    <row r="500" spans="16:33" ht="16.5" x14ac:dyDescent="0.2">
      <c r="P500" s="15">
        <v>444</v>
      </c>
      <c r="Q500" s="16">
        <f t="shared" si="106"/>
        <v>24</v>
      </c>
      <c r="R500" s="16">
        <f t="shared" si="107"/>
        <v>1606030</v>
      </c>
      <c r="S500" s="16" t="str">
        <f t="shared" si="111"/>
        <v>神器5碎片4等级9</v>
      </c>
      <c r="T500" s="31" t="s">
        <v>673</v>
      </c>
      <c r="U500" s="16">
        <f t="shared" si="108"/>
        <v>9</v>
      </c>
      <c r="V500" s="38">
        <f t="shared" si="112"/>
        <v>0.76200000000000001</v>
      </c>
      <c r="W500" s="19">
        <f t="shared" si="109"/>
        <v>1.524E-2</v>
      </c>
      <c r="X500" s="16">
        <f t="shared" si="113"/>
        <v>2</v>
      </c>
      <c r="Y500" s="16">
        <f t="shared" si="114"/>
        <v>3</v>
      </c>
      <c r="Z500" s="16">
        <f t="shared" si="115"/>
        <v>0</v>
      </c>
      <c r="AA500" s="16" t="str">
        <f t="shared" si="116"/>
        <v>DefExt</v>
      </c>
      <c r="AB500" s="16">
        <f t="shared" si="110"/>
        <v>81</v>
      </c>
      <c r="AC500" s="16" t="str">
        <f t="shared" si="117"/>
        <v>HPExt</v>
      </c>
      <c r="AD500" s="16">
        <f t="shared" si="118"/>
        <v>247</v>
      </c>
      <c r="AE500" s="16" t="str">
        <f t="shared" si="119"/>
        <v>[x]</v>
      </c>
      <c r="AF500" s="29" t="str">
        <f t="shared" si="120"/>
        <v>[x]</v>
      </c>
      <c r="AG500" s="29" t="str">
        <f t="shared" si="121"/>
        <v>[x]</v>
      </c>
    </row>
    <row r="501" spans="16:33" ht="16.5" x14ac:dyDescent="0.2">
      <c r="P501" s="15">
        <v>445</v>
      </c>
      <c r="Q501" s="16">
        <f t="shared" si="106"/>
        <v>24</v>
      </c>
      <c r="R501" s="16">
        <f t="shared" si="107"/>
        <v>1606030</v>
      </c>
      <c r="S501" s="16" t="str">
        <f t="shared" si="111"/>
        <v>神器5碎片4等级10</v>
      </c>
      <c r="T501" s="31" t="s">
        <v>673</v>
      </c>
      <c r="U501" s="16">
        <f t="shared" si="108"/>
        <v>10</v>
      </c>
      <c r="V501" s="38">
        <f t="shared" si="112"/>
        <v>0.85000000000000009</v>
      </c>
      <c r="W501" s="19">
        <f t="shared" si="109"/>
        <v>1.7000000000000001E-2</v>
      </c>
      <c r="X501" s="16">
        <f t="shared" si="113"/>
        <v>2</v>
      </c>
      <c r="Y501" s="16">
        <f t="shared" si="114"/>
        <v>3</v>
      </c>
      <c r="Z501" s="16">
        <f t="shared" si="115"/>
        <v>0</v>
      </c>
      <c r="AA501" s="16" t="str">
        <f t="shared" si="116"/>
        <v>DefExt</v>
      </c>
      <c r="AB501" s="16">
        <f t="shared" si="110"/>
        <v>91</v>
      </c>
      <c r="AC501" s="16" t="str">
        <f t="shared" si="117"/>
        <v>HPExt</v>
      </c>
      <c r="AD501" s="16">
        <f t="shared" si="118"/>
        <v>275</v>
      </c>
      <c r="AE501" s="16" t="str">
        <f t="shared" si="119"/>
        <v>[x]</v>
      </c>
      <c r="AF501" s="29" t="str">
        <f t="shared" si="120"/>
        <v>[x]</v>
      </c>
      <c r="AG501" s="29" t="str">
        <f t="shared" si="121"/>
        <v>[x]</v>
      </c>
    </row>
    <row r="502" spans="16:33" ht="16.5" x14ac:dyDescent="0.2">
      <c r="P502" s="15">
        <v>446</v>
      </c>
      <c r="Q502" s="16">
        <f t="shared" si="106"/>
        <v>24</v>
      </c>
      <c r="R502" s="16">
        <f t="shared" si="107"/>
        <v>1606030</v>
      </c>
      <c r="S502" s="16" t="str">
        <f t="shared" si="111"/>
        <v>神器5碎片4等级11</v>
      </c>
      <c r="T502" s="31" t="s">
        <v>673</v>
      </c>
      <c r="U502" s="16">
        <f t="shared" si="108"/>
        <v>11</v>
      </c>
      <c r="V502" s="38">
        <f t="shared" si="112"/>
        <v>0.94200000000000006</v>
      </c>
      <c r="W502" s="19">
        <f t="shared" si="109"/>
        <v>1.8840000000000003E-2</v>
      </c>
      <c r="X502" s="16">
        <f t="shared" si="113"/>
        <v>2</v>
      </c>
      <c r="Y502" s="16">
        <f t="shared" si="114"/>
        <v>3</v>
      </c>
      <c r="Z502" s="16">
        <f t="shared" si="115"/>
        <v>0</v>
      </c>
      <c r="AA502" s="16" t="str">
        <f t="shared" si="116"/>
        <v>DefExt</v>
      </c>
      <c r="AB502" s="16">
        <f t="shared" si="110"/>
        <v>101</v>
      </c>
      <c r="AC502" s="16" t="str">
        <f t="shared" si="117"/>
        <v>HPExt</v>
      </c>
      <c r="AD502" s="16">
        <f t="shared" si="118"/>
        <v>305</v>
      </c>
      <c r="AE502" s="16" t="str">
        <f t="shared" si="119"/>
        <v>[x]</v>
      </c>
      <c r="AF502" s="29" t="str">
        <f t="shared" si="120"/>
        <v>[x]</v>
      </c>
      <c r="AG502" s="29" t="str">
        <f t="shared" si="121"/>
        <v>[x]</v>
      </c>
    </row>
    <row r="503" spans="16:33" ht="16.5" x14ac:dyDescent="0.2">
      <c r="P503" s="15">
        <v>447</v>
      </c>
      <c r="Q503" s="16">
        <f t="shared" si="106"/>
        <v>24</v>
      </c>
      <c r="R503" s="16">
        <f t="shared" si="107"/>
        <v>1606030</v>
      </c>
      <c r="S503" s="16" t="str">
        <f t="shared" si="111"/>
        <v>神器5碎片4等级12</v>
      </c>
      <c r="T503" s="31" t="s">
        <v>673</v>
      </c>
      <c r="U503" s="16">
        <f t="shared" si="108"/>
        <v>12</v>
      </c>
      <c r="V503" s="38">
        <f t="shared" si="112"/>
        <v>1.0380000000000003</v>
      </c>
      <c r="W503" s="19">
        <f t="shared" si="109"/>
        <v>2.0760000000000004E-2</v>
      </c>
      <c r="X503" s="16">
        <f t="shared" si="113"/>
        <v>2</v>
      </c>
      <c r="Y503" s="16">
        <f t="shared" si="114"/>
        <v>3</v>
      </c>
      <c r="Z503" s="16">
        <f t="shared" si="115"/>
        <v>0</v>
      </c>
      <c r="AA503" s="16" t="str">
        <f t="shared" si="116"/>
        <v>DefExt</v>
      </c>
      <c r="AB503" s="16">
        <f t="shared" si="110"/>
        <v>111</v>
      </c>
      <c r="AC503" s="16" t="str">
        <f t="shared" si="117"/>
        <v>HPExt</v>
      </c>
      <c r="AD503" s="16">
        <f t="shared" si="118"/>
        <v>336</v>
      </c>
      <c r="AE503" s="16" t="str">
        <f t="shared" si="119"/>
        <v>[x]</v>
      </c>
      <c r="AF503" s="29" t="str">
        <f t="shared" si="120"/>
        <v>[x]</v>
      </c>
      <c r="AG503" s="29" t="str">
        <f t="shared" si="121"/>
        <v>[x]</v>
      </c>
    </row>
    <row r="504" spans="16:33" ht="16.5" x14ac:dyDescent="0.2">
      <c r="P504" s="15">
        <v>448</v>
      </c>
      <c r="Q504" s="16">
        <f t="shared" si="106"/>
        <v>24</v>
      </c>
      <c r="R504" s="16">
        <f t="shared" si="107"/>
        <v>1606030</v>
      </c>
      <c r="S504" s="16" t="str">
        <f t="shared" si="111"/>
        <v>神器5碎片4等级13</v>
      </c>
      <c r="T504" s="31" t="s">
        <v>673</v>
      </c>
      <c r="U504" s="16">
        <f t="shared" si="108"/>
        <v>13</v>
      </c>
      <c r="V504" s="38">
        <f t="shared" si="112"/>
        <v>1.1380000000000001</v>
      </c>
      <c r="W504" s="19">
        <f t="shared" si="109"/>
        <v>2.2760000000000002E-2</v>
      </c>
      <c r="X504" s="16">
        <f t="shared" si="113"/>
        <v>2</v>
      </c>
      <c r="Y504" s="16">
        <f t="shared" si="114"/>
        <v>3</v>
      </c>
      <c r="Z504" s="16">
        <f t="shared" si="115"/>
        <v>0</v>
      </c>
      <c r="AA504" s="16" t="str">
        <f t="shared" si="116"/>
        <v>DefExt</v>
      </c>
      <c r="AB504" s="16">
        <f t="shared" si="110"/>
        <v>122</v>
      </c>
      <c r="AC504" s="16" t="str">
        <f t="shared" si="117"/>
        <v>HPExt</v>
      </c>
      <c r="AD504" s="16">
        <f t="shared" si="118"/>
        <v>368</v>
      </c>
      <c r="AE504" s="16" t="str">
        <f t="shared" si="119"/>
        <v>[x]</v>
      </c>
      <c r="AF504" s="29" t="str">
        <f t="shared" si="120"/>
        <v>[x]</v>
      </c>
      <c r="AG504" s="29" t="str">
        <f t="shared" si="121"/>
        <v>[x]</v>
      </c>
    </row>
    <row r="505" spans="16:33" ht="16.5" x14ac:dyDescent="0.2">
      <c r="P505" s="15">
        <v>449</v>
      </c>
      <c r="Q505" s="16">
        <f t="shared" ref="Q505:Q568" si="122">MATCH(P505-1,$X$4:$X$46,1)</f>
        <v>24</v>
      </c>
      <c r="R505" s="16">
        <f t="shared" ref="R505:R568" si="123">INDEX($S$5:$S$46,Q505)</f>
        <v>1606030</v>
      </c>
      <c r="S505" s="16" t="str">
        <f t="shared" si="111"/>
        <v>神器5碎片4等级14</v>
      </c>
      <c r="T505" s="31" t="s">
        <v>673</v>
      </c>
      <c r="U505" s="16">
        <f t="shared" ref="U505:U568" si="124">P505-INDEX($X$4:$X$46,Q505)</f>
        <v>14</v>
      </c>
      <c r="V505" s="38">
        <f t="shared" si="112"/>
        <v>1.242</v>
      </c>
      <c r="W505" s="19">
        <f t="shared" ref="W505:W568" si="125">INDEX($V$5:$V$46,Q505)*V505</f>
        <v>2.4840000000000001E-2</v>
      </c>
      <c r="X505" s="16">
        <f t="shared" si="113"/>
        <v>2</v>
      </c>
      <c r="Y505" s="16">
        <f t="shared" si="114"/>
        <v>3</v>
      </c>
      <c r="Z505" s="16">
        <f t="shared" si="115"/>
        <v>0</v>
      </c>
      <c r="AA505" s="16" t="str">
        <f t="shared" si="116"/>
        <v>DefExt</v>
      </c>
      <c r="AB505" s="16">
        <f t="shared" ref="AB505:AB568" si="126">INT(INDEX($E$4:$G$4,X505)*W505*INDEX($Y$5:$AA$46,Q505,X505))</f>
        <v>133</v>
      </c>
      <c r="AC505" s="16" t="str">
        <f t="shared" si="117"/>
        <v>HPExt</v>
      </c>
      <c r="AD505" s="16">
        <f t="shared" si="118"/>
        <v>402</v>
      </c>
      <c r="AE505" s="16" t="str">
        <f t="shared" si="119"/>
        <v>[x]</v>
      </c>
      <c r="AF505" s="29" t="str">
        <f t="shared" si="120"/>
        <v>[x]</v>
      </c>
      <c r="AG505" s="29" t="str">
        <f t="shared" si="121"/>
        <v>[x]</v>
      </c>
    </row>
    <row r="506" spans="16:33" ht="16.5" x14ac:dyDescent="0.2">
      <c r="P506" s="15">
        <v>450</v>
      </c>
      <c r="Q506" s="16">
        <f t="shared" si="122"/>
        <v>24</v>
      </c>
      <c r="R506" s="16">
        <f t="shared" si="123"/>
        <v>1606030</v>
      </c>
      <c r="S506" s="16" t="str">
        <f t="shared" ref="S506:S569" si="127">INDEX($P$5:$P$46,Q506)&amp;"碎片"&amp;INDEX($R$5:$R$46,Q506)&amp;"等级"&amp;U506</f>
        <v>神器5碎片4等级15</v>
      </c>
      <c r="T506" s="31" t="s">
        <v>673</v>
      </c>
      <c r="U506" s="16">
        <f t="shared" si="124"/>
        <v>15</v>
      </c>
      <c r="V506" s="38">
        <f t="shared" ref="V506:V569" si="128">15%+U506*5%+U506*U506*0.2%</f>
        <v>1.35</v>
      </c>
      <c r="W506" s="19">
        <f t="shared" si="125"/>
        <v>2.7000000000000003E-2</v>
      </c>
      <c r="X506" s="16">
        <f t="shared" ref="X506:X569" si="129">INDEX($AB$5:$AB$46,Q506)</f>
        <v>2</v>
      </c>
      <c r="Y506" s="16">
        <f t="shared" ref="Y506:Y569" si="130">INDEX(AC$5:AC$46,$Q506)</f>
        <v>3</v>
      </c>
      <c r="Z506" s="16">
        <f t="shared" ref="Z506:Z569" si="131">INDEX(AD$5:AD$46,$Q506)</f>
        <v>0</v>
      </c>
      <c r="AA506" s="16" t="str">
        <f t="shared" ref="AA506:AA569" si="132">INDEX($Y$3:$AA$3,X506)</f>
        <v>DefExt</v>
      </c>
      <c r="AB506" s="16">
        <f t="shared" si="126"/>
        <v>144</v>
      </c>
      <c r="AC506" s="16" t="str">
        <f t="shared" ref="AC506:AC569" si="133">IF(Y506&gt;0,INDEX($Y$3:$AA$3,Y506),"[x]")</f>
        <v>HPExt</v>
      </c>
      <c r="AD506" s="16">
        <f t="shared" ref="AD506:AD569" si="134">IF(Y506&gt;0,INT(INDEX($E$4:$G$4,Y506)*W506*INDEX($Y$5:$AA$46,Q506,Y506)),"[x]")</f>
        <v>437</v>
      </c>
      <c r="AE506" s="16" t="str">
        <f t="shared" ref="AE506:AE569" si="135">IF(Z506&gt;0,INDEX($Y$3:$AA$3,Z506),"[x]")</f>
        <v>[x]</v>
      </c>
      <c r="AF506" s="29" t="str">
        <f t="shared" ref="AF506:AF569" si="136">IF(Z506&gt;0,INT(INDEX($E$4:$G$4,Z506)*W506*INDEX($Y$5:$AA$46,Q506,Z506)),"[x]")</f>
        <v>[x]</v>
      </c>
      <c r="AG506" s="29" t="str">
        <f t="shared" ref="AG506:AG569" si="137">IF(INDEX($AE$5:$AE$46,Q506)&gt;0,INDEX($AE$5:$AE$46,Q506)*U506,"[x]")</f>
        <v>[x]</v>
      </c>
    </row>
    <row r="507" spans="16:33" ht="16.5" x14ac:dyDescent="0.2">
      <c r="P507" s="15">
        <v>451</v>
      </c>
      <c r="Q507" s="16">
        <f t="shared" si="122"/>
        <v>24</v>
      </c>
      <c r="R507" s="16">
        <f t="shared" si="123"/>
        <v>1606030</v>
      </c>
      <c r="S507" s="16" t="str">
        <f t="shared" si="127"/>
        <v>神器5碎片4等级16</v>
      </c>
      <c r="T507" s="31" t="s">
        <v>673</v>
      </c>
      <c r="U507" s="16">
        <f t="shared" si="124"/>
        <v>16</v>
      </c>
      <c r="V507" s="38">
        <f t="shared" si="128"/>
        <v>1.4620000000000002</v>
      </c>
      <c r="W507" s="19">
        <f t="shared" si="125"/>
        <v>2.9240000000000006E-2</v>
      </c>
      <c r="X507" s="16">
        <f t="shared" si="129"/>
        <v>2</v>
      </c>
      <c r="Y507" s="16">
        <f t="shared" si="130"/>
        <v>3</v>
      </c>
      <c r="Z507" s="16">
        <f t="shared" si="131"/>
        <v>0</v>
      </c>
      <c r="AA507" s="16" t="str">
        <f t="shared" si="132"/>
        <v>DefExt</v>
      </c>
      <c r="AB507" s="16">
        <f t="shared" si="126"/>
        <v>156</v>
      </c>
      <c r="AC507" s="16" t="str">
        <f t="shared" si="133"/>
        <v>HPExt</v>
      </c>
      <c r="AD507" s="16">
        <f t="shared" si="134"/>
        <v>473</v>
      </c>
      <c r="AE507" s="16" t="str">
        <f t="shared" si="135"/>
        <v>[x]</v>
      </c>
      <c r="AF507" s="29" t="str">
        <f t="shared" si="136"/>
        <v>[x]</v>
      </c>
      <c r="AG507" s="29" t="str">
        <f t="shared" si="137"/>
        <v>[x]</v>
      </c>
    </row>
    <row r="508" spans="16:33" ht="16.5" x14ac:dyDescent="0.2">
      <c r="P508" s="15">
        <v>452</v>
      </c>
      <c r="Q508" s="16">
        <f t="shared" si="122"/>
        <v>24</v>
      </c>
      <c r="R508" s="16">
        <f t="shared" si="123"/>
        <v>1606030</v>
      </c>
      <c r="S508" s="16" t="str">
        <f t="shared" si="127"/>
        <v>神器5碎片4等级17</v>
      </c>
      <c r="T508" s="31" t="s">
        <v>673</v>
      </c>
      <c r="U508" s="16">
        <f t="shared" si="124"/>
        <v>17</v>
      </c>
      <c r="V508" s="38">
        <f t="shared" si="128"/>
        <v>1.5779999999999998</v>
      </c>
      <c r="W508" s="19">
        <f t="shared" si="125"/>
        <v>3.1559999999999998E-2</v>
      </c>
      <c r="X508" s="16">
        <f t="shared" si="129"/>
        <v>2</v>
      </c>
      <c r="Y508" s="16">
        <f t="shared" si="130"/>
        <v>3</v>
      </c>
      <c r="Z508" s="16">
        <f t="shared" si="131"/>
        <v>0</v>
      </c>
      <c r="AA508" s="16" t="str">
        <f t="shared" si="132"/>
        <v>DefExt</v>
      </c>
      <c r="AB508" s="16">
        <f t="shared" si="126"/>
        <v>169</v>
      </c>
      <c r="AC508" s="16" t="str">
        <f t="shared" si="133"/>
        <v>HPExt</v>
      </c>
      <c r="AD508" s="16">
        <f t="shared" si="134"/>
        <v>511</v>
      </c>
      <c r="AE508" s="16" t="str">
        <f t="shared" si="135"/>
        <v>[x]</v>
      </c>
      <c r="AF508" s="29" t="str">
        <f t="shared" si="136"/>
        <v>[x]</v>
      </c>
      <c r="AG508" s="29" t="str">
        <f t="shared" si="137"/>
        <v>[x]</v>
      </c>
    </row>
    <row r="509" spans="16:33" ht="16.5" x14ac:dyDescent="0.2">
      <c r="P509" s="15">
        <v>453</v>
      </c>
      <c r="Q509" s="16">
        <f t="shared" si="122"/>
        <v>24</v>
      </c>
      <c r="R509" s="16">
        <f t="shared" si="123"/>
        <v>1606030</v>
      </c>
      <c r="S509" s="16" t="str">
        <f t="shared" si="127"/>
        <v>神器5碎片4等级18</v>
      </c>
      <c r="T509" s="31" t="s">
        <v>673</v>
      </c>
      <c r="U509" s="16">
        <f t="shared" si="124"/>
        <v>18</v>
      </c>
      <c r="V509" s="38">
        <f t="shared" si="128"/>
        <v>1.698</v>
      </c>
      <c r="W509" s="19">
        <f t="shared" si="125"/>
        <v>3.3959999999999997E-2</v>
      </c>
      <c r="X509" s="16">
        <f t="shared" si="129"/>
        <v>2</v>
      </c>
      <c r="Y509" s="16">
        <f t="shared" si="130"/>
        <v>3</v>
      </c>
      <c r="Z509" s="16">
        <f t="shared" si="131"/>
        <v>0</v>
      </c>
      <c r="AA509" s="16" t="str">
        <f t="shared" si="132"/>
        <v>DefExt</v>
      </c>
      <c r="AB509" s="16">
        <f t="shared" si="126"/>
        <v>182</v>
      </c>
      <c r="AC509" s="16" t="str">
        <f t="shared" si="133"/>
        <v>HPExt</v>
      </c>
      <c r="AD509" s="16">
        <f t="shared" si="134"/>
        <v>550</v>
      </c>
      <c r="AE509" s="16" t="str">
        <f t="shared" si="135"/>
        <v>[x]</v>
      </c>
      <c r="AF509" s="29" t="str">
        <f t="shared" si="136"/>
        <v>[x]</v>
      </c>
      <c r="AG509" s="29" t="str">
        <f t="shared" si="137"/>
        <v>[x]</v>
      </c>
    </row>
    <row r="510" spans="16:33" ht="16.5" x14ac:dyDescent="0.2">
      <c r="P510" s="15">
        <v>454</v>
      </c>
      <c r="Q510" s="16">
        <f t="shared" si="122"/>
        <v>24</v>
      </c>
      <c r="R510" s="16">
        <f t="shared" si="123"/>
        <v>1606030</v>
      </c>
      <c r="S510" s="16" t="str">
        <f t="shared" si="127"/>
        <v>神器5碎片4等级19</v>
      </c>
      <c r="T510" s="31" t="s">
        <v>673</v>
      </c>
      <c r="U510" s="16">
        <f t="shared" si="124"/>
        <v>19</v>
      </c>
      <c r="V510" s="38">
        <f t="shared" si="128"/>
        <v>1.8220000000000001</v>
      </c>
      <c r="W510" s="19">
        <f t="shared" si="125"/>
        <v>3.644E-2</v>
      </c>
      <c r="X510" s="16">
        <f t="shared" si="129"/>
        <v>2</v>
      </c>
      <c r="Y510" s="16">
        <f t="shared" si="130"/>
        <v>3</v>
      </c>
      <c r="Z510" s="16">
        <f t="shared" si="131"/>
        <v>0</v>
      </c>
      <c r="AA510" s="16" t="str">
        <f t="shared" si="132"/>
        <v>DefExt</v>
      </c>
      <c r="AB510" s="16">
        <f t="shared" si="126"/>
        <v>195</v>
      </c>
      <c r="AC510" s="16" t="str">
        <f t="shared" si="133"/>
        <v>HPExt</v>
      </c>
      <c r="AD510" s="16">
        <f t="shared" si="134"/>
        <v>590</v>
      </c>
      <c r="AE510" s="16" t="str">
        <f t="shared" si="135"/>
        <v>[x]</v>
      </c>
      <c r="AF510" s="29" t="str">
        <f t="shared" si="136"/>
        <v>[x]</v>
      </c>
      <c r="AG510" s="29" t="str">
        <f t="shared" si="137"/>
        <v>[x]</v>
      </c>
    </row>
    <row r="511" spans="16:33" ht="16.5" x14ac:dyDescent="0.2">
      <c r="P511" s="15">
        <v>455</v>
      </c>
      <c r="Q511" s="16">
        <f t="shared" si="122"/>
        <v>24</v>
      </c>
      <c r="R511" s="16">
        <f t="shared" si="123"/>
        <v>1606030</v>
      </c>
      <c r="S511" s="16" t="str">
        <f t="shared" si="127"/>
        <v>神器5碎片4等级20</v>
      </c>
      <c r="T511" s="31" t="s">
        <v>673</v>
      </c>
      <c r="U511" s="16">
        <f t="shared" si="124"/>
        <v>20</v>
      </c>
      <c r="V511" s="38">
        <f t="shared" si="128"/>
        <v>1.95</v>
      </c>
      <c r="W511" s="19">
        <f t="shared" si="125"/>
        <v>3.9E-2</v>
      </c>
      <c r="X511" s="16">
        <f t="shared" si="129"/>
        <v>2</v>
      </c>
      <c r="Y511" s="16">
        <f t="shared" si="130"/>
        <v>3</v>
      </c>
      <c r="Z511" s="16">
        <f t="shared" si="131"/>
        <v>0</v>
      </c>
      <c r="AA511" s="16" t="str">
        <f t="shared" si="132"/>
        <v>DefExt</v>
      </c>
      <c r="AB511" s="16">
        <f t="shared" si="126"/>
        <v>209</v>
      </c>
      <c r="AC511" s="16" t="str">
        <f t="shared" si="133"/>
        <v>HPExt</v>
      </c>
      <c r="AD511" s="16">
        <f t="shared" si="134"/>
        <v>632</v>
      </c>
      <c r="AE511" s="16" t="str">
        <f t="shared" si="135"/>
        <v>[x]</v>
      </c>
      <c r="AF511" s="29" t="str">
        <f t="shared" si="136"/>
        <v>[x]</v>
      </c>
      <c r="AG511" s="29" t="str">
        <f t="shared" si="137"/>
        <v>[x]</v>
      </c>
    </row>
    <row r="512" spans="16:33" ht="16.5" x14ac:dyDescent="0.2">
      <c r="P512" s="15">
        <v>456</v>
      </c>
      <c r="Q512" s="16">
        <f t="shared" si="122"/>
        <v>24</v>
      </c>
      <c r="R512" s="16">
        <f t="shared" si="123"/>
        <v>1606030</v>
      </c>
      <c r="S512" s="16" t="str">
        <f t="shared" si="127"/>
        <v>神器5碎片4等级21</v>
      </c>
      <c r="T512" s="31" t="s">
        <v>673</v>
      </c>
      <c r="U512" s="16">
        <f t="shared" si="124"/>
        <v>21</v>
      </c>
      <c r="V512" s="38">
        <f t="shared" si="128"/>
        <v>2.0819999999999999</v>
      </c>
      <c r="W512" s="19">
        <f t="shared" si="125"/>
        <v>4.1639999999999996E-2</v>
      </c>
      <c r="X512" s="16">
        <f t="shared" si="129"/>
        <v>2</v>
      </c>
      <c r="Y512" s="16">
        <f t="shared" si="130"/>
        <v>3</v>
      </c>
      <c r="Z512" s="16">
        <f t="shared" si="131"/>
        <v>0</v>
      </c>
      <c r="AA512" s="16" t="str">
        <f t="shared" si="132"/>
        <v>DefExt</v>
      </c>
      <c r="AB512" s="16">
        <f t="shared" si="126"/>
        <v>223</v>
      </c>
      <c r="AC512" s="16" t="str">
        <f t="shared" si="133"/>
        <v>HPExt</v>
      </c>
      <c r="AD512" s="16">
        <f t="shared" si="134"/>
        <v>674</v>
      </c>
      <c r="AE512" s="16" t="str">
        <f t="shared" si="135"/>
        <v>[x]</v>
      </c>
      <c r="AF512" s="29" t="str">
        <f t="shared" si="136"/>
        <v>[x]</v>
      </c>
      <c r="AG512" s="29" t="str">
        <f t="shared" si="137"/>
        <v>[x]</v>
      </c>
    </row>
    <row r="513" spans="16:33" ht="16.5" x14ac:dyDescent="0.2">
      <c r="P513" s="15">
        <v>457</v>
      </c>
      <c r="Q513" s="16">
        <f t="shared" si="122"/>
        <v>25</v>
      </c>
      <c r="R513" s="16">
        <f t="shared" si="123"/>
        <v>1606031</v>
      </c>
      <c r="S513" s="16" t="str">
        <f t="shared" si="127"/>
        <v>神器5碎片5等级1</v>
      </c>
      <c r="T513" s="31" t="s">
        <v>673</v>
      </c>
      <c r="U513" s="16">
        <f t="shared" si="124"/>
        <v>1</v>
      </c>
      <c r="V513" s="38">
        <f t="shared" si="128"/>
        <v>0.20200000000000001</v>
      </c>
      <c r="W513" s="19">
        <f t="shared" si="125"/>
        <v>4.0400000000000002E-3</v>
      </c>
      <c r="X513" s="16">
        <f t="shared" si="129"/>
        <v>1</v>
      </c>
      <c r="Y513" s="16">
        <f t="shared" si="130"/>
        <v>2</v>
      </c>
      <c r="Z513" s="16">
        <f t="shared" si="131"/>
        <v>3</v>
      </c>
      <c r="AA513" s="16" t="str">
        <f t="shared" si="132"/>
        <v>AtkExt</v>
      </c>
      <c r="AB513" s="16">
        <f t="shared" si="126"/>
        <v>21</v>
      </c>
      <c r="AC513" s="16" t="str">
        <f t="shared" si="133"/>
        <v>DefExt</v>
      </c>
      <c r="AD513" s="16">
        <f t="shared" si="134"/>
        <v>10</v>
      </c>
      <c r="AE513" s="16" t="str">
        <f t="shared" si="135"/>
        <v>HPExt</v>
      </c>
      <c r="AF513" s="29">
        <f t="shared" si="136"/>
        <v>65</v>
      </c>
      <c r="AG513" s="29" t="str">
        <f t="shared" si="137"/>
        <v>[x]</v>
      </c>
    </row>
    <row r="514" spans="16:33" ht="16.5" x14ac:dyDescent="0.2">
      <c r="P514" s="15">
        <v>458</v>
      </c>
      <c r="Q514" s="16">
        <f t="shared" si="122"/>
        <v>25</v>
      </c>
      <c r="R514" s="16">
        <f t="shared" si="123"/>
        <v>1606031</v>
      </c>
      <c r="S514" s="16" t="str">
        <f t="shared" si="127"/>
        <v>神器5碎片5等级2</v>
      </c>
      <c r="T514" s="31" t="s">
        <v>673</v>
      </c>
      <c r="U514" s="16">
        <f t="shared" si="124"/>
        <v>2</v>
      </c>
      <c r="V514" s="38">
        <f t="shared" si="128"/>
        <v>0.25800000000000001</v>
      </c>
      <c r="W514" s="19">
        <f t="shared" si="125"/>
        <v>5.1600000000000005E-3</v>
      </c>
      <c r="X514" s="16">
        <f t="shared" si="129"/>
        <v>1</v>
      </c>
      <c r="Y514" s="16">
        <f t="shared" si="130"/>
        <v>2</v>
      </c>
      <c r="Z514" s="16">
        <f t="shared" si="131"/>
        <v>3</v>
      </c>
      <c r="AA514" s="16" t="str">
        <f t="shared" si="132"/>
        <v>AtkExt</v>
      </c>
      <c r="AB514" s="16">
        <f t="shared" si="126"/>
        <v>27</v>
      </c>
      <c r="AC514" s="16" t="str">
        <f t="shared" si="133"/>
        <v>DefExt</v>
      </c>
      <c r="AD514" s="16">
        <f t="shared" si="134"/>
        <v>13</v>
      </c>
      <c r="AE514" s="16" t="str">
        <f t="shared" si="135"/>
        <v>HPExt</v>
      </c>
      <c r="AF514" s="29">
        <f t="shared" si="136"/>
        <v>83</v>
      </c>
      <c r="AG514" s="29" t="str">
        <f t="shared" si="137"/>
        <v>[x]</v>
      </c>
    </row>
    <row r="515" spans="16:33" ht="16.5" x14ac:dyDescent="0.2">
      <c r="P515" s="15">
        <v>459</v>
      </c>
      <c r="Q515" s="16">
        <f t="shared" si="122"/>
        <v>25</v>
      </c>
      <c r="R515" s="16">
        <f t="shared" si="123"/>
        <v>1606031</v>
      </c>
      <c r="S515" s="16" t="str">
        <f t="shared" si="127"/>
        <v>神器5碎片5等级3</v>
      </c>
      <c r="T515" s="31" t="s">
        <v>673</v>
      </c>
      <c r="U515" s="16">
        <f t="shared" si="124"/>
        <v>3</v>
      </c>
      <c r="V515" s="38">
        <f t="shared" si="128"/>
        <v>0.31800000000000006</v>
      </c>
      <c r="W515" s="19">
        <f t="shared" si="125"/>
        <v>6.3600000000000011E-3</v>
      </c>
      <c r="X515" s="16">
        <f t="shared" si="129"/>
        <v>1</v>
      </c>
      <c r="Y515" s="16">
        <f t="shared" si="130"/>
        <v>2</v>
      </c>
      <c r="Z515" s="16">
        <f t="shared" si="131"/>
        <v>3</v>
      </c>
      <c r="AA515" s="16" t="str">
        <f t="shared" si="132"/>
        <v>AtkExt</v>
      </c>
      <c r="AB515" s="16">
        <f t="shared" si="126"/>
        <v>34</v>
      </c>
      <c r="AC515" s="16" t="str">
        <f t="shared" si="133"/>
        <v>DefExt</v>
      </c>
      <c r="AD515" s="16">
        <f t="shared" si="134"/>
        <v>17</v>
      </c>
      <c r="AE515" s="16" t="str">
        <f t="shared" si="135"/>
        <v>HPExt</v>
      </c>
      <c r="AF515" s="29">
        <f t="shared" si="136"/>
        <v>103</v>
      </c>
      <c r="AG515" s="29" t="str">
        <f t="shared" si="137"/>
        <v>[x]</v>
      </c>
    </row>
    <row r="516" spans="16:33" ht="16.5" x14ac:dyDescent="0.2">
      <c r="P516" s="15">
        <v>460</v>
      </c>
      <c r="Q516" s="16">
        <f t="shared" si="122"/>
        <v>25</v>
      </c>
      <c r="R516" s="16">
        <f t="shared" si="123"/>
        <v>1606031</v>
      </c>
      <c r="S516" s="16" t="str">
        <f t="shared" si="127"/>
        <v>神器5碎片5等级4</v>
      </c>
      <c r="T516" s="31" t="s">
        <v>673</v>
      </c>
      <c r="U516" s="16">
        <f t="shared" si="124"/>
        <v>4</v>
      </c>
      <c r="V516" s="38">
        <f t="shared" si="128"/>
        <v>0.38200000000000001</v>
      </c>
      <c r="W516" s="19">
        <f t="shared" si="125"/>
        <v>7.6400000000000001E-3</v>
      </c>
      <c r="X516" s="16">
        <f t="shared" si="129"/>
        <v>1</v>
      </c>
      <c r="Y516" s="16">
        <f t="shared" si="130"/>
        <v>2</v>
      </c>
      <c r="Z516" s="16">
        <f t="shared" si="131"/>
        <v>3</v>
      </c>
      <c r="AA516" s="16" t="str">
        <f t="shared" si="132"/>
        <v>AtkExt</v>
      </c>
      <c r="AB516" s="16">
        <f t="shared" si="126"/>
        <v>41</v>
      </c>
      <c r="AC516" s="16" t="str">
        <f t="shared" si="133"/>
        <v>DefExt</v>
      </c>
      <c r="AD516" s="16">
        <f t="shared" si="134"/>
        <v>20</v>
      </c>
      <c r="AE516" s="16" t="str">
        <f t="shared" si="135"/>
        <v>HPExt</v>
      </c>
      <c r="AF516" s="29">
        <f t="shared" si="136"/>
        <v>123</v>
      </c>
      <c r="AG516" s="29" t="str">
        <f t="shared" si="137"/>
        <v>[x]</v>
      </c>
    </row>
    <row r="517" spans="16:33" ht="16.5" x14ac:dyDescent="0.2">
      <c r="P517" s="15">
        <v>461</v>
      </c>
      <c r="Q517" s="16">
        <f t="shared" si="122"/>
        <v>25</v>
      </c>
      <c r="R517" s="16">
        <f t="shared" si="123"/>
        <v>1606031</v>
      </c>
      <c r="S517" s="16" t="str">
        <f t="shared" si="127"/>
        <v>神器5碎片5等级5</v>
      </c>
      <c r="T517" s="31" t="s">
        <v>673</v>
      </c>
      <c r="U517" s="16">
        <f t="shared" si="124"/>
        <v>5</v>
      </c>
      <c r="V517" s="38">
        <f t="shared" si="128"/>
        <v>0.45</v>
      </c>
      <c r="W517" s="19">
        <f t="shared" si="125"/>
        <v>9.0000000000000011E-3</v>
      </c>
      <c r="X517" s="16">
        <f t="shared" si="129"/>
        <v>1</v>
      </c>
      <c r="Y517" s="16">
        <f t="shared" si="130"/>
        <v>2</v>
      </c>
      <c r="Z517" s="16">
        <f t="shared" si="131"/>
        <v>3</v>
      </c>
      <c r="AA517" s="16" t="str">
        <f t="shared" si="132"/>
        <v>AtkExt</v>
      </c>
      <c r="AB517" s="16">
        <f t="shared" si="126"/>
        <v>48</v>
      </c>
      <c r="AC517" s="16" t="str">
        <f t="shared" si="133"/>
        <v>DefExt</v>
      </c>
      <c r="AD517" s="16">
        <f t="shared" si="134"/>
        <v>24</v>
      </c>
      <c r="AE517" s="16" t="str">
        <f t="shared" si="135"/>
        <v>HPExt</v>
      </c>
      <c r="AF517" s="29">
        <f t="shared" si="136"/>
        <v>145</v>
      </c>
      <c r="AG517" s="29" t="str">
        <f t="shared" si="137"/>
        <v>[x]</v>
      </c>
    </row>
    <row r="518" spans="16:33" ht="16.5" x14ac:dyDescent="0.2">
      <c r="P518" s="15">
        <v>462</v>
      </c>
      <c r="Q518" s="16">
        <f t="shared" si="122"/>
        <v>25</v>
      </c>
      <c r="R518" s="16">
        <f t="shared" si="123"/>
        <v>1606031</v>
      </c>
      <c r="S518" s="16" t="str">
        <f t="shared" si="127"/>
        <v>神器5碎片5等级6</v>
      </c>
      <c r="T518" s="31" t="s">
        <v>673</v>
      </c>
      <c r="U518" s="16">
        <f t="shared" si="124"/>
        <v>6</v>
      </c>
      <c r="V518" s="38">
        <f t="shared" si="128"/>
        <v>0.52200000000000002</v>
      </c>
      <c r="W518" s="19">
        <f t="shared" si="125"/>
        <v>1.0440000000000001E-2</v>
      </c>
      <c r="X518" s="16">
        <f t="shared" si="129"/>
        <v>1</v>
      </c>
      <c r="Y518" s="16">
        <f t="shared" si="130"/>
        <v>2</v>
      </c>
      <c r="Z518" s="16">
        <f t="shared" si="131"/>
        <v>3</v>
      </c>
      <c r="AA518" s="16" t="str">
        <f t="shared" si="132"/>
        <v>AtkExt</v>
      </c>
      <c r="AB518" s="16">
        <f t="shared" si="126"/>
        <v>56</v>
      </c>
      <c r="AC518" s="16" t="str">
        <f t="shared" si="133"/>
        <v>DefExt</v>
      </c>
      <c r="AD518" s="16">
        <f t="shared" si="134"/>
        <v>28</v>
      </c>
      <c r="AE518" s="16" t="str">
        <f t="shared" si="135"/>
        <v>HPExt</v>
      </c>
      <c r="AF518" s="29">
        <f t="shared" si="136"/>
        <v>169</v>
      </c>
      <c r="AG518" s="29" t="str">
        <f t="shared" si="137"/>
        <v>[x]</v>
      </c>
    </row>
    <row r="519" spans="16:33" ht="16.5" x14ac:dyDescent="0.2">
      <c r="P519" s="15">
        <v>463</v>
      </c>
      <c r="Q519" s="16">
        <f t="shared" si="122"/>
        <v>25</v>
      </c>
      <c r="R519" s="16">
        <f t="shared" si="123"/>
        <v>1606031</v>
      </c>
      <c r="S519" s="16" t="str">
        <f t="shared" si="127"/>
        <v>神器5碎片5等级7</v>
      </c>
      <c r="T519" s="31" t="s">
        <v>673</v>
      </c>
      <c r="U519" s="16">
        <f t="shared" si="124"/>
        <v>7</v>
      </c>
      <c r="V519" s="38">
        <f t="shared" si="128"/>
        <v>0.59799999999999998</v>
      </c>
      <c r="W519" s="19">
        <f t="shared" si="125"/>
        <v>1.196E-2</v>
      </c>
      <c r="X519" s="16">
        <f t="shared" si="129"/>
        <v>1</v>
      </c>
      <c r="Y519" s="16">
        <f t="shared" si="130"/>
        <v>2</v>
      </c>
      <c r="Z519" s="16">
        <f t="shared" si="131"/>
        <v>3</v>
      </c>
      <c r="AA519" s="16" t="str">
        <f t="shared" si="132"/>
        <v>AtkExt</v>
      </c>
      <c r="AB519" s="16">
        <f t="shared" si="126"/>
        <v>64</v>
      </c>
      <c r="AC519" s="16" t="str">
        <f t="shared" si="133"/>
        <v>DefExt</v>
      </c>
      <c r="AD519" s="16">
        <f t="shared" si="134"/>
        <v>32</v>
      </c>
      <c r="AE519" s="16" t="str">
        <f t="shared" si="135"/>
        <v>HPExt</v>
      </c>
      <c r="AF519" s="29">
        <f t="shared" si="136"/>
        <v>193</v>
      </c>
      <c r="AG519" s="29" t="str">
        <f t="shared" si="137"/>
        <v>[x]</v>
      </c>
    </row>
    <row r="520" spans="16:33" ht="16.5" x14ac:dyDescent="0.2">
      <c r="P520" s="15">
        <v>464</v>
      </c>
      <c r="Q520" s="16">
        <f t="shared" si="122"/>
        <v>25</v>
      </c>
      <c r="R520" s="16">
        <f t="shared" si="123"/>
        <v>1606031</v>
      </c>
      <c r="S520" s="16" t="str">
        <f t="shared" si="127"/>
        <v>神器5碎片5等级8</v>
      </c>
      <c r="T520" s="31" t="s">
        <v>673</v>
      </c>
      <c r="U520" s="16">
        <f t="shared" si="124"/>
        <v>8</v>
      </c>
      <c r="V520" s="38">
        <f t="shared" si="128"/>
        <v>0.67800000000000005</v>
      </c>
      <c r="W520" s="19">
        <f t="shared" si="125"/>
        <v>1.3560000000000001E-2</v>
      </c>
      <c r="X520" s="16">
        <f t="shared" si="129"/>
        <v>1</v>
      </c>
      <c r="Y520" s="16">
        <f t="shared" si="130"/>
        <v>2</v>
      </c>
      <c r="Z520" s="16">
        <f t="shared" si="131"/>
        <v>3</v>
      </c>
      <c r="AA520" s="16" t="str">
        <f t="shared" si="132"/>
        <v>AtkExt</v>
      </c>
      <c r="AB520" s="16">
        <f t="shared" si="126"/>
        <v>73</v>
      </c>
      <c r="AC520" s="16" t="str">
        <f t="shared" si="133"/>
        <v>DefExt</v>
      </c>
      <c r="AD520" s="16">
        <f t="shared" si="134"/>
        <v>36</v>
      </c>
      <c r="AE520" s="16" t="str">
        <f t="shared" si="135"/>
        <v>HPExt</v>
      </c>
      <c r="AF520" s="29">
        <f t="shared" si="136"/>
        <v>219</v>
      </c>
      <c r="AG520" s="29" t="str">
        <f t="shared" si="137"/>
        <v>[x]</v>
      </c>
    </row>
    <row r="521" spans="16:33" ht="16.5" x14ac:dyDescent="0.2">
      <c r="P521" s="15">
        <v>465</v>
      </c>
      <c r="Q521" s="16">
        <f t="shared" si="122"/>
        <v>25</v>
      </c>
      <c r="R521" s="16">
        <f t="shared" si="123"/>
        <v>1606031</v>
      </c>
      <c r="S521" s="16" t="str">
        <f t="shared" si="127"/>
        <v>神器5碎片5等级9</v>
      </c>
      <c r="T521" s="31" t="s">
        <v>673</v>
      </c>
      <c r="U521" s="16">
        <f t="shared" si="124"/>
        <v>9</v>
      </c>
      <c r="V521" s="38">
        <f t="shared" si="128"/>
        <v>0.76200000000000001</v>
      </c>
      <c r="W521" s="19">
        <f t="shared" si="125"/>
        <v>1.524E-2</v>
      </c>
      <c r="X521" s="16">
        <f t="shared" si="129"/>
        <v>1</v>
      </c>
      <c r="Y521" s="16">
        <f t="shared" si="130"/>
        <v>2</v>
      </c>
      <c r="Z521" s="16">
        <f t="shared" si="131"/>
        <v>3</v>
      </c>
      <c r="AA521" s="16" t="str">
        <f t="shared" si="132"/>
        <v>AtkExt</v>
      </c>
      <c r="AB521" s="16">
        <f t="shared" si="126"/>
        <v>82</v>
      </c>
      <c r="AC521" s="16" t="str">
        <f t="shared" si="133"/>
        <v>DefExt</v>
      </c>
      <c r="AD521" s="16">
        <f t="shared" si="134"/>
        <v>40</v>
      </c>
      <c r="AE521" s="16" t="str">
        <f t="shared" si="135"/>
        <v>HPExt</v>
      </c>
      <c r="AF521" s="29">
        <f t="shared" si="136"/>
        <v>247</v>
      </c>
      <c r="AG521" s="29" t="str">
        <f t="shared" si="137"/>
        <v>[x]</v>
      </c>
    </row>
    <row r="522" spans="16:33" ht="16.5" x14ac:dyDescent="0.2">
      <c r="P522" s="15">
        <v>466</v>
      </c>
      <c r="Q522" s="16">
        <f t="shared" si="122"/>
        <v>25</v>
      </c>
      <c r="R522" s="16">
        <f t="shared" si="123"/>
        <v>1606031</v>
      </c>
      <c r="S522" s="16" t="str">
        <f t="shared" si="127"/>
        <v>神器5碎片5等级10</v>
      </c>
      <c r="T522" s="31" t="s">
        <v>673</v>
      </c>
      <c r="U522" s="16">
        <f t="shared" si="124"/>
        <v>10</v>
      </c>
      <c r="V522" s="38">
        <f t="shared" si="128"/>
        <v>0.85000000000000009</v>
      </c>
      <c r="W522" s="19">
        <f t="shared" si="125"/>
        <v>1.7000000000000001E-2</v>
      </c>
      <c r="X522" s="16">
        <f t="shared" si="129"/>
        <v>1</v>
      </c>
      <c r="Y522" s="16">
        <f t="shared" si="130"/>
        <v>2</v>
      </c>
      <c r="Z522" s="16">
        <f t="shared" si="131"/>
        <v>3</v>
      </c>
      <c r="AA522" s="16" t="str">
        <f t="shared" si="132"/>
        <v>AtkExt</v>
      </c>
      <c r="AB522" s="16">
        <f t="shared" si="126"/>
        <v>91</v>
      </c>
      <c r="AC522" s="16" t="str">
        <f t="shared" si="133"/>
        <v>DefExt</v>
      </c>
      <c r="AD522" s="16">
        <f t="shared" si="134"/>
        <v>45</v>
      </c>
      <c r="AE522" s="16" t="str">
        <f t="shared" si="135"/>
        <v>HPExt</v>
      </c>
      <c r="AF522" s="29">
        <f t="shared" si="136"/>
        <v>275</v>
      </c>
      <c r="AG522" s="29" t="str">
        <f t="shared" si="137"/>
        <v>[x]</v>
      </c>
    </row>
    <row r="523" spans="16:33" ht="16.5" x14ac:dyDescent="0.2">
      <c r="P523" s="15">
        <v>467</v>
      </c>
      <c r="Q523" s="16">
        <f t="shared" si="122"/>
        <v>25</v>
      </c>
      <c r="R523" s="16">
        <f t="shared" si="123"/>
        <v>1606031</v>
      </c>
      <c r="S523" s="16" t="str">
        <f t="shared" si="127"/>
        <v>神器5碎片5等级11</v>
      </c>
      <c r="T523" s="31" t="s">
        <v>673</v>
      </c>
      <c r="U523" s="16">
        <f t="shared" si="124"/>
        <v>11</v>
      </c>
      <c r="V523" s="38">
        <f t="shared" si="128"/>
        <v>0.94200000000000006</v>
      </c>
      <c r="W523" s="19">
        <f t="shared" si="125"/>
        <v>1.8840000000000003E-2</v>
      </c>
      <c r="X523" s="16">
        <f t="shared" si="129"/>
        <v>1</v>
      </c>
      <c r="Y523" s="16">
        <f t="shared" si="130"/>
        <v>2</v>
      </c>
      <c r="Z523" s="16">
        <f t="shared" si="131"/>
        <v>3</v>
      </c>
      <c r="AA523" s="16" t="str">
        <f t="shared" si="132"/>
        <v>AtkExt</v>
      </c>
      <c r="AB523" s="16">
        <f t="shared" si="126"/>
        <v>101</v>
      </c>
      <c r="AC523" s="16" t="str">
        <f t="shared" si="133"/>
        <v>DefExt</v>
      </c>
      <c r="AD523" s="16">
        <f t="shared" si="134"/>
        <v>50</v>
      </c>
      <c r="AE523" s="16" t="str">
        <f t="shared" si="135"/>
        <v>HPExt</v>
      </c>
      <c r="AF523" s="29">
        <f t="shared" si="136"/>
        <v>305</v>
      </c>
      <c r="AG523" s="29" t="str">
        <f t="shared" si="137"/>
        <v>[x]</v>
      </c>
    </row>
    <row r="524" spans="16:33" ht="16.5" x14ac:dyDescent="0.2">
      <c r="P524" s="15">
        <v>468</v>
      </c>
      <c r="Q524" s="16">
        <f t="shared" si="122"/>
        <v>25</v>
      </c>
      <c r="R524" s="16">
        <f t="shared" si="123"/>
        <v>1606031</v>
      </c>
      <c r="S524" s="16" t="str">
        <f t="shared" si="127"/>
        <v>神器5碎片5等级12</v>
      </c>
      <c r="T524" s="31" t="s">
        <v>673</v>
      </c>
      <c r="U524" s="16">
        <f t="shared" si="124"/>
        <v>12</v>
      </c>
      <c r="V524" s="38">
        <f t="shared" si="128"/>
        <v>1.0380000000000003</v>
      </c>
      <c r="W524" s="19">
        <f t="shared" si="125"/>
        <v>2.0760000000000004E-2</v>
      </c>
      <c r="X524" s="16">
        <f t="shared" si="129"/>
        <v>1</v>
      </c>
      <c r="Y524" s="16">
        <f t="shared" si="130"/>
        <v>2</v>
      </c>
      <c r="Z524" s="16">
        <f t="shared" si="131"/>
        <v>3</v>
      </c>
      <c r="AA524" s="16" t="str">
        <f t="shared" si="132"/>
        <v>AtkExt</v>
      </c>
      <c r="AB524" s="16">
        <f t="shared" si="126"/>
        <v>111</v>
      </c>
      <c r="AC524" s="16" t="str">
        <f t="shared" si="133"/>
        <v>DefExt</v>
      </c>
      <c r="AD524" s="16">
        <f t="shared" si="134"/>
        <v>55</v>
      </c>
      <c r="AE524" s="16" t="str">
        <f t="shared" si="135"/>
        <v>HPExt</v>
      </c>
      <c r="AF524" s="29">
        <f t="shared" si="136"/>
        <v>336</v>
      </c>
      <c r="AG524" s="29" t="str">
        <f t="shared" si="137"/>
        <v>[x]</v>
      </c>
    </row>
    <row r="525" spans="16:33" ht="16.5" x14ac:dyDescent="0.2">
      <c r="P525" s="15">
        <v>469</v>
      </c>
      <c r="Q525" s="16">
        <f t="shared" si="122"/>
        <v>25</v>
      </c>
      <c r="R525" s="16">
        <f t="shared" si="123"/>
        <v>1606031</v>
      </c>
      <c r="S525" s="16" t="str">
        <f t="shared" si="127"/>
        <v>神器5碎片5等级13</v>
      </c>
      <c r="T525" s="31" t="s">
        <v>673</v>
      </c>
      <c r="U525" s="16">
        <f t="shared" si="124"/>
        <v>13</v>
      </c>
      <c r="V525" s="38">
        <f t="shared" si="128"/>
        <v>1.1380000000000001</v>
      </c>
      <c r="W525" s="19">
        <f t="shared" si="125"/>
        <v>2.2760000000000002E-2</v>
      </c>
      <c r="X525" s="16">
        <f t="shared" si="129"/>
        <v>1</v>
      </c>
      <c r="Y525" s="16">
        <f t="shared" si="130"/>
        <v>2</v>
      </c>
      <c r="Z525" s="16">
        <f t="shared" si="131"/>
        <v>3</v>
      </c>
      <c r="AA525" s="16" t="str">
        <f t="shared" si="132"/>
        <v>AtkExt</v>
      </c>
      <c r="AB525" s="16">
        <f t="shared" si="126"/>
        <v>122</v>
      </c>
      <c r="AC525" s="16" t="str">
        <f t="shared" si="133"/>
        <v>DefExt</v>
      </c>
      <c r="AD525" s="16">
        <f t="shared" si="134"/>
        <v>61</v>
      </c>
      <c r="AE525" s="16" t="str">
        <f t="shared" si="135"/>
        <v>HPExt</v>
      </c>
      <c r="AF525" s="29">
        <f t="shared" si="136"/>
        <v>368</v>
      </c>
      <c r="AG525" s="29" t="str">
        <f t="shared" si="137"/>
        <v>[x]</v>
      </c>
    </row>
    <row r="526" spans="16:33" ht="16.5" x14ac:dyDescent="0.2">
      <c r="P526" s="15">
        <v>470</v>
      </c>
      <c r="Q526" s="16">
        <f t="shared" si="122"/>
        <v>25</v>
      </c>
      <c r="R526" s="16">
        <f t="shared" si="123"/>
        <v>1606031</v>
      </c>
      <c r="S526" s="16" t="str">
        <f t="shared" si="127"/>
        <v>神器5碎片5等级14</v>
      </c>
      <c r="T526" s="31" t="s">
        <v>673</v>
      </c>
      <c r="U526" s="16">
        <f t="shared" si="124"/>
        <v>14</v>
      </c>
      <c r="V526" s="38">
        <f t="shared" si="128"/>
        <v>1.242</v>
      </c>
      <c r="W526" s="19">
        <f t="shared" si="125"/>
        <v>2.4840000000000001E-2</v>
      </c>
      <c r="X526" s="16">
        <f t="shared" si="129"/>
        <v>1</v>
      </c>
      <c r="Y526" s="16">
        <f t="shared" si="130"/>
        <v>2</v>
      </c>
      <c r="Z526" s="16">
        <f t="shared" si="131"/>
        <v>3</v>
      </c>
      <c r="AA526" s="16" t="str">
        <f t="shared" si="132"/>
        <v>AtkExt</v>
      </c>
      <c r="AB526" s="16">
        <f t="shared" si="126"/>
        <v>133</v>
      </c>
      <c r="AC526" s="16" t="str">
        <f t="shared" si="133"/>
        <v>DefExt</v>
      </c>
      <c r="AD526" s="16">
        <f t="shared" si="134"/>
        <v>66</v>
      </c>
      <c r="AE526" s="16" t="str">
        <f t="shared" si="135"/>
        <v>HPExt</v>
      </c>
      <c r="AF526" s="29">
        <f t="shared" si="136"/>
        <v>402</v>
      </c>
      <c r="AG526" s="29" t="str">
        <f t="shared" si="137"/>
        <v>[x]</v>
      </c>
    </row>
    <row r="527" spans="16:33" ht="16.5" x14ac:dyDescent="0.2">
      <c r="P527" s="15">
        <v>471</v>
      </c>
      <c r="Q527" s="16">
        <f t="shared" si="122"/>
        <v>25</v>
      </c>
      <c r="R527" s="16">
        <f t="shared" si="123"/>
        <v>1606031</v>
      </c>
      <c r="S527" s="16" t="str">
        <f t="shared" si="127"/>
        <v>神器5碎片5等级15</v>
      </c>
      <c r="T527" s="31" t="s">
        <v>673</v>
      </c>
      <c r="U527" s="16">
        <f t="shared" si="124"/>
        <v>15</v>
      </c>
      <c r="V527" s="38">
        <f t="shared" si="128"/>
        <v>1.35</v>
      </c>
      <c r="W527" s="19">
        <f t="shared" si="125"/>
        <v>2.7000000000000003E-2</v>
      </c>
      <c r="X527" s="16">
        <f t="shared" si="129"/>
        <v>1</v>
      </c>
      <c r="Y527" s="16">
        <f t="shared" si="130"/>
        <v>2</v>
      </c>
      <c r="Z527" s="16">
        <f t="shared" si="131"/>
        <v>3</v>
      </c>
      <c r="AA527" s="16" t="str">
        <f t="shared" si="132"/>
        <v>AtkExt</v>
      </c>
      <c r="AB527" s="16">
        <f t="shared" si="126"/>
        <v>145</v>
      </c>
      <c r="AC527" s="16" t="str">
        <f t="shared" si="133"/>
        <v>DefExt</v>
      </c>
      <c r="AD527" s="16">
        <f t="shared" si="134"/>
        <v>72</v>
      </c>
      <c r="AE527" s="16" t="str">
        <f t="shared" si="135"/>
        <v>HPExt</v>
      </c>
      <c r="AF527" s="29">
        <f t="shared" si="136"/>
        <v>437</v>
      </c>
      <c r="AG527" s="29" t="str">
        <f t="shared" si="137"/>
        <v>[x]</v>
      </c>
    </row>
    <row r="528" spans="16:33" ht="16.5" x14ac:dyDescent="0.2">
      <c r="P528" s="15">
        <v>472</v>
      </c>
      <c r="Q528" s="16">
        <f t="shared" si="122"/>
        <v>25</v>
      </c>
      <c r="R528" s="16">
        <f t="shared" si="123"/>
        <v>1606031</v>
      </c>
      <c r="S528" s="16" t="str">
        <f t="shared" si="127"/>
        <v>神器5碎片5等级16</v>
      </c>
      <c r="T528" s="31" t="s">
        <v>673</v>
      </c>
      <c r="U528" s="16">
        <f t="shared" si="124"/>
        <v>16</v>
      </c>
      <c r="V528" s="38">
        <f t="shared" si="128"/>
        <v>1.4620000000000002</v>
      </c>
      <c r="W528" s="19">
        <f t="shared" si="125"/>
        <v>2.9240000000000006E-2</v>
      </c>
      <c r="X528" s="16">
        <f t="shared" si="129"/>
        <v>1</v>
      </c>
      <c r="Y528" s="16">
        <f t="shared" si="130"/>
        <v>2</v>
      </c>
      <c r="Z528" s="16">
        <f t="shared" si="131"/>
        <v>3</v>
      </c>
      <c r="AA528" s="16" t="str">
        <f t="shared" si="132"/>
        <v>AtkExt</v>
      </c>
      <c r="AB528" s="16">
        <f t="shared" si="126"/>
        <v>157</v>
      </c>
      <c r="AC528" s="16" t="str">
        <f t="shared" si="133"/>
        <v>DefExt</v>
      </c>
      <c r="AD528" s="16">
        <f t="shared" si="134"/>
        <v>78</v>
      </c>
      <c r="AE528" s="16" t="str">
        <f t="shared" si="135"/>
        <v>HPExt</v>
      </c>
      <c r="AF528" s="29">
        <f t="shared" si="136"/>
        <v>473</v>
      </c>
      <c r="AG528" s="29" t="str">
        <f t="shared" si="137"/>
        <v>[x]</v>
      </c>
    </row>
    <row r="529" spans="16:33" ht="16.5" x14ac:dyDescent="0.2">
      <c r="P529" s="15">
        <v>473</v>
      </c>
      <c r="Q529" s="16">
        <f t="shared" si="122"/>
        <v>25</v>
      </c>
      <c r="R529" s="16">
        <f t="shared" si="123"/>
        <v>1606031</v>
      </c>
      <c r="S529" s="16" t="str">
        <f t="shared" si="127"/>
        <v>神器5碎片5等级17</v>
      </c>
      <c r="T529" s="31" t="s">
        <v>673</v>
      </c>
      <c r="U529" s="16">
        <f t="shared" si="124"/>
        <v>17</v>
      </c>
      <c r="V529" s="38">
        <f t="shared" si="128"/>
        <v>1.5779999999999998</v>
      </c>
      <c r="W529" s="19">
        <f t="shared" si="125"/>
        <v>3.1559999999999998E-2</v>
      </c>
      <c r="X529" s="16">
        <f t="shared" si="129"/>
        <v>1</v>
      </c>
      <c r="Y529" s="16">
        <f t="shared" si="130"/>
        <v>2</v>
      </c>
      <c r="Z529" s="16">
        <f t="shared" si="131"/>
        <v>3</v>
      </c>
      <c r="AA529" s="16" t="str">
        <f t="shared" si="132"/>
        <v>AtkExt</v>
      </c>
      <c r="AB529" s="16">
        <f t="shared" si="126"/>
        <v>170</v>
      </c>
      <c r="AC529" s="16" t="str">
        <f t="shared" si="133"/>
        <v>DefExt</v>
      </c>
      <c r="AD529" s="16">
        <f t="shared" si="134"/>
        <v>84</v>
      </c>
      <c r="AE529" s="16" t="str">
        <f t="shared" si="135"/>
        <v>HPExt</v>
      </c>
      <c r="AF529" s="29">
        <f t="shared" si="136"/>
        <v>511</v>
      </c>
      <c r="AG529" s="29" t="str">
        <f t="shared" si="137"/>
        <v>[x]</v>
      </c>
    </row>
    <row r="530" spans="16:33" ht="16.5" x14ac:dyDescent="0.2">
      <c r="P530" s="15">
        <v>474</v>
      </c>
      <c r="Q530" s="16">
        <f t="shared" si="122"/>
        <v>25</v>
      </c>
      <c r="R530" s="16">
        <f t="shared" si="123"/>
        <v>1606031</v>
      </c>
      <c r="S530" s="16" t="str">
        <f t="shared" si="127"/>
        <v>神器5碎片5等级18</v>
      </c>
      <c r="T530" s="31" t="s">
        <v>673</v>
      </c>
      <c r="U530" s="16">
        <f t="shared" si="124"/>
        <v>18</v>
      </c>
      <c r="V530" s="38">
        <f t="shared" si="128"/>
        <v>1.698</v>
      </c>
      <c r="W530" s="19">
        <f t="shared" si="125"/>
        <v>3.3959999999999997E-2</v>
      </c>
      <c r="X530" s="16">
        <f t="shared" si="129"/>
        <v>1</v>
      </c>
      <c r="Y530" s="16">
        <f t="shared" si="130"/>
        <v>2</v>
      </c>
      <c r="Z530" s="16">
        <f t="shared" si="131"/>
        <v>3</v>
      </c>
      <c r="AA530" s="16" t="str">
        <f t="shared" si="132"/>
        <v>AtkExt</v>
      </c>
      <c r="AB530" s="16">
        <f t="shared" si="126"/>
        <v>183</v>
      </c>
      <c r="AC530" s="16" t="str">
        <f t="shared" si="133"/>
        <v>DefExt</v>
      </c>
      <c r="AD530" s="16">
        <f t="shared" si="134"/>
        <v>91</v>
      </c>
      <c r="AE530" s="16" t="str">
        <f t="shared" si="135"/>
        <v>HPExt</v>
      </c>
      <c r="AF530" s="29">
        <f t="shared" si="136"/>
        <v>550</v>
      </c>
      <c r="AG530" s="29" t="str">
        <f t="shared" si="137"/>
        <v>[x]</v>
      </c>
    </row>
    <row r="531" spans="16:33" ht="16.5" x14ac:dyDescent="0.2">
      <c r="P531" s="15">
        <v>475</v>
      </c>
      <c r="Q531" s="16">
        <f t="shared" si="122"/>
        <v>25</v>
      </c>
      <c r="R531" s="16">
        <f t="shared" si="123"/>
        <v>1606031</v>
      </c>
      <c r="S531" s="16" t="str">
        <f t="shared" si="127"/>
        <v>神器5碎片5等级19</v>
      </c>
      <c r="T531" s="31" t="s">
        <v>673</v>
      </c>
      <c r="U531" s="16">
        <f t="shared" si="124"/>
        <v>19</v>
      </c>
      <c r="V531" s="38">
        <f t="shared" si="128"/>
        <v>1.8220000000000001</v>
      </c>
      <c r="W531" s="19">
        <f t="shared" si="125"/>
        <v>3.644E-2</v>
      </c>
      <c r="X531" s="16">
        <f t="shared" si="129"/>
        <v>1</v>
      </c>
      <c r="Y531" s="16">
        <f t="shared" si="130"/>
        <v>2</v>
      </c>
      <c r="Z531" s="16">
        <f t="shared" si="131"/>
        <v>3</v>
      </c>
      <c r="AA531" s="16" t="str">
        <f t="shared" si="132"/>
        <v>AtkExt</v>
      </c>
      <c r="AB531" s="16">
        <f t="shared" si="126"/>
        <v>196</v>
      </c>
      <c r="AC531" s="16" t="str">
        <f t="shared" si="133"/>
        <v>DefExt</v>
      </c>
      <c r="AD531" s="16">
        <f t="shared" si="134"/>
        <v>97</v>
      </c>
      <c r="AE531" s="16" t="str">
        <f t="shared" si="135"/>
        <v>HPExt</v>
      </c>
      <c r="AF531" s="29">
        <f t="shared" si="136"/>
        <v>590</v>
      </c>
      <c r="AG531" s="29" t="str">
        <f t="shared" si="137"/>
        <v>[x]</v>
      </c>
    </row>
    <row r="532" spans="16:33" ht="16.5" x14ac:dyDescent="0.2">
      <c r="P532" s="15">
        <v>476</v>
      </c>
      <c r="Q532" s="16">
        <f t="shared" si="122"/>
        <v>25</v>
      </c>
      <c r="R532" s="16">
        <f t="shared" si="123"/>
        <v>1606031</v>
      </c>
      <c r="S532" s="16" t="str">
        <f t="shared" si="127"/>
        <v>神器5碎片5等级20</v>
      </c>
      <c r="T532" s="31" t="s">
        <v>673</v>
      </c>
      <c r="U532" s="16">
        <f t="shared" si="124"/>
        <v>20</v>
      </c>
      <c r="V532" s="38">
        <f t="shared" si="128"/>
        <v>1.95</v>
      </c>
      <c r="W532" s="19">
        <f t="shared" si="125"/>
        <v>3.9E-2</v>
      </c>
      <c r="X532" s="16">
        <f t="shared" si="129"/>
        <v>1</v>
      </c>
      <c r="Y532" s="16">
        <f t="shared" si="130"/>
        <v>2</v>
      </c>
      <c r="Z532" s="16">
        <f t="shared" si="131"/>
        <v>3</v>
      </c>
      <c r="AA532" s="16" t="str">
        <f t="shared" si="132"/>
        <v>AtkExt</v>
      </c>
      <c r="AB532" s="16">
        <f t="shared" si="126"/>
        <v>210</v>
      </c>
      <c r="AC532" s="16" t="str">
        <f t="shared" si="133"/>
        <v>DefExt</v>
      </c>
      <c r="AD532" s="16">
        <f t="shared" si="134"/>
        <v>104</v>
      </c>
      <c r="AE532" s="16" t="str">
        <f t="shared" si="135"/>
        <v>HPExt</v>
      </c>
      <c r="AF532" s="29">
        <f t="shared" si="136"/>
        <v>632</v>
      </c>
      <c r="AG532" s="29" t="str">
        <f t="shared" si="137"/>
        <v>[x]</v>
      </c>
    </row>
    <row r="533" spans="16:33" ht="16.5" x14ac:dyDescent="0.2">
      <c r="P533" s="15">
        <v>477</v>
      </c>
      <c r="Q533" s="16">
        <f t="shared" si="122"/>
        <v>25</v>
      </c>
      <c r="R533" s="16">
        <f t="shared" si="123"/>
        <v>1606031</v>
      </c>
      <c r="S533" s="16" t="str">
        <f t="shared" si="127"/>
        <v>神器5碎片5等级21</v>
      </c>
      <c r="T533" s="31" t="s">
        <v>673</v>
      </c>
      <c r="U533" s="16">
        <f t="shared" si="124"/>
        <v>21</v>
      </c>
      <c r="V533" s="38">
        <f t="shared" si="128"/>
        <v>2.0819999999999999</v>
      </c>
      <c r="W533" s="19">
        <f t="shared" si="125"/>
        <v>4.1639999999999996E-2</v>
      </c>
      <c r="X533" s="16">
        <f t="shared" si="129"/>
        <v>1</v>
      </c>
      <c r="Y533" s="16">
        <f t="shared" si="130"/>
        <v>2</v>
      </c>
      <c r="Z533" s="16">
        <f t="shared" si="131"/>
        <v>3</v>
      </c>
      <c r="AA533" s="16" t="str">
        <f t="shared" si="132"/>
        <v>AtkExt</v>
      </c>
      <c r="AB533" s="16">
        <f t="shared" si="126"/>
        <v>224</v>
      </c>
      <c r="AC533" s="16" t="str">
        <f t="shared" si="133"/>
        <v>DefExt</v>
      </c>
      <c r="AD533" s="16">
        <f t="shared" si="134"/>
        <v>111</v>
      </c>
      <c r="AE533" s="16" t="str">
        <f t="shared" si="135"/>
        <v>HPExt</v>
      </c>
      <c r="AF533" s="29">
        <f t="shared" si="136"/>
        <v>674</v>
      </c>
      <c r="AG533" s="29" t="str">
        <f t="shared" si="137"/>
        <v>[x]</v>
      </c>
    </row>
    <row r="534" spans="16:33" ht="16.5" x14ac:dyDescent="0.2">
      <c r="P534" s="15">
        <v>478</v>
      </c>
      <c r="Q534" s="16">
        <f t="shared" si="122"/>
        <v>26</v>
      </c>
      <c r="R534" s="16">
        <f t="shared" si="123"/>
        <v>1606032</v>
      </c>
      <c r="S534" s="16" t="str">
        <f t="shared" si="127"/>
        <v>神器5碎片6等级1</v>
      </c>
      <c r="T534" s="31" t="s">
        <v>673</v>
      </c>
      <c r="U534" s="16">
        <f t="shared" si="124"/>
        <v>1</v>
      </c>
      <c r="V534" s="38">
        <f t="shared" si="128"/>
        <v>0.20200000000000001</v>
      </c>
      <c r="W534" s="19">
        <f t="shared" si="125"/>
        <v>6.0600000000000003E-3</v>
      </c>
      <c r="X534" s="16">
        <f t="shared" si="129"/>
        <v>2</v>
      </c>
      <c r="Y534" s="16">
        <f t="shared" si="130"/>
        <v>0</v>
      </c>
      <c r="Z534" s="16">
        <f t="shared" si="131"/>
        <v>0</v>
      </c>
      <c r="AA534" s="16" t="str">
        <f t="shared" si="132"/>
        <v>DefExt</v>
      </c>
      <c r="AB534" s="16">
        <f t="shared" si="126"/>
        <v>48</v>
      </c>
      <c r="AC534" s="16" t="str">
        <f t="shared" si="133"/>
        <v>[x]</v>
      </c>
      <c r="AD534" s="16" t="str">
        <f t="shared" si="134"/>
        <v>[x]</v>
      </c>
      <c r="AE534" s="16" t="str">
        <f t="shared" si="135"/>
        <v>[x]</v>
      </c>
      <c r="AF534" s="29" t="str">
        <f t="shared" si="136"/>
        <v>[x]</v>
      </c>
      <c r="AG534" s="29">
        <f t="shared" si="137"/>
        <v>2</v>
      </c>
    </row>
    <row r="535" spans="16:33" ht="16.5" x14ac:dyDescent="0.2">
      <c r="P535" s="15">
        <v>479</v>
      </c>
      <c r="Q535" s="16">
        <f t="shared" si="122"/>
        <v>26</v>
      </c>
      <c r="R535" s="16">
        <f t="shared" si="123"/>
        <v>1606032</v>
      </c>
      <c r="S535" s="16" t="str">
        <f t="shared" si="127"/>
        <v>神器5碎片6等级2</v>
      </c>
      <c r="T535" s="31" t="s">
        <v>673</v>
      </c>
      <c r="U535" s="16">
        <f t="shared" si="124"/>
        <v>2</v>
      </c>
      <c r="V535" s="38">
        <f t="shared" si="128"/>
        <v>0.25800000000000001</v>
      </c>
      <c r="W535" s="19">
        <f t="shared" si="125"/>
        <v>7.7400000000000004E-3</v>
      </c>
      <c r="X535" s="16">
        <f t="shared" si="129"/>
        <v>2</v>
      </c>
      <c r="Y535" s="16">
        <f t="shared" si="130"/>
        <v>0</v>
      </c>
      <c r="Z535" s="16">
        <f t="shared" si="131"/>
        <v>0</v>
      </c>
      <c r="AA535" s="16" t="str">
        <f t="shared" si="132"/>
        <v>DefExt</v>
      </c>
      <c r="AB535" s="16">
        <f t="shared" si="126"/>
        <v>62</v>
      </c>
      <c r="AC535" s="16" t="str">
        <f t="shared" si="133"/>
        <v>[x]</v>
      </c>
      <c r="AD535" s="16" t="str">
        <f t="shared" si="134"/>
        <v>[x]</v>
      </c>
      <c r="AE535" s="16" t="str">
        <f t="shared" si="135"/>
        <v>[x]</v>
      </c>
      <c r="AF535" s="29" t="str">
        <f t="shared" si="136"/>
        <v>[x]</v>
      </c>
      <c r="AG535" s="29">
        <f t="shared" si="137"/>
        <v>4</v>
      </c>
    </row>
    <row r="536" spans="16:33" ht="16.5" x14ac:dyDescent="0.2">
      <c r="P536" s="15">
        <v>480</v>
      </c>
      <c r="Q536" s="16">
        <f t="shared" si="122"/>
        <v>26</v>
      </c>
      <c r="R536" s="16">
        <f t="shared" si="123"/>
        <v>1606032</v>
      </c>
      <c r="S536" s="16" t="str">
        <f t="shared" si="127"/>
        <v>神器5碎片6等级3</v>
      </c>
      <c r="T536" s="31" t="s">
        <v>673</v>
      </c>
      <c r="U536" s="16">
        <f t="shared" si="124"/>
        <v>3</v>
      </c>
      <c r="V536" s="38">
        <f t="shared" si="128"/>
        <v>0.31800000000000006</v>
      </c>
      <c r="W536" s="19">
        <f t="shared" si="125"/>
        <v>9.5400000000000016E-3</v>
      </c>
      <c r="X536" s="16">
        <f t="shared" si="129"/>
        <v>2</v>
      </c>
      <c r="Y536" s="16">
        <f t="shared" si="130"/>
        <v>0</v>
      </c>
      <c r="Z536" s="16">
        <f t="shared" si="131"/>
        <v>0</v>
      </c>
      <c r="AA536" s="16" t="str">
        <f t="shared" si="132"/>
        <v>DefExt</v>
      </c>
      <c r="AB536" s="16">
        <f t="shared" si="126"/>
        <v>76</v>
      </c>
      <c r="AC536" s="16" t="str">
        <f t="shared" si="133"/>
        <v>[x]</v>
      </c>
      <c r="AD536" s="16" t="str">
        <f t="shared" si="134"/>
        <v>[x]</v>
      </c>
      <c r="AE536" s="16" t="str">
        <f t="shared" si="135"/>
        <v>[x]</v>
      </c>
      <c r="AF536" s="29" t="str">
        <f t="shared" si="136"/>
        <v>[x]</v>
      </c>
      <c r="AG536" s="29">
        <f t="shared" si="137"/>
        <v>6</v>
      </c>
    </row>
    <row r="537" spans="16:33" ht="16.5" x14ac:dyDescent="0.2">
      <c r="P537" s="15">
        <v>481</v>
      </c>
      <c r="Q537" s="16">
        <f t="shared" si="122"/>
        <v>26</v>
      </c>
      <c r="R537" s="16">
        <f t="shared" si="123"/>
        <v>1606032</v>
      </c>
      <c r="S537" s="16" t="str">
        <f t="shared" si="127"/>
        <v>神器5碎片6等级4</v>
      </c>
      <c r="T537" s="31" t="s">
        <v>673</v>
      </c>
      <c r="U537" s="16">
        <f t="shared" si="124"/>
        <v>4</v>
      </c>
      <c r="V537" s="38">
        <f t="shared" si="128"/>
        <v>0.38200000000000001</v>
      </c>
      <c r="W537" s="19">
        <f t="shared" si="125"/>
        <v>1.146E-2</v>
      </c>
      <c r="X537" s="16">
        <f t="shared" si="129"/>
        <v>2</v>
      </c>
      <c r="Y537" s="16">
        <f t="shared" si="130"/>
        <v>0</v>
      </c>
      <c r="Z537" s="16">
        <f t="shared" si="131"/>
        <v>0</v>
      </c>
      <c r="AA537" s="16" t="str">
        <f t="shared" si="132"/>
        <v>DefExt</v>
      </c>
      <c r="AB537" s="16">
        <f t="shared" si="126"/>
        <v>92</v>
      </c>
      <c r="AC537" s="16" t="str">
        <f t="shared" si="133"/>
        <v>[x]</v>
      </c>
      <c r="AD537" s="16" t="str">
        <f t="shared" si="134"/>
        <v>[x]</v>
      </c>
      <c r="AE537" s="16" t="str">
        <f t="shared" si="135"/>
        <v>[x]</v>
      </c>
      <c r="AF537" s="29" t="str">
        <f t="shared" si="136"/>
        <v>[x]</v>
      </c>
      <c r="AG537" s="29">
        <f t="shared" si="137"/>
        <v>8</v>
      </c>
    </row>
    <row r="538" spans="16:33" ht="16.5" x14ac:dyDescent="0.2">
      <c r="P538" s="15">
        <v>482</v>
      </c>
      <c r="Q538" s="16">
        <f t="shared" si="122"/>
        <v>26</v>
      </c>
      <c r="R538" s="16">
        <f t="shared" si="123"/>
        <v>1606032</v>
      </c>
      <c r="S538" s="16" t="str">
        <f t="shared" si="127"/>
        <v>神器5碎片6等级5</v>
      </c>
      <c r="T538" s="31" t="s">
        <v>673</v>
      </c>
      <c r="U538" s="16">
        <f t="shared" si="124"/>
        <v>5</v>
      </c>
      <c r="V538" s="38">
        <f t="shared" si="128"/>
        <v>0.45</v>
      </c>
      <c r="W538" s="19">
        <f t="shared" si="125"/>
        <v>1.35E-2</v>
      </c>
      <c r="X538" s="16">
        <f t="shared" si="129"/>
        <v>2</v>
      </c>
      <c r="Y538" s="16">
        <f t="shared" si="130"/>
        <v>0</v>
      </c>
      <c r="Z538" s="16">
        <f t="shared" si="131"/>
        <v>0</v>
      </c>
      <c r="AA538" s="16" t="str">
        <f t="shared" si="132"/>
        <v>DefExt</v>
      </c>
      <c r="AB538" s="16">
        <f t="shared" si="126"/>
        <v>108</v>
      </c>
      <c r="AC538" s="16" t="str">
        <f t="shared" si="133"/>
        <v>[x]</v>
      </c>
      <c r="AD538" s="16" t="str">
        <f t="shared" si="134"/>
        <v>[x]</v>
      </c>
      <c r="AE538" s="16" t="str">
        <f t="shared" si="135"/>
        <v>[x]</v>
      </c>
      <c r="AF538" s="29" t="str">
        <f t="shared" si="136"/>
        <v>[x]</v>
      </c>
      <c r="AG538" s="29">
        <f t="shared" si="137"/>
        <v>10</v>
      </c>
    </row>
    <row r="539" spans="16:33" ht="16.5" x14ac:dyDescent="0.2">
      <c r="P539" s="15">
        <v>483</v>
      </c>
      <c r="Q539" s="16">
        <f t="shared" si="122"/>
        <v>26</v>
      </c>
      <c r="R539" s="16">
        <f t="shared" si="123"/>
        <v>1606032</v>
      </c>
      <c r="S539" s="16" t="str">
        <f t="shared" si="127"/>
        <v>神器5碎片6等级6</v>
      </c>
      <c r="T539" s="31" t="s">
        <v>673</v>
      </c>
      <c r="U539" s="16">
        <f t="shared" si="124"/>
        <v>6</v>
      </c>
      <c r="V539" s="38">
        <f t="shared" si="128"/>
        <v>0.52200000000000002</v>
      </c>
      <c r="W539" s="19">
        <f t="shared" si="125"/>
        <v>1.566E-2</v>
      </c>
      <c r="X539" s="16">
        <f t="shared" si="129"/>
        <v>2</v>
      </c>
      <c r="Y539" s="16">
        <f t="shared" si="130"/>
        <v>0</v>
      </c>
      <c r="Z539" s="16">
        <f t="shared" si="131"/>
        <v>0</v>
      </c>
      <c r="AA539" s="16" t="str">
        <f t="shared" si="132"/>
        <v>DefExt</v>
      </c>
      <c r="AB539" s="16">
        <f t="shared" si="126"/>
        <v>126</v>
      </c>
      <c r="AC539" s="16" t="str">
        <f t="shared" si="133"/>
        <v>[x]</v>
      </c>
      <c r="AD539" s="16" t="str">
        <f t="shared" si="134"/>
        <v>[x]</v>
      </c>
      <c r="AE539" s="16" t="str">
        <f t="shared" si="135"/>
        <v>[x]</v>
      </c>
      <c r="AF539" s="29" t="str">
        <f t="shared" si="136"/>
        <v>[x]</v>
      </c>
      <c r="AG539" s="29">
        <f t="shared" si="137"/>
        <v>12</v>
      </c>
    </row>
    <row r="540" spans="16:33" ht="16.5" x14ac:dyDescent="0.2">
      <c r="P540" s="15">
        <v>484</v>
      </c>
      <c r="Q540" s="16">
        <f t="shared" si="122"/>
        <v>26</v>
      </c>
      <c r="R540" s="16">
        <f t="shared" si="123"/>
        <v>1606032</v>
      </c>
      <c r="S540" s="16" t="str">
        <f t="shared" si="127"/>
        <v>神器5碎片6等级7</v>
      </c>
      <c r="T540" s="31" t="s">
        <v>673</v>
      </c>
      <c r="U540" s="16">
        <f t="shared" si="124"/>
        <v>7</v>
      </c>
      <c r="V540" s="38">
        <f t="shared" si="128"/>
        <v>0.59799999999999998</v>
      </c>
      <c r="W540" s="19">
        <f t="shared" si="125"/>
        <v>1.7939999999999998E-2</v>
      </c>
      <c r="X540" s="16">
        <f t="shared" si="129"/>
        <v>2</v>
      </c>
      <c r="Y540" s="16">
        <f t="shared" si="130"/>
        <v>0</v>
      </c>
      <c r="Z540" s="16">
        <f t="shared" si="131"/>
        <v>0</v>
      </c>
      <c r="AA540" s="16" t="str">
        <f t="shared" si="132"/>
        <v>DefExt</v>
      </c>
      <c r="AB540" s="16">
        <f t="shared" si="126"/>
        <v>144</v>
      </c>
      <c r="AC540" s="16" t="str">
        <f t="shared" si="133"/>
        <v>[x]</v>
      </c>
      <c r="AD540" s="16" t="str">
        <f t="shared" si="134"/>
        <v>[x]</v>
      </c>
      <c r="AE540" s="16" t="str">
        <f t="shared" si="135"/>
        <v>[x]</v>
      </c>
      <c r="AF540" s="29" t="str">
        <f t="shared" si="136"/>
        <v>[x]</v>
      </c>
      <c r="AG540" s="29">
        <f t="shared" si="137"/>
        <v>14</v>
      </c>
    </row>
    <row r="541" spans="16:33" ht="16.5" x14ac:dyDescent="0.2">
      <c r="P541" s="15">
        <v>485</v>
      </c>
      <c r="Q541" s="16">
        <f t="shared" si="122"/>
        <v>26</v>
      </c>
      <c r="R541" s="16">
        <f t="shared" si="123"/>
        <v>1606032</v>
      </c>
      <c r="S541" s="16" t="str">
        <f t="shared" si="127"/>
        <v>神器5碎片6等级8</v>
      </c>
      <c r="T541" s="31" t="s">
        <v>673</v>
      </c>
      <c r="U541" s="16">
        <f t="shared" si="124"/>
        <v>8</v>
      </c>
      <c r="V541" s="38">
        <f t="shared" si="128"/>
        <v>0.67800000000000005</v>
      </c>
      <c r="W541" s="19">
        <f t="shared" si="125"/>
        <v>2.034E-2</v>
      </c>
      <c r="X541" s="16">
        <f t="shared" si="129"/>
        <v>2</v>
      </c>
      <c r="Y541" s="16">
        <f t="shared" si="130"/>
        <v>0</v>
      </c>
      <c r="Z541" s="16">
        <f t="shared" si="131"/>
        <v>0</v>
      </c>
      <c r="AA541" s="16" t="str">
        <f t="shared" si="132"/>
        <v>DefExt</v>
      </c>
      <c r="AB541" s="16">
        <f t="shared" si="126"/>
        <v>163</v>
      </c>
      <c r="AC541" s="16" t="str">
        <f t="shared" si="133"/>
        <v>[x]</v>
      </c>
      <c r="AD541" s="16" t="str">
        <f t="shared" si="134"/>
        <v>[x]</v>
      </c>
      <c r="AE541" s="16" t="str">
        <f t="shared" si="135"/>
        <v>[x]</v>
      </c>
      <c r="AF541" s="29" t="str">
        <f t="shared" si="136"/>
        <v>[x]</v>
      </c>
      <c r="AG541" s="29">
        <f t="shared" si="137"/>
        <v>16</v>
      </c>
    </row>
    <row r="542" spans="16:33" ht="16.5" x14ac:dyDescent="0.2">
      <c r="P542" s="15">
        <v>486</v>
      </c>
      <c r="Q542" s="16">
        <f t="shared" si="122"/>
        <v>26</v>
      </c>
      <c r="R542" s="16">
        <f t="shared" si="123"/>
        <v>1606032</v>
      </c>
      <c r="S542" s="16" t="str">
        <f t="shared" si="127"/>
        <v>神器5碎片6等级9</v>
      </c>
      <c r="T542" s="31" t="s">
        <v>673</v>
      </c>
      <c r="U542" s="16">
        <f t="shared" si="124"/>
        <v>9</v>
      </c>
      <c r="V542" s="38">
        <f t="shared" si="128"/>
        <v>0.76200000000000001</v>
      </c>
      <c r="W542" s="19">
        <f t="shared" si="125"/>
        <v>2.2859999999999998E-2</v>
      </c>
      <c r="X542" s="16">
        <f t="shared" si="129"/>
        <v>2</v>
      </c>
      <c r="Y542" s="16">
        <f t="shared" si="130"/>
        <v>0</v>
      </c>
      <c r="Z542" s="16">
        <f t="shared" si="131"/>
        <v>0</v>
      </c>
      <c r="AA542" s="16" t="str">
        <f t="shared" si="132"/>
        <v>DefExt</v>
      </c>
      <c r="AB542" s="16">
        <f t="shared" si="126"/>
        <v>183</v>
      </c>
      <c r="AC542" s="16" t="str">
        <f t="shared" si="133"/>
        <v>[x]</v>
      </c>
      <c r="AD542" s="16" t="str">
        <f t="shared" si="134"/>
        <v>[x]</v>
      </c>
      <c r="AE542" s="16" t="str">
        <f t="shared" si="135"/>
        <v>[x]</v>
      </c>
      <c r="AF542" s="29" t="str">
        <f t="shared" si="136"/>
        <v>[x]</v>
      </c>
      <c r="AG542" s="29">
        <f t="shared" si="137"/>
        <v>18</v>
      </c>
    </row>
    <row r="543" spans="16:33" ht="16.5" x14ac:dyDescent="0.2">
      <c r="P543" s="15">
        <v>487</v>
      </c>
      <c r="Q543" s="16">
        <f t="shared" si="122"/>
        <v>26</v>
      </c>
      <c r="R543" s="16">
        <f t="shared" si="123"/>
        <v>1606032</v>
      </c>
      <c r="S543" s="16" t="str">
        <f t="shared" si="127"/>
        <v>神器5碎片6等级10</v>
      </c>
      <c r="T543" s="31" t="s">
        <v>673</v>
      </c>
      <c r="U543" s="16">
        <f t="shared" si="124"/>
        <v>10</v>
      </c>
      <c r="V543" s="38">
        <f t="shared" si="128"/>
        <v>0.85000000000000009</v>
      </c>
      <c r="W543" s="19">
        <f t="shared" si="125"/>
        <v>2.5500000000000002E-2</v>
      </c>
      <c r="X543" s="16">
        <f t="shared" si="129"/>
        <v>2</v>
      </c>
      <c r="Y543" s="16">
        <f t="shared" si="130"/>
        <v>0</v>
      </c>
      <c r="Z543" s="16">
        <f t="shared" si="131"/>
        <v>0</v>
      </c>
      <c r="AA543" s="16" t="str">
        <f t="shared" si="132"/>
        <v>DefExt</v>
      </c>
      <c r="AB543" s="16">
        <f t="shared" si="126"/>
        <v>205</v>
      </c>
      <c r="AC543" s="16" t="str">
        <f t="shared" si="133"/>
        <v>[x]</v>
      </c>
      <c r="AD543" s="16" t="str">
        <f t="shared" si="134"/>
        <v>[x]</v>
      </c>
      <c r="AE543" s="16" t="str">
        <f t="shared" si="135"/>
        <v>[x]</v>
      </c>
      <c r="AF543" s="29" t="str">
        <f t="shared" si="136"/>
        <v>[x]</v>
      </c>
      <c r="AG543" s="29">
        <f t="shared" si="137"/>
        <v>20</v>
      </c>
    </row>
    <row r="544" spans="16:33" ht="16.5" x14ac:dyDescent="0.2">
      <c r="P544" s="15">
        <v>488</v>
      </c>
      <c r="Q544" s="16">
        <f t="shared" si="122"/>
        <v>26</v>
      </c>
      <c r="R544" s="16">
        <f t="shared" si="123"/>
        <v>1606032</v>
      </c>
      <c r="S544" s="16" t="str">
        <f t="shared" si="127"/>
        <v>神器5碎片6等级11</v>
      </c>
      <c r="T544" s="31" t="s">
        <v>673</v>
      </c>
      <c r="U544" s="16">
        <f t="shared" si="124"/>
        <v>11</v>
      </c>
      <c r="V544" s="38">
        <f t="shared" si="128"/>
        <v>0.94200000000000006</v>
      </c>
      <c r="W544" s="19">
        <f t="shared" si="125"/>
        <v>2.826E-2</v>
      </c>
      <c r="X544" s="16">
        <f t="shared" si="129"/>
        <v>2</v>
      </c>
      <c r="Y544" s="16">
        <f t="shared" si="130"/>
        <v>0</v>
      </c>
      <c r="Z544" s="16">
        <f t="shared" si="131"/>
        <v>0</v>
      </c>
      <c r="AA544" s="16" t="str">
        <f t="shared" si="132"/>
        <v>DefExt</v>
      </c>
      <c r="AB544" s="16">
        <f t="shared" si="126"/>
        <v>227</v>
      </c>
      <c r="AC544" s="16" t="str">
        <f t="shared" si="133"/>
        <v>[x]</v>
      </c>
      <c r="AD544" s="16" t="str">
        <f t="shared" si="134"/>
        <v>[x]</v>
      </c>
      <c r="AE544" s="16" t="str">
        <f t="shared" si="135"/>
        <v>[x]</v>
      </c>
      <c r="AF544" s="29" t="str">
        <f t="shared" si="136"/>
        <v>[x]</v>
      </c>
      <c r="AG544" s="29">
        <f t="shared" si="137"/>
        <v>22</v>
      </c>
    </row>
    <row r="545" spans="16:33" ht="16.5" x14ac:dyDescent="0.2">
      <c r="P545" s="15">
        <v>489</v>
      </c>
      <c r="Q545" s="16">
        <f t="shared" si="122"/>
        <v>26</v>
      </c>
      <c r="R545" s="16">
        <f t="shared" si="123"/>
        <v>1606032</v>
      </c>
      <c r="S545" s="16" t="str">
        <f t="shared" si="127"/>
        <v>神器5碎片6等级12</v>
      </c>
      <c r="T545" s="31" t="s">
        <v>673</v>
      </c>
      <c r="U545" s="16">
        <f t="shared" si="124"/>
        <v>12</v>
      </c>
      <c r="V545" s="38">
        <f t="shared" si="128"/>
        <v>1.0380000000000003</v>
      </c>
      <c r="W545" s="19">
        <f t="shared" si="125"/>
        <v>3.1140000000000008E-2</v>
      </c>
      <c r="X545" s="16">
        <f t="shared" si="129"/>
        <v>2</v>
      </c>
      <c r="Y545" s="16">
        <f t="shared" si="130"/>
        <v>0</v>
      </c>
      <c r="Z545" s="16">
        <f t="shared" si="131"/>
        <v>0</v>
      </c>
      <c r="AA545" s="16" t="str">
        <f t="shared" si="132"/>
        <v>DefExt</v>
      </c>
      <c r="AB545" s="16">
        <f t="shared" si="126"/>
        <v>250</v>
      </c>
      <c r="AC545" s="16" t="str">
        <f t="shared" si="133"/>
        <v>[x]</v>
      </c>
      <c r="AD545" s="16" t="str">
        <f t="shared" si="134"/>
        <v>[x]</v>
      </c>
      <c r="AE545" s="16" t="str">
        <f t="shared" si="135"/>
        <v>[x]</v>
      </c>
      <c r="AF545" s="29" t="str">
        <f t="shared" si="136"/>
        <v>[x]</v>
      </c>
      <c r="AG545" s="29">
        <f t="shared" si="137"/>
        <v>24</v>
      </c>
    </row>
    <row r="546" spans="16:33" ht="16.5" x14ac:dyDescent="0.2">
      <c r="P546" s="15">
        <v>490</v>
      </c>
      <c r="Q546" s="16">
        <f t="shared" si="122"/>
        <v>26</v>
      </c>
      <c r="R546" s="16">
        <f t="shared" si="123"/>
        <v>1606032</v>
      </c>
      <c r="S546" s="16" t="str">
        <f t="shared" si="127"/>
        <v>神器5碎片6等级13</v>
      </c>
      <c r="T546" s="31" t="s">
        <v>673</v>
      </c>
      <c r="U546" s="16">
        <f t="shared" si="124"/>
        <v>13</v>
      </c>
      <c r="V546" s="38">
        <f t="shared" si="128"/>
        <v>1.1380000000000001</v>
      </c>
      <c r="W546" s="19">
        <f t="shared" si="125"/>
        <v>3.4140000000000004E-2</v>
      </c>
      <c r="X546" s="16">
        <f t="shared" si="129"/>
        <v>2</v>
      </c>
      <c r="Y546" s="16">
        <f t="shared" si="130"/>
        <v>0</v>
      </c>
      <c r="Z546" s="16">
        <f t="shared" si="131"/>
        <v>0</v>
      </c>
      <c r="AA546" s="16" t="str">
        <f t="shared" si="132"/>
        <v>DefExt</v>
      </c>
      <c r="AB546" s="16">
        <f t="shared" si="126"/>
        <v>274</v>
      </c>
      <c r="AC546" s="16" t="str">
        <f t="shared" si="133"/>
        <v>[x]</v>
      </c>
      <c r="AD546" s="16" t="str">
        <f t="shared" si="134"/>
        <v>[x]</v>
      </c>
      <c r="AE546" s="16" t="str">
        <f t="shared" si="135"/>
        <v>[x]</v>
      </c>
      <c r="AF546" s="29" t="str">
        <f t="shared" si="136"/>
        <v>[x]</v>
      </c>
      <c r="AG546" s="29">
        <f t="shared" si="137"/>
        <v>26</v>
      </c>
    </row>
    <row r="547" spans="16:33" ht="16.5" x14ac:dyDescent="0.2">
      <c r="P547" s="15">
        <v>491</v>
      </c>
      <c r="Q547" s="16">
        <f t="shared" si="122"/>
        <v>26</v>
      </c>
      <c r="R547" s="16">
        <f t="shared" si="123"/>
        <v>1606032</v>
      </c>
      <c r="S547" s="16" t="str">
        <f t="shared" si="127"/>
        <v>神器5碎片6等级14</v>
      </c>
      <c r="T547" s="31" t="s">
        <v>673</v>
      </c>
      <c r="U547" s="16">
        <f t="shared" si="124"/>
        <v>14</v>
      </c>
      <c r="V547" s="38">
        <f t="shared" si="128"/>
        <v>1.242</v>
      </c>
      <c r="W547" s="19">
        <f t="shared" si="125"/>
        <v>3.7260000000000001E-2</v>
      </c>
      <c r="X547" s="16">
        <f t="shared" si="129"/>
        <v>2</v>
      </c>
      <c r="Y547" s="16">
        <f t="shared" si="130"/>
        <v>0</v>
      </c>
      <c r="Z547" s="16">
        <f t="shared" si="131"/>
        <v>0</v>
      </c>
      <c r="AA547" s="16" t="str">
        <f t="shared" si="132"/>
        <v>DefExt</v>
      </c>
      <c r="AB547" s="16">
        <f t="shared" si="126"/>
        <v>299</v>
      </c>
      <c r="AC547" s="16" t="str">
        <f t="shared" si="133"/>
        <v>[x]</v>
      </c>
      <c r="AD547" s="16" t="str">
        <f t="shared" si="134"/>
        <v>[x]</v>
      </c>
      <c r="AE547" s="16" t="str">
        <f t="shared" si="135"/>
        <v>[x]</v>
      </c>
      <c r="AF547" s="29" t="str">
        <f t="shared" si="136"/>
        <v>[x]</v>
      </c>
      <c r="AG547" s="29">
        <f t="shared" si="137"/>
        <v>28</v>
      </c>
    </row>
    <row r="548" spans="16:33" ht="16.5" x14ac:dyDescent="0.2">
      <c r="P548" s="15">
        <v>492</v>
      </c>
      <c r="Q548" s="16">
        <f t="shared" si="122"/>
        <v>26</v>
      </c>
      <c r="R548" s="16">
        <f t="shared" si="123"/>
        <v>1606032</v>
      </c>
      <c r="S548" s="16" t="str">
        <f t="shared" si="127"/>
        <v>神器5碎片6等级15</v>
      </c>
      <c r="T548" s="31" t="s">
        <v>673</v>
      </c>
      <c r="U548" s="16">
        <f t="shared" si="124"/>
        <v>15</v>
      </c>
      <c r="V548" s="38">
        <f t="shared" si="128"/>
        <v>1.35</v>
      </c>
      <c r="W548" s="19">
        <f t="shared" si="125"/>
        <v>4.0500000000000001E-2</v>
      </c>
      <c r="X548" s="16">
        <f t="shared" si="129"/>
        <v>2</v>
      </c>
      <c r="Y548" s="16">
        <f t="shared" si="130"/>
        <v>0</v>
      </c>
      <c r="Z548" s="16">
        <f t="shared" si="131"/>
        <v>0</v>
      </c>
      <c r="AA548" s="16" t="str">
        <f t="shared" si="132"/>
        <v>DefExt</v>
      </c>
      <c r="AB548" s="16">
        <f t="shared" si="126"/>
        <v>325</v>
      </c>
      <c r="AC548" s="16" t="str">
        <f t="shared" si="133"/>
        <v>[x]</v>
      </c>
      <c r="AD548" s="16" t="str">
        <f t="shared" si="134"/>
        <v>[x]</v>
      </c>
      <c r="AE548" s="16" t="str">
        <f t="shared" si="135"/>
        <v>[x]</v>
      </c>
      <c r="AF548" s="29" t="str">
        <f t="shared" si="136"/>
        <v>[x]</v>
      </c>
      <c r="AG548" s="29">
        <f t="shared" si="137"/>
        <v>30</v>
      </c>
    </row>
    <row r="549" spans="16:33" ht="16.5" x14ac:dyDescent="0.2">
      <c r="P549" s="15">
        <v>493</v>
      </c>
      <c r="Q549" s="16">
        <f t="shared" si="122"/>
        <v>26</v>
      </c>
      <c r="R549" s="16">
        <f t="shared" si="123"/>
        <v>1606032</v>
      </c>
      <c r="S549" s="16" t="str">
        <f t="shared" si="127"/>
        <v>神器5碎片6等级16</v>
      </c>
      <c r="T549" s="31" t="s">
        <v>673</v>
      </c>
      <c r="U549" s="16">
        <f t="shared" si="124"/>
        <v>16</v>
      </c>
      <c r="V549" s="38">
        <f t="shared" si="128"/>
        <v>1.4620000000000002</v>
      </c>
      <c r="W549" s="19">
        <f t="shared" si="125"/>
        <v>4.3860000000000003E-2</v>
      </c>
      <c r="X549" s="16">
        <f t="shared" si="129"/>
        <v>2</v>
      </c>
      <c r="Y549" s="16">
        <f t="shared" si="130"/>
        <v>0</v>
      </c>
      <c r="Z549" s="16">
        <f t="shared" si="131"/>
        <v>0</v>
      </c>
      <c r="AA549" s="16" t="str">
        <f t="shared" si="132"/>
        <v>DefExt</v>
      </c>
      <c r="AB549" s="16">
        <f t="shared" si="126"/>
        <v>352</v>
      </c>
      <c r="AC549" s="16" t="str">
        <f t="shared" si="133"/>
        <v>[x]</v>
      </c>
      <c r="AD549" s="16" t="str">
        <f t="shared" si="134"/>
        <v>[x]</v>
      </c>
      <c r="AE549" s="16" t="str">
        <f t="shared" si="135"/>
        <v>[x]</v>
      </c>
      <c r="AF549" s="29" t="str">
        <f t="shared" si="136"/>
        <v>[x]</v>
      </c>
      <c r="AG549" s="29">
        <f t="shared" si="137"/>
        <v>32</v>
      </c>
    </row>
    <row r="550" spans="16:33" ht="16.5" x14ac:dyDescent="0.2">
      <c r="P550" s="15">
        <v>494</v>
      </c>
      <c r="Q550" s="16">
        <f t="shared" si="122"/>
        <v>26</v>
      </c>
      <c r="R550" s="16">
        <f t="shared" si="123"/>
        <v>1606032</v>
      </c>
      <c r="S550" s="16" t="str">
        <f t="shared" si="127"/>
        <v>神器5碎片6等级17</v>
      </c>
      <c r="T550" s="31" t="s">
        <v>673</v>
      </c>
      <c r="U550" s="16">
        <f t="shared" si="124"/>
        <v>17</v>
      </c>
      <c r="V550" s="38">
        <f t="shared" si="128"/>
        <v>1.5779999999999998</v>
      </c>
      <c r="W550" s="19">
        <f t="shared" si="125"/>
        <v>4.7339999999999993E-2</v>
      </c>
      <c r="X550" s="16">
        <f t="shared" si="129"/>
        <v>2</v>
      </c>
      <c r="Y550" s="16">
        <f t="shared" si="130"/>
        <v>0</v>
      </c>
      <c r="Z550" s="16">
        <f t="shared" si="131"/>
        <v>0</v>
      </c>
      <c r="AA550" s="16" t="str">
        <f t="shared" si="132"/>
        <v>DefExt</v>
      </c>
      <c r="AB550" s="16">
        <f t="shared" si="126"/>
        <v>380</v>
      </c>
      <c r="AC550" s="16" t="str">
        <f t="shared" si="133"/>
        <v>[x]</v>
      </c>
      <c r="AD550" s="16" t="str">
        <f t="shared" si="134"/>
        <v>[x]</v>
      </c>
      <c r="AE550" s="16" t="str">
        <f t="shared" si="135"/>
        <v>[x]</v>
      </c>
      <c r="AF550" s="29" t="str">
        <f t="shared" si="136"/>
        <v>[x]</v>
      </c>
      <c r="AG550" s="29">
        <f t="shared" si="137"/>
        <v>34</v>
      </c>
    </row>
    <row r="551" spans="16:33" ht="16.5" x14ac:dyDescent="0.2">
      <c r="P551" s="15">
        <v>495</v>
      </c>
      <c r="Q551" s="16">
        <f t="shared" si="122"/>
        <v>26</v>
      </c>
      <c r="R551" s="16">
        <f t="shared" si="123"/>
        <v>1606032</v>
      </c>
      <c r="S551" s="16" t="str">
        <f t="shared" si="127"/>
        <v>神器5碎片6等级18</v>
      </c>
      <c r="T551" s="31" t="s">
        <v>673</v>
      </c>
      <c r="U551" s="16">
        <f t="shared" si="124"/>
        <v>18</v>
      </c>
      <c r="V551" s="38">
        <f t="shared" si="128"/>
        <v>1.698</v>
      </c>
      <c r="W551" s="19">
        <f t="shared" si="125"/>
        <v>5.0939999999999999E-2</v>
      </c>
      <c r="X551" s="16">
        <f t="shared" si="129"/>
        <v>2</v>
      </c>
      <c r="Y551" s="16">
        <f t="shared" si="130"/>
        <v>0</v>
      </c>
      <c r="Z551" s="16">
        <f t="shared" si="131"/>
        <v>0</v>
      </c>
      <c r="AA551" s="16" t="str">
        <f t="shared" si="132"/>
        <v>DefExt</v>
      </c>
      <c r="AB551" s="16">
        <f t="shared" si="126"/>
        <v>409</v>
      </c>
      <c r="AC551" s="16" t="str">
        <f t="shared" si="133"/>
        <v>[x]</v>
      </c>
      <c r="AD551" s="16" t="str">
        <f t="shared" si="134"/>
        <v>[x]</v>
      </c>
      <c r="AE551" s="16" t="str">
        <f t="shared" si="135"/>
        <v>[x]</v>
      </c>
      <c r="AF551" s="29" t="str">
        <f t="shared" si="136"/>
        <v>[x]</v>
      </c>
      <c r="AG551" s="29">
        <f t="shared" si="137"/>
        <v>36</v>
      </c>
    </row>
    <row r="552" spans="16:33" ht="16.5" x14ac:dyDescent="0.2">
      <c r="P552" s="15">
        <v>496</v>
      </c>
      <c r="Q552" s="16">
        <f t="shared" si="122"/>
        <v>26</v>
      </c>
      <c r="R552" s="16">
        <f t="shared" si="123"/>
        <v>1606032</v>
      </c>
      <c r="S552" s="16" t="str">
        <f t="shared" si="127"/>
        <v>神器5碎片6等级19</v>
      </c>
      <c r="T552" s="31" t="s">
        <v>673</v>
      </c>
      <c r="U552" s="16">
        <f t="shared" si="124"/>
        <v>19</v>
      </c>
      <c r="V552" s="38">
        <f t="shared" si="128"/>
        <v>1.8220000000000001</v>
      </c>
      <c r="W552" s="19">
        <f t="shared" si="125"/>
        <v>5.466E-2</v>
      </c>
      <c r="X552" s="16">
        <f t="shared" si="129"/>
        <v>2</v>
      </c>
      <c r="Y552" s="16">
        <f t="shared" si="130"/>
        <v>0</v>
      </c>
      <c r="Z552" s="16">
        <f t="shared" si="131"/>
        <v>0</v>
      </c>
      <c r="AA552" s="16" t="str">
        <f t="shared" si="132"/>
        <v>DefExt</v>
      </c>
      <c r="AB552" s="16">
        <f t="shared" si="126"/>
        <v>439</v>
      </c>
      <c r="AC552" s="16" t="str">
        <f t="shared" si="133"/>
        <v>[x]</v>
      </c>
      <c r="AD552" s="16" t="str">
        <f t="shared" si="134"/>
        <v>[x]</v>
      </c>
      <c r="AE552" s="16" t="str">
        <f t="shared" si="135"/>
        <v>[x]</v>
      </c>
      <c r="AF552" s="29" t="str">
        <f t="shared" si="136"/>
        <v>[x]</v>
      </c>
      <c r="AG552" s="29">
        <f t="shared" si="137"/>
        <v>38</v>
      </c>
    </row>
    <row r="553" spans="16:33" ht="16.5" x14ac:dyDescent="0.2">
      <c r="P553" s="15">
        <v>497</v>
      </c>
      <c r="Q553" s="16">
        <f t="shared" si="122"/>
        <v>26</v>
      </c>
      <c r="R553" s="16">
        <f t="shared" si="123"/>
        <v>1606032</v>
      </c>
      <c r="S553" s="16" t="str">
        <f t="shared" si="127"/>
        <v>神器5碎片6等级20</v>
      </c>
      <c r="T553" s="31" t="s">
        <v>673</v>
      </c>
      <c r="U553" s="16">
        <f t="shared" si="124"/>
        <v>20</v>
      </c>
      <c r="V553" s="38">
        <f t="shared" si="128"/>
        <v>1.95</v>
      </c>
      <c r="W553" s="19">
        <f t="shared" si="125"/>
        <v>5.8499999999999996E-2</v>
      </c>
      <c r="X553" s="16">
        <f t="shared" si="129"/>
        <v>2</v>
      </c>
      <c r="Y553" s="16">
        <f t="shared" si="130"/>
        <v>0</v>
      </c>
      <c r="Z553" s="16">
        <f t="shared" si="131"/>
        <v>0</v>
      </c>
      <c r="AA553" s="16" t="str">
        <f t="shared" si="132"/>
        <v>DefExt</v>
      </c>
      <c r="AB553" s="16">
        <f t="shared" si="126"/>
        <v>470</v>
      </c>
      <c r="AC553" s="16" t="str">
        <f t="shared" si="133"/>
        <v>[x]</v>
      </c>
      <c r="AD553" s="16" t="str">
        <f t="shared" si="134"/>
        <v>[x]</v>
      </c>
      <c r="AE553" s="16" t="str">
        <f t="shared" si="135"/>
        <v>[x]</v>
      </c>
      <c r="AF553" s="29" t="str">
        <f t="shared" si="136"/>
        <v>[x]</v>
      </c>
      <c r="AG553" s="29">
        <f t="shared" si="137"/>
        <v>40</v>
      </c>
    </row>
    <row r="554" spans="16:33" ht="16.5" x14ac:dyDescent="0.2">
      <c r="P554" s="15">
        <v>498</v>
      </c>
      <c r="Q554" s="16">
        <f t="shared" si="122"/>
        <v>26</v>
      </c>
      <c r="R554" s="16">
        <f t="shared" si="123"/>
        <v>1606032</v>
      </c>
      <c r="S554" s="16" t="str">
        <f t="shared" si="127"/>
        <v>神器5碎片6等级21</v>
      </c>
      <c r="T554" s="31" t="s">
        <v>673</v>
      </c>
      <c r="U554" s="16">
        <f t="shared" si="124"/>
        <v>21</v>
      </c>
      <c r="V554" s="38">
        <f t="shared" si="128"/>
        <v>2.0819999999999999</v>
      </c>
      <c r="W554" s="19">
        <f t="shared" si="125"/>
        <v>6.2459999999999995E-2</v>
      </c>
      <c r="X554" s="16">
        <f t="shared" si="129"/>
        <v>2</v>
      </c>
      <c r="Y554" s="16">
        <f t="shared" si="130"/>
        <v>0</v>
      </c>
      <c r="Z554" s="16">
        <f t="shared" si="131"/>
        <v>0</v>
      </c>
      <c r="AA554" s="16" t="str">
        <f t="shared" si="132"/>
        <v>DefExt</v>
      </c>
      <c r="AB554" s="16">
        <f t="shared" si="126"/>
        <v>502</v>
      </c>
      <c r="AC554" s="16" t="str">
        <f t="shared" si="133"/>
        <v>[x]</v>
      </c>
      <c r="AD554" s="16" t="str">
        <f t="shared" si="134"/>
        <v>[x]</v>
      </c>
      <c r="AE554" s="16" t="str">
        <f t="shared" si="135"/>
        <v>[x]</v>
      </c>
      <c r="AF554" s="29" t="str">
        <f t="shared" si="136"/>
        <v>[x]</v>
      </c>
      <c r="AG554" s="29">
        <f t="shared" si="137"/>
        <v>42</v>
      </c>
    </row>
    <row r="555" spans="16:33" ht="16.5" x14ac:dyDescent="0.2">
      <c r="P555" s="15">
        <v>499</v>
      </c>
      <c r="Q555" s="16">
        <f t="shared" si="122"/>
        <v>27</v>
      </c>
      <c r="R555" s="16">
        <f t="shared" si="123"/>
        <v>1606035</v>
      </c>
      <c r="S555" s="16" t="str">
        <f t="shared" si="127"/>
        <v>神器6碎片1等级1</v>
      </c>
      <c r="T555" s="31" t="s">
        <v>673</v>
      </c>
      <c r="U555" s="16">
        <f t="shared" si="124"/>
        <v>1</v>
      </c>
      <c r="V555" s="38">
        <f t="shared" si="128"/>
        <v>0.20200000000000001</v>
      </c>
      <c r="W555" s="19">
        <f t="shared" si="125"/>
        <v>4.0400000000000002E-3</v>
      </c>
      <c r="X555" s="16">
        <f t="shared" si="129"/>
        <v>1</v>
      </c>
      <c r="Y555" s="16">
        <f t="shared" si="130"/>
        <v>2</v>
      </c>
      <c r="Z555" s="16">
        <f t="shared" si="131"/>
        <v>0</v>
      </c>
      <c r="AA555" s="16" t="str">
        <f t="shared" si="132"/>
        <v>AtkExt</v>
      </c>
      <c r="AB555" s="16">
        <f t="shared" si="126"/>
        <v>43</v>
      </c>
      <c r="AC555" s="16" t="str">
        <f t="shared" si="133"/>
        <v>DefExt</v>
      </c>
      <c r="AD555" s="16">
        <f t="shared" si="134"/>
        <v>10</v>
      </c>
      <c r="AE555" s="16" t="str">
        <f t="shared" si="135"/>
        <v>[x]</v>
      </c>
      <c r="AF555" s="29" t="str">
        <f t="shared" si="136"/>
        <v>[x]</v>
      </c>
      <c r="AG555" s="29" t="str">
        <f t="shared" si="137"/>
        <v>[x]</v>
      </c>
    </row>
    <row r="556" spans="16:33" ht="16.5" x14ac:dyDescent="0.2">
      <c r="P556" s="15">
        <v>500</v>
      </c>
      <c r="Q556" s="16">
        <f t="shared" si="122"/>
        <v>27</v>
      </c>
      <c r="R556" s="16">
        <f t="shared" si="123"/>
        <v>1606035</v>
      </c>
      <c r="S556" s="16" t="str">
        <f t="shared" si="127"/>
        <v>神器6碎片1等级2</v>
      </c>
      <c r="T556" s="31" t="s">
        <v>673</v>
      </c>
      <c r="U556" s="16">
        <f t="shared" si="124"/>
        <v>2</v>
      </c>
      <c r="V556" s="38">
        <f t="shared" si="128"/>
        <v>0.25800000000000001</v>
      </c>
      <c r="W556" s="19">
        <f t="shared" si="125"/>
        <v>5.1600000000000005E-3</v>
      </c>
      <c r="X556" s="16">
        <f t="shared" si="129"/>
        <v>1</v>
      </c>
      <c r="Y556" s="16">
        <f t="shared" si="130"/>
        <v>2</v>
      </c>
      <c r="Z556" s="16">
        <f t="shared" si="131"/>
        <v>0</v>
      </c>
      <c r="AA556" s="16" t="str">
        <f t="shared" si="132"/>
        <v>AtkExt</v>
      </c>
      <c r="AB556" s="16">
        <f t="shared" si="126"/>
        <v>55</v>
      </c>
      <c r="AC556" s="16" t="str">
        <f t="shared" si="133"/>
        <v>DefExt</v>
      </c>
      <c r="AD556" s="16">
        <f t="shared" si="134"/>
        <v>13</v>
      </c>
      <c r="AE556" s="16" t="str">
        <f t="shared" si="135"/>
        <v>[x]</v>
      </c>
      <c r="AF556" s="29" t="str">
        <f t="shared" si="136"/>
        <v>[x]</v>
      </c>
      <c r="AG556" s="29" t="str">
        <f t="shared" si="137"/>
        <v>[x]</v>
      </c>
    </row>
    <row r="557" spans="16:33" ht="16.5" x14ac:dyDescent="0.2">
      <c r="P557" s="15">
        <v>501</v>
      </c>
      <c r="Q557" s="16">
        <f t="shared" si="122"/>
        <v>27</v>
      </c>
      <c r="R557" s="16">
        <f t="shared" si="123"/>
        <v>1606035</v>
      </c>
      <c r="S557" s="16" t="str">
        <f t="shared" si="127"/>
        <v>神器6碎片1等级3</v>
      </c>
      <c r="T557" s="31" t="s">
        <v>673</v>
      </c>
      <c r="U557" s="16">
        <f t="shared" si="124"/>
        <v>3</v>
      </c>
      <c r="V557" s="38">
        <f t="shared" si="128"/>
        <v>0.31800000000000006</v>
      </c>
      <c r="W557" s="19">
        <f t="shared" si="125"/>
        <v>6.3600000000000011E-3</v>
      </c>
      <c r="X557" s="16">
        <f t="shared" si="129"/>
        <v>1</v>
      </c>
      <c r="Y557" s="16">
        <f t="shared" si="130"/>
        <v>2</v>
      </c>
      <c r="Z557" s="16">
        <f t="shared" si="131"/>
        <v>0</v>
      </c>
      <c r="AA557" s="16" t="str">
        <f t="shared" si="132"/>
        <v>AtkExt</v>
      </c>
      <c r="AB557" s="16">
        <f t="shared" si="126"/>
        <v>68</v>
      </c>
      <c r="AC557" s="16" t="str">
        <f t="shared" si="133"/>
        <v>DefExt</v>
      </c>
      <c r="AD557" s="16">
        <f t="shared" si="134"/>
        <v>17</v>
      </c>
      <c r="AE557" s="16" t="str">
        <f t="shared" si="135"/>
        <v>[x]</v>
      </c>
      <c r="AF557" s="29" t="str">
        <f t="shared" si="136"/>
        <v>[x]</v>
      </c>
      <c r="AG557" s="29" t="str">
        <f t="shared" si="137"/>
        <v>[x]</v>
      </c>
    </row>
    <row r="558" spans="16:33" ht="16.5" x14ac:dyDescent="0.2">
      <c r="P558" s="15">
        <v>502</v>
      </c>
      <c r="Q558" s="16">
        <f t="shared" si="122"/>
        <v>27</v>
      </c>
      <c r="R558" s="16">
        <f t="shared" si="123"/>
        <v>1606035</v>
      </c>
      <c r="S558" s="16" t="str">
        <f t="shared" si="127"/>
        <v>神器6碎片1等级4</v>
      </c>
      <c r="T558" s="31" t="s">
        <v>673</v>
      </c>
      <c r="U558" s="16">
        <f t="shared" si="124"/>
        <v>4</v>
      </c>
      <c r="V558" s="38">
        <f t="shared" si="128"/>
        <v>0.38200000000000001</v>
      </c>
      <c r="W558" s="19">
        <f t="shared" si="125"/>
        <v>7.6400000000000001E-3</v>
      </c>
      <c r="X558" s="16">
        <f t="shared" si="129"/>
        <v>1</v>
      </c>
      <c r="Y558" s="16">
        <f t="shared" si="130"/>
        <v>2</v>
      </c>
      <c r="Z558" s="16">
        <f t="shared" si="131"/>
        <v>0</v>
      </c>
      <c r="AA558" s="16" t="str">
        <f t="shared" si="132"/>
        <v>AtkExt</v>
      </c>
      <c r="AB558" s="16">
        <f t="shared" si="126"/>
        <v>82</v>
      </c>
      <c r="AC558" s="16" t="str">
        <f t="shared" si="133"/>
        <v>DefExt</v>
      </c>
      <c r="AD558" s="16">
        <f t="shared" si="134"/>
        <v>20</v>
      </c>
      <c r="AE558" s="16" t="str">
        <f t="shared" si="135"/>
        <v>[x]</v>
      </c>
      <c r="AF558" s="29" t="str">
        <f t="shared" si="136"/>
        <v>[x]</v>
      </c>
      <c r="AG558" s="29" t="str">
        <f t="shared" si="137"/>
        <v>[x]</v>
      </c>
    </row>
    <row r="559" spans="16:33" ht="16.5" x14ac:dyDescent="0.2">
      <c r="P559" s="15">
        <v>503</v>
      </c>
      <c r="Q559" s="16">
        <f t="shared" si="122"/>
        <v>27</v>
      </c>
      <c r="R559" s="16">
        <f t="shared" si="123"/>
        <v>1606035</v>
      </c>
      <c r="S559" s="16" t="str">
        <f t="shared" si="127"/>
        <v>神器6碎片1等级5</v>
      </c>
      <c r="T559" s="31" t="s">
        <v>673</v>
      </c>
      <c r="U559" s="16">
        <f t="shared" si="124"/>
        <v>5</v>
      </c>
      <c r="V559" s="38">
        <f t="shared" si="128"/>
        <v>0.45</v>
      </c>
      <c r="W559" s="19">
        <f t="shared" si="125"/>
        <v>9.0000000000000011E-3</v>
      </c>
      <c r="X559" s="16">
        <f t="shared" si="129"/>
        <v>1</v>
      </c>
      <c r="Y559" s="16">
        <f t="shared" si="130"/>
        <v>2</v>
      </c>
      <c r="Z559" s="16">
        <f t="shared" si="131"/>
        <v>0</v>
      </c>
      <c r="AA559" s="16" t="str">
        <f t="shared" si="132"/>
        <v>AtkExt</v>
      </c>
      <c r="AB559" s="16">
        <f t="shared" si="126"/>
        <v>97</v>
      </c>
      <c r="AC559" s="16" t="str">
        <f t="shared" si="133"/>
        <v>DefExt</v>
      </c>
      <c r="AD559" s="16">
        <f t="shared" si="134"/>
        <v>24</v>
      </c>
      <c r="AE559" s="16" t="str">
        <f t="shared" si="135"/>
        <v>[x]</v>
      </c>
      <c r="AF559" s="29" t="str">
        <f t="shared" si="136"/>
        <v>[x]</v>
      </c>
      <c r="AG559" s="29" t="str">
        <f t="shared" si="137"/>
        <v>[x]</v>
      </c>
    </row>
    <row r="560" spans="16:33" ht="16.5" x14ac:dyDescent="0.2">
      <c r="P560" s="15">
        <v>504</v>
      </c>
      <c r="Q560" s="16">
        <f t="shared" si="122"/>
        <v>27</v>
      </c>
      <c r="R560" s="16">
        <f t="shared" si="123"/>
        <v>1606035</v>
      </c>
      <c r="S560" s="16" t="str">
        <f t="shared" si="127"/>
        <v>神器6碎片1等级6</v>
      </c>
      <c r="T560" s="31" t="s">
        <v>673</v>
      </c>
      <c r="U560" s="16">
        <f t="shared" si="124"/>
        <v>6</v>
      </c>
      <c r="V560" s="38">
        <f t="shared" si="128"/>
        <v>0.52200000000000002</v>
      </c>
      <c r="W560" s="19">
        <f t="shared" si="125"/>
        <v>1.0440000000000001E-2</v>
      </c>
      <c r="X560" s="16">
        <f t="shared" si="129"/>
        <v>1</v>
      </c>
      <c r="Y560" s="16">
        <f t="shared" si="130"/>
        <v>2</v>
      </c>
      <c r="Z560" s="16">
        <f t="shared" si="131"/>
        <v>0</v>
      </c>
      <c r="AA560" s="16" t="str">
        <f t="shared" si="132"/>
        <v>AtkExt</v>
      </c>
      <c r="AB560" s="16">
        <f t="shared" si="126"/>
        <v>112</v>
      </c>
      <c r="AC560" s="16" t="str">
        <f t="shared" si="133"/>
        <v>DefExt</v>
      </c>
      <c r="AD560" s="16">
        <f t="shared" si="134"/>
        <v>28</v>
      </c>
      <c r="AE560" s="16" t="str">
        <f t="shared" si="135"/>
        <v>[x]</v>
      </c>
      <c r="AF560" s="29" t="str">
        <f t="shared" si="136"/>
        <v>[x]</v>
      </c>
      <c r="AG560" s="29" t="str">
        <f t="shared" si="137"/>
        <v>[x]</v>
      </c>
    </row>
    <row r="561" spans="16:33" ht="16.5" x14ac:dyDescent="0.2">
      <c r="P561" s="15">
        <v>505</v>
      </c>
      <c r="Q561" s="16">
        <f t="shared" si="122"/>
        <v>27</v>
      </c>
      <c r="R561" s="16">
        <f t="shared" si="123"/>
        <v>1606035</v>
      </c>
      <c r="S561" s="16" t="str">
        <f t="shared" si="127"/>
        <v>神器6碎片1等级7</v>
      </c>
      <c r="T561" s="31" t="s">
        <v>673</v>
      </c>
      <c r="U561" s="16">
        <f t="shared" si="124"/>
        <v>7</v>
      </c>
      <c r="V561" s="38">
        <f t="shared" si="128"/>
        <v>0.59799999999999998</v>
      </c>
      <c r="W561" s="19">
        <f t="shared" si="125"/>
        <v>1.196E-2</v>
      </c>
      <c r="X561" s="16">
        <f t="shared" si="129"/>
        <v>1</v>
      </c>
      <c r="Y561" s="16">
        <f t="shared" si="130"/>
        <v>2</v>
      </c>
      <c r="Z561" s="16">
        <f t="shared" si="131"/>
        <v>0</v>
      </c>
      <c r="AA561" s="16" t="str">
        <f t="shared" si="132"/>
        <v>AtkExt</v>
      </c>
      <c r="AB561" s="16">
        <f t="shared" si="126"/>
        <v>128</v>
      </c>
      <c r="AC561" s="16" t="str">
        <f t="shared" si="133"/>
        <v>DefExt</v>
      </c>
      <c r="AD561" s="16">
        <f t="shared" si="134"/>
        <v>32</v>
      </c>
      <c r="AE561" s="16" t="str">
        <f t="shared" si="135"/>
        <v>[x]</v>
      </c>
      <c r="AF561" s="29" t="str">
        <f t="shared" si="136"/>
        <v>[x]</v>
      </c>
      <c r="AG561" s="29" t="str">
        <f t="shared" si="137"/>
        <v>[x]</v>
      </c>
    </row>
    <row r="562" spans="16:33" ht="16.5" x14ac:dyDescent="0.2">
      <c r="P562" s="15">
        <v>506</v>
      </c>
      <c r="Q562" s="16">
        <f t="shared" si="122"/>
        <v>27</v>
      </c>
      <c r="R562" s="16">
        <f t="shared" si="123"/>
        <v>1606035</v>
      </c>
      <c r="S562" s="16" t="str">
        <f t="shared" si="127"/>
        <v>神器6碎片1等级8</v>
      </c>
      <c r="T562" s="31" t="s">
        <v>673</v>
      </c>
      <c r="U562" s="16">
        <f t="shared" si="124"/>
        <v>8</v>
      </c>
      <c r="V562" s="38">
        <f t="shared" si="128"/>
        <v>0.67800000000000005</v>
      </c>
      <c r="W562" s="19">
        <f t="shared" si="125"/>
        <v>1.3560000000000001E-2</v>
      </c>
      <c r="X562" s="16">
        <f t="shared" si="129"/>
        <v>1</v>
      </c>
      <c r="Y562" s="16">
        <f t="shared" si="130"/>
        <v>2</v>
      </c>
      <c r="Z562" s="16">
        <f t="shared" si="131"/>
        <v>0</v>
      </c>
      <c r="AA562" s="16" t="str">
        <f t="shared" si="132"/>
        <v>AtkExt</v>
      </c>
      <c r="AB562" s="16">
        <f t="shared" si="126"/>
        <v>146</v>
      </c>
      <c r="AC562" s="16" t="str">
        <f t="shared" si="133"/>
        <v>DefExt</v>
      </c>
      <c r="AD562" s="16">
        <f t="shared" si="134"/>
        <v>36</v>
      </c>
      <c r="AE562" s="16" t="str">
        <f t="shared" si="135"/>
        <v>[x]</v>
      </c>
      <c r="AF562" s="29" t="str">
        <f t="shared" si="136"/>
        <v>[x]</v>
      </c>
      <c r="AG562" s="29" t="str">
        <f t="shared" si="137"/>
        <v>[x]</v>
      </c>
    </row>
    <row r="563" spans="16:33" ht="16.5" x14ac:dyDescent="0.2">
      <c r="P563" s="15">
        <v>507</v>
      </c>
      <c r="Q563" s="16">
        <f t="shared" si="122"/>
        <v>27</v>
      </c>
      <c r="R563" s="16">
        <f t="shared" si="123"/>
        <v>1606035</v>
      </c>
      <c r="S563" s="16" t="str">
        <f t="shared" si="127"/>
        <v>神器6碎片1等级9</v>
      </c>
      <c r="T563" s="31" t="s">
        <v>673</v>
      </c>
      <c r="U563" s="16">
        <f t="shared" si="124"/>
        <v>9</v>
      </c>
      <c r="V563" s="38">
        <f t="shared" si="128"/>
        <v>0.76200000000000001</v>
      </c>
      <c r="W563" s="19">
        <f t="shared" si="125"/>
        <v>1.524E-2</v>
      </c>
      <c r="X563" s="16">
        <f t="shared" si="129"/>
        <v>1</v>
      </c>
      <c r="Y563" s="16">
        <f t="shared" si="130"/>
        <v>2</v>
      </c>
      <c r="Z563" s="16">
        <f t="shared" si="131"/>
        <v>0</v>
      </c>
      <c r="AA563" s="16" t="str">
        <f t="shared" si="132"/>
        <v>AtkExt</v>
      </c>
      <c r="AB563" s="16">
        <f t="shared" si="126"/>
        <v>164</v>
      </c>
      <c r="AC563" s="16" t="str">
        <f t="shared" si="133"/>
        <v>DefExt</v>
      </c>
      <c r="AD563" s="16">
        <f t="shared" si="134"/>
        <v>40</v>
      </c>
      <c r="AE563" s="16" t="str">
        <f t="shared" si="135"/>
        <v>[x]</v>
      </c>
      <c r="AF563" s="29" t="str">
        <f t="shared" si="136"/>
        <v>[x]</v>
      </c>
      <c r="AG563" s="29" t="str">
        <f t="shared" si="137"/>
        <v>[x]</v>
      </c>
    </row>
    <row r="564" spans="16:33" ht="16.5" x14ac:dyDescent="0.2">
      <c r="P564" s="15">
        <v>508</v>
      </c>
      <c r="Q564" s="16">
        <f t="shared" si="122"/>
        <v>27</v>
      </c>
      <c r="R564" s="16">
        <f t="shared" si="123"/>
        <v>1606035</v>
      </c>
      <c r="S564" s="16" t="str">
        <f t="shared" si="127"/>
        <v>神器6碎片1等级10</v>
      </c>
      <c r="T564" s="31" t="s">
        <v>673</v>
      </c>
      <c r="U564" s="16">
        <f t="shared" si="124"/>
        <v>10</v>
      </c>
      <c r="V564" s="38">
        <f t="shared" si="128"/>
        <v>0.85000000000000009</v>
      </c>
      <c r="W564" s="19">
        <f t="shared" si="125"/>
        <v>1.7000000000000001E-2</v>
      </c>
      <c r="X564" s="16">
        <f t="shared" si="129"/>
        <v>1</v>
      </c>
      <c r="Y564" s="16">
        <f t="shared" si="130"/>
        <v>2</v>
      </c>
      <c r="Z564" s="16">
        <f t="shared" si="131"/>
        <v>0</v>
      </c>
      <c r="AA564" s="16" t="str">
        <f t="shared" si="132"/>
        <v>AtkExt</v>
      </c>
      <c r="AB564" s="16">
        <f t="shared" si="126"/>
        <v>183</v>
      </c>
      <c r="AC564" s="16" t="str">
        <f t="shared" si="133"/>
        <v>DefExt</v>
      </c>
      <c r="AD564" s="16">
        <f t="shared" si="134"/>
        <v>45</v>
      </c>
      <c r="AE564" s="16" t="str">
        <f t="shared" si="135"/>
        <v>[x]</v>
      </c>
      <c r="AF564" s="29" t="str">
        <f t="shared" si="136"/>
        <v>[x]</v>
      </c>
      <c r="AG564" s="29" t="str">
        <f t="shared" si="137"/>
        <v>[x]</v>
      </c>
    </row>
    <row r="565" spans="16:33" ht="16.5" x14ac:dyDescent="0.2">
      <c r="P565" s="15">
        <v>509</v>
      </c>
      <c r="Q565" s="16">
        <f t="shared" si="122"/>
        <v>27</v>
      </c>
      <c r="R565" s="16">
        <f t="shared" si="123"/>
        <v>1606035</v>
      </c>
      <c r="S565" s="16" t="str">
        <f t="shared" si="127"/>
        <v>神器6碎片1等级11</v>
      </c>
      <c r="T565" s="31" t="s">
        <v>673</v>
      </c>
      <c r="U565" s="16">
        <f t="shared" si="124"/>
        <v>11</v>
      </c>
      <c r="V565" s="38">
        <f t="shared" si="128"/>
        <v>0.94200000000000006</v>
      </c>
      <c r="W565" s="19">
        <f t="shared" si="125"/>
        <v>1.8840000000000003E-2</v>
      </c>
      <c r="X565" s="16">
        <f t="shared" si="129"/>
        <v>1</v>
      </c>
      <c r="Y565" s="16">
        <f t="shared" si="130"/>
        <v>2</v>
      </c>
      <c r="Z565" s="16">
        <f t="shared" si="131"/>
        <v>0</v>
      </c>
      <c r="AA565" s="16" t="str">
        <f t="shared" si="132"/>
        <v>AtkExt</v>
      </c>
      <c r="AB565" s="16">
        <f t="shared" si="126"/>
        <v>203</v>
      </c>
      <c r="AC565" s="16" t="str">
        <f t="shared" si="133"/>
        <v>DefExt</v>
      </c>
      <c r="AD565" s="16">
        <f t="shared" si="134"/>
        <v>50</v>
      </c>
      <c r="AE565" s="16" t="str">
        <f t="shared" si="135"/>
        <v>[x]</v>
      </c>
      <c r="AF565" s="29" t="str">
        <f t="shared" si="136"/>
        <v>[x]</v>
      </c>
      <c r="AG565" s="29" t="str">
        <f t="shared" si="137"/>
        <v>[x]</v>
      </c>
    </row>
    <row r="566" spans="16:33" ht="16.5" x14ac:dyDescent="0.2">
      <c r="P566" s="15">
        <v>510</v>
      </c>
      <c r="Q566" s="16">
        <f t="shared" si="122"/>
        <v>27</v>
      </c>
      <c r="R566" s="16">
        <f t="shared" si="123"/>
        <v>1606035</v>
      </c>
      <c r="S566" s="16" t="str">
        <f t="shared" si="127"/>
        <v>神器6碎片1等级12</v>
      </c>
      <c r="T566" s="31" t="s">
        <v>673</v>
      </c>
      <c r="U566" s="16">
        <f t="shared" si="124"/>
        <v>12</v>
      </c>
      <c r="V566" s="38">
        <f t="shared" si="128"/>
        <v>1.0380000000000003</v>
      </c>
      <c r="W566" s="19">
        <f t="shared" si="125"/>
        <v>2.0760000000000004E-2</v>
      </c>
      <c r="X566" s="16">
        <f t="shared" si="129"/>
        <v>1</v>
      </c>
      <c r="Y566" s="16">
        <f t="shared" si="130"/>
        <v>2</v>
      </c>
      <c r="Z566" s="16">
        <f t="shared" si="131"/>
        <v>0</v>
      </c>
      <c r="AA566" s="16" t="str">
        <f t="shared" si="132"/>
        <v>AtkExt</v>
      </c>
      <c r="AB566" s="16">
        <f t="shared" si="126"/>
        <v>223</v>
      </c>
      <c r="AC566" s="16" t="str">
        <f t="shared" si="133"/>
        <v>DefExt</v>
      </c>
      <c r="AD566" s="16">
        <f t="shared" si="134"/>
        <v>55</v>
      </c>
      <c r="AE566" s="16" t="str">
        <f t="shared" si="135"/>
        <v>[x]</v>
      </c>
      <c r="AF566" s="29" t="str">
        <f t="shared" si="136"/>
        <v>[x]</v>
      </c>
      <c r="AG566" s="29" t="str">
        <f t="shared" si="137"/>
        <v>[x]</v>
      </c>
    </row>
    <row r="567" spans="16:33" ht="16.5" x14ac:dyDescent="0.2">
      <c r="P567" s="15">
        <v>511</v>
      </c>
      <c r="Q567" s="16">
        <f t="shared" si="122"/>
        <v>27</v>
      </c>
      <c r="R567" s="16">
        <f t="shared" si="123"/>
        <v>1606035</v>
      </c>
      <c r="S567" s="16" t="str">
        <f t="shared" si="127"/>
        <v>神器6碎片1等级13</v>
      </c>
      <c r="T567" s="31" t="s">
        <v>673</v>
      </c>
      <c r="U567" s="16">
        <f t="shared" si="124"/>
        <v>13</v>
      </c>
      <c r="V567" s="38">
        <f t="shared" si="128"/>
        <v>1.1380000000000001</v>
      </c>
      <c r="W567" s="19">
        <f t="shared" si="125"/>
        <v>2.2760000000000002E-2</v>
      </c>
      <c r="X567" s="16">
        <f t="shared" si="129"/>
        <v>1</v>
      </c>
      <c r="Y567" s="16">
        <f t="shared" si="130"/>
        <v>2</v>
      </c>
      <c r="Z567" s="16">
        <f t="shared" si="131"/>
        <v>0</v>
      </c>
      <c r="AA567" s="16" t="str">
        <f t="shared" si="132"/>
        <v>AtkExt</v>
      </c>
      <c r="AB567" s="16">
        <f t="shared" si="126"/>
        <v>245</v>
      </c>
      <c r="AC567" s="16" t="str">
        <f t="shared" si="133"/>
        <v>DefExt</v>
      </c>
      <c r="AD567" s="16">
        <f t="shared" si="134"/>
        <v>61</v>
      </c>
      <c r="AE567" s="16" t="str">
        <f t="shared" si="135"/>
        <v>[x]</v>
      </c>
      <c r="AF567" s="29" t="str">
        <f t="shared" si="136"/>
        <v>[x]</v>
      </c>
      <c r="AG567" s="29" t="str">
        <f t="shared" si="137"/>
        <v>[x]</v>
      </c>
    </row>
    <row r="568" spans="16:33" ht="16.5" x14ac:dyDescent="0.2">
      <c r="P568" s="15">
        <v>512</v>
      </c>
      <c r="Q568" s="16">
        <f t="shared" si="122"/>
        <v>27</v>
      </c>
      <c r="R568" s="16">
        <f t="shared" si="123"/>
        <v>1606035</v>
      </c>
      <c r="S568" s="16" t="str">
        <f t="shared" si="127"/>
        <v>神器6碎片1等级14</v>
      </c>
      <c r="T568" s="31" t="s">
        <v>673</v>
      </c>
      <c r="U568" s="16">
        <f t="shared" si="124"/>
        <v>14</v>
      </c>
      <c r="V568" s="38">
        <f t="shared" si="128"/>
        <v>1.242</v>
      </c>
      <c r="W568" s="19">
        <f t="shared" si="125"/>
        <v>2.4840000000000001E-2</v>
      </c>
      <c r="X568" s="16">
        <f t="shared" si="129"/>
        <v>1</v>
      </c>
      <c r="Y568" s="16">
        <f t="shared" si="130"/>
        <v>2</v>
      </c>
      <c r="Z568" s="16">
        <f t="shared" si="131"/>
        <v>0</v>
      </c>
      <c r="AA568" s="16" t="str">
        <f t="shared" si="132"/>
        <v>AtkExt</v>
      </c>
      <c r="AB568" s="16">
        <f t="shared" si="126"/>
        <v>267</v>
      </c>
      <c r="AC568" s="16" t="str">
        <f t="shared" si="133"/>
        <v>DefExt</v>
      </c>
      <c r="AD568" s="16">
        <f t="shared" si="134"/>
        <v>66</v>
      </c>
      <c r="AE568" s="16" t="str">
        <f t="shared" si="135"/>
        <v>[x]</v>
      </c>
      <c r="AF568" s="29" t="str">
        <f t="shared" si="136"/>
        <v>[x]</v>
      </c>
      <c r="AG568" s="29" t="str">
        <f t="shared" si="137"/>
        <v>[x]</v>
      </c>
    </row>
    <row r="569" spans="16:33" ht="16.5" x14ac:dyDescent="0.2">
      <c r="P569" s="15">
        <v>513</v>
      </c>
      <c r="Q569" s="16">
        <f t="shared" ref="Q569:Q632" si="138">MATCH(P569-1,$X$4:$X$46,1)</f>
        <v>27</v>
      </c>
      <c r="R569" s="16">
        <f t="shared" ref="R569:R632" si="139">INDEX($S$5:$S$46,Q569)</f>
        <v>1606035</v>
      </c>
      <c r="S569" s="16" t="str">
        <f t="shared" si="127"/>
        <v>神器6碎片1等级15</v>
      </c>
      <c r="T569" s="31" t="s">
        <v>673</v>
      </c>
      <c r="U569" s="16">
        <f t="shared" ref="U569:U632" si="140">P569-INDEX($X$4:$X$46,Q569)</f>
        <v>15</v>
      </c>
      <c r="V569" s="38">
        <f t="shared" si="128"/>
        <v>1.35</v>
      </c>
      <c r="W569" s="19">
        <f t="shared" ref="W569:W632" si="141">INDEX($V$5:$V$46,Q569)*V569</f>
        <v>2.7000000000000003E-2</v>
      </c>
      <c r="X569" s="16">
        <f t="shared" si="129"/>
        <v>1</v>
      </c>
      <c r="Y569" s="16">
        <f t="shared" si="130"/>
        <v>2</v>
      </c>
      <c r="Z569" s="16">
        <f t="shared" si="131"/>
        <v>0</v>
      </c>
      <c r="AA569" s="16" t="str">
        <f t="shared" si="132"/>
        <v>AtkExt</v>
      </c>
      <c r="AB569" s="16">
        <f t="shared" ref="AB569:AB632" si="142">INT(INDEX($E$4:$G$4,X569)*W569*INDEX($Y$5:$AA$46,Q569,X569))</f>
        <v>291</v>
      </c>
      <c r="AC569" s="16" t="str">
        <f t="shared" si="133"/>
        <v>DefExt</v>
      </c>
      <c r="AD569" s="16">
        <f t="shared" si="134"/>
        <v>72</v>
      </c>
      <c r="AE569" s="16" t="str">
        <f t="shared" si="135"/>
        <v>[x]</v>
      </c>
      <c r="AF569" s="29" t="str">
        <f t="shared" si="136"/>
        <v>[x]</v>
      </c>
      <c r="AG569" s="29" t="str">
        <f t="shared" si="137"/>
        <v>[x]</v>
      </c>
    </row>
    <row r="570" spans="16:33" ht="16.5" x14ac:dyDescent="0.2">
      <c r="P570" s="15">
        <v>514</v>
      </c>
      <c r="Q570" s="16">
        <f t="shared" si="138"/>
        <v>27</v>
      </c>
      <c r="R570" s="16">
        <f t="shared" si="139"/>
        <v>1606035</v>
      </c>
      <c r="S570" s="16" t="str">
        <f t="shared" ref="S570:S633" si="143">INDEX($P$5:$P$46,Q570)&amp;"碎片"&amp;INDEX($R$5:$R$46,Q570)&amp;"等级"&amp;U570</f>
        <v>神器6碎片1等级16</v>
      </c>
      <c r="T570" s="31" t="s">
        <v>673</v>
      </c>
      <c r="U570" s="16">
        <f t="shared" si="140"/>
        <v>16</v>
      </c>
      <c r="V570" s="38">
        <f t="shared" ref="V570:V633" si="144">15%+U570*5%+U570*U570*0.2%</f>
        <v>1.4620000000000002</v>
      </c>
      <c r="W570" s="19">
        <f t="shared" si="141"/>
        <v>2.9240000000000006E-2</v>
      </c>
      <c r="X570" s="16">
        <f t="shared" ref="X570:X633" si="145">INDEX($AB$5:$AB$46,Q570)</f>
        <v>1</v>
      </c>
      <c r="Y570" s="16">
        <f t="shared" ref="Y570:Y633" si="146">INDEX(AC$5:AC$46,$Q570)</f>
        <v>2</v>
      </c>
      <c r="Z570" s="16">
        <f t="shared" ref="Z570:Z633" si="147">INDEX(AD$5:AD$46,$Q570)</f>
        <v>0</v>
      </c>
      <c r="AA570" s="16" t="str">
        <f t="shared" ref="AA570:AA633" si="148">INDEX($Y$3:$AA$3,X570)</f>
        <v>AtkExt</v>
      </c>
      <c r="AB570" s="16">
        <f t="shared" si="142"/>
        <v>315</v>
      </c>
      <c r="AC570" s="16" t="str">
        <f t="shared" ref="AC570:AC633" si="149">IF(Y570&gt;0,INDEX($Y$3:$AA$3,Y570),"[x]")</f>
        <v>DefExt</v>
      </c>
      <c r="AD570" s="16">
        <f t="shared" ref="AD570:AD633" si="150">IF(Y570&gt;0,INT(INDEX($E$4:$G$4,Y570)*W570*INDEX($Y$5:$AA$46,Q570,Y570)),"[x]")</f>
        <v>78</v>
      </c>
      <c r="AE570" s="16" t="str">
        <f t="shared" ref="AE570:AE633" si="151">IF(Z570&gt;0,INDEX($Y$3:$AA$3,Z570),"[x]")</f>
        <v>[x]</v>
      </c>
      <c r="AF570" s="29" t="str">
        <f t="shared" ref="AF570:AF633" si="152">IF(Z570&gt;0,INT(INDEX($E$4:$G$4,Z570)*W570*INDEX($Y$5:$AA$46,Q570,Z570)),"[x]")</f>
        <v>[x]</v>
      </c>
      <c r="AG570" s="29" t="str">
        <f t="shared" ref="AG570:AG633" si="153">IF(INDEX($AE$5:$AE$46,Q570)&gt;0,INDEX($AE$5:$AE$46,Q570)*U570,"[x]")</f>
        <v>[x]</v>
      </c>
    </row>
    <row r="571" spans="16:33" ht="16.5" x14ac:dyDescent="0.2">
      <c r="P571" s="15">
        <v>515</v>
      </c>
      <c r="Q571" s="16">
        <f t="shared" si="138"/>
        <v>27</v>
      </c>
      <c r="R571" s="16">
        <f t="shared" si="139"/>
        <v>1606035</v>
      </c>
      <c r="S571" s="16" t="str">
        <f t="shared" si="143"/>
        <v>神器6碎片1等级17</v>
      </c>
      <c r="T571" s="31" t="s">
        <v>673</v>
      </c>
      <c r="U571" s="16">
        <f t="shared" si="140"/>
        <v>17</v>
      </c>
      <c r="V571" s="38">
        <f t="shared" si="144"/>
        <v>1.5779999999999998</v>
      </c>
      <c r="W571" s="19">
        <f t="shared" si="141"/>
        <v>3.1559999999999998E-2</v>
      </c>
      <c r="X571" s="16">
        <f t="shared" si="145"/>
        <v>1</v>
      </c>
      <c r="Y571" s="16">
        <f t="shared" si="146"/>
        <v>2</v>
      </c>
      <c r="Z571" s="16">
        <f t="shared" si="147"/>
        <v>0</v>
      </c>
      <c r="AA571" s="16" t="str">
        <f t="shared" si="148"/>
        <v>AtkExt</v>
      </c>
      <c r="AB571" s="16">
        <f t="shared" si="142"/>
        <v>340</v>
      </c>
      <c r="AC571" s="16" t="str">
        <f t="shared" si="149"/>
        <v>DefExt</v>
      </c>
      <c r="AD571" s="16">
        <f t="shared" si="150"/>
        <v>84</v>
      </c>
      <c r="AE571" s="16" t="str">
        <f t="shared" si="151"/>
        <v>[x]</v>
      </c>
      <c r="AF571" s="29" t="str">
        <f t="shared" si="152"/>
        <v>[x]</v>
      </c>
      <c r="AG571" s="29" t="str">
        <f t="shared" si="153"/>
        <v>[x]</v>
      </c>
    </row>
    <row r="572" spans="16:33" ht="16.5" x14ac:dyDescent="0.2">
      <c r="P572" s="15">
        <v>516</v>
      </c>
      <c r="Q572" s="16">
        <f t="shared" si="138"/>
        <v>27</v>
      </c>
      <c r="R572" s="16">
        <f t="shared" si="139"/>
        <v>1606035</v>
      </c>
      <c r="S572" s="16" t="str">
        <f t="shared" si="143"/>
        <v>神器6碎片1等级18</v>
      </c>
      <c r="T572" s="31" t="s">
        <v>673</v>
      </c>
      <c r="U572" s="16">
        <f t="shared" si="140"/>
        <v>18</v>
      </c>
      <c r="V572" s="38">
        <f t="shared" si="144"/>
        <v>1.698</v>
      </c>
      <c r="W572" s="19">
        <f t="shared" si="141"/>
        <v>3.3959999999999997E-2</v>
      </c>
      <c r="X572" s="16">
        <f t="shared" si="145"/>
        <v>1</v>
      </c>
      <c r="Y572" s="16">
        <f t="shared" si="146"/>
        <v>2</v>
      </c>
      <c r="Z572" s="16">
        <f t="shared" si="147"/>
        <v>0</v>
      </c>
      <c r="AA572" s="16" t="str">
        <f t="shared" si="148"/>
        <v>AtkExt</v>
      </c>
      <c r="AB572" s="16">
        <f t="shared" si="142"/>
        <v>366</v>
      </c>
      <c r="AC572" s="16" t="str">
        <f t="shared" si="149"/>
        <v>DefExt</v>
      </c>
      <c r="AD572" s="16">
        <f t="shared" si="150"/>
        <v>91</v>
      </c>
      <c r="AE572" s="16" t="str">
        <f t="shared" si="151"/>
        <v>[x]</v>
      </c>
      <c r="AF572" s="29" t="str">
        <f t="shared" si="152"/>
        <v>[x]</v>
      </c>
      <c r="AG572" s="29" t="str">
        <f t="shared" si="153"/>
        <v>[x]</v>
      </c>
    </row>
    <row r="573" spans="16:33" ht="16.5" x14ac:dyDescent="0.2">
      <c r="P573" s="15">
        <v>517</v>
      </c>
      <c r="Q573" s="16">
        <f t="shared" si="138"/>
        <v>27</v>
      </c>
      <c r="R573" s="16">
        <f t="shared" si="139"/>
        <v>1606035</v>
      </c>
      <c r="S573" s="16" t="str">
        <f t="shared" si="143"/>
        <v>神器6碎片1等级19</v>
      </c>
      <c r="T573" s="31" t="s">
        <v>673</v>
      </c>
      <c r="U573" s="16">
        <f t="shared" si="140"/>
        <v>19</v>
      </c>
      <c r="V573" s="38">
        <f t="shared" si="144"/>
        <v>1.8220000000000001</v>
      </c>
      <c r="W573" s="19">
        <f t="shared" si="141"/>
        <v>3.644E-2</v>
      </c>
      <c r="X573" s="16">
        <f t="shared" si="145"/>
        <v>1</v>
      </c>
      <c r="Y573" s="16">
        <f t="shared" si="146"/>
        <v>2</v>
      </c>
      <c r="Z573" s="16">
        <f t="shared" si="147"/>
        <v>0</v>
      </c>
      <c r="AA573" s="16" t="str">
        <f t="shared" si="148"/>
        <v>AtkExt</v>
      </c>
      <c r="AB573" s="16">
        <f t="shared" si="142"/>
        <v>392</v>
      </c>
      <c r="AC573" s="16" t="str">
        <f t="shared" si="149"/>
        <v>DefExt</v>
      </c>
      <c r="AD573" s="16">
        <f t="shared" si="150"/>
        <v>97</v>
      </c>
      <c r="AE573" s="16" t="str">
        <f t="shared" si="151"/>
        <v>[x]</v>
      </c>
      <c r="AF573" s="29" t="str">
        <f t="shared" si="152"/>
        <v>[x]</v>
      </c>
      <c r="AG573" s="29" t="str">
        <f t="shared" si="153"/>
        <v>[x]</v>
      </c>
    </row>
    <row r="574" spans="16:33" ht="16.5" x14ac:dyDescent="0.2">
      <c r="P574" s="15">
        <v>518</v>
      </c>
      <c r="Q574" s="16">
        <f t="shared" si="138"/>
        <v>27</v>
      </c>
      <c r="R574" s="16">
        <f t="shared" si="139"/>
        <v>1606035</v>
      </c>
      <c r="S574" s="16" t="str">
        <f t="shared" si="143"/>
        <v>神器6碎片1等级20</v>
      </c>
      <c r="T574" s="31" t="s">
        <v>673</v>
      </c>
      <c r="U574" s="16">
        <f t="shared" si="140"/>
        <v>20</v>
      </c>
      <c r="V574" s="38">
        <f t="shared" si="144"/>
        <v>1.95</v>
      </c>
      <c r="W574" s="19">
        <f t="shared" si="141"/>
        <v>3.9E-2</v>
      </c>
      <c r="X574" s="16">
        <f t="shared" si="145"/>
        <v>1</v>
      </c>
      <c r="Y574" s="16">
        <f t="shared" si="146"/>
        <v>2</v>
      </c>
      <c r="Z574" s="16">
        <f t="shared" si="147"/>
        <v>0</v>
      </c>
      <c r="AA574" s="16" t="str">
        <f t="shared" si="148"/>
        <v>AtkExt</v>
      </c>
      <c r="AB574" s="16">
        <f t="shared" si="142"/>
        <v>420</v>
      </c>
      <c r="AC574" s="16" t="str">
        <f t="shared" si="149"/>
        <v>DefExt</v>
      </c>
      <c r="AD574" s="16">
        <f t="shared" si="150"/>
        <v>104</v>
      </c>
      <c r="AE574" s="16" t="str">
        <f t="shared" si="151"/>
        <v>[x]</v>
      </c>
      <c r="AF574" s="29" t="str">
        <f t="shared" si="152"/>
        <v>[x]</v>
      </c>
      <c r="AG574" s="29" t="str">
        <f t="shared" si="153"/>
        <v>[x]</v>
      </c>
    </row>
    <row r="575" spans="16:33" ht="16.5" x14ac:dyDescent="0.2">
      <c r="P575" s="15">
        <v>519</v>
      </c>
      <c r="Q575" s="16">
        <f t="shared" si="138"/>
        <v>27</v>
      </c>
      <c r="R575" s="16">
        <f t="shared" si="139"/>
        <v>1606035</v>
      </c>
      <c r="S575" s="16" t="str">
        <f t="shared" si="143"/>
        <v>神器6碎片1等级21</v>
      </c>
      <c r="T575" s="31" t="s">
        <v>673</v>
      </c>
      <c r="U575" s="16">
        <f t="shared" si="140"/>
        <v>21</v>
      </c>
      <c r="V575" s="38">
        <f t="shared" si="144"/>
        <v>2.0819999999999999</v>
      </c>
      <c r="W575" s="19">
        <f t="shared" si="141"/>
        <v>4.1639999999999996E-2</v>
      </c>
      <c r="X575" s="16">
        <f t="shared" si="145"/>
        <v>1</v>
      </c>
      <c r="Y575" s="16">
        <f t="shared" si="146"/>
        <v>2</v>
      </c>
      <c r="Z575" s="16">
        <f t="shared" si="147"/>
        <v>0</v>
      </c>
      <c r="AA575" s="16" t="str">
        <f t="shared" si="148"/>
        <v>AtkExt</v>
      </c>
      <c r="AB575" s="16">
        <f t="shared" si="142"/>
        <v>448</v>
      </c>
      <c r="AC575" s="16" t="str">
        <f t="shared" si="149"/>
        <v>DefExt</v>
      </c>
      <c r="AD575" s="16">
        <f t="shared" si="150"/>
        <v>111</v>
      </c>
      <c r="AE575" s="16" t="str">
        <f t="shared" si="151"/>
        <v>[x]</v>
      </c>
      <c r="AF575" s="29" t="str">
        <f t="shared" si="152"/>
        <v>[x]</v>
      </c>
      <c r="AG575" s="29" t="str">
        <f t="shared" si="153"/>
        <v>[x]</v>
      </c>
    </row>
    <row r="576" spans="16:33" ht="16.5" x14ac:dyDescent="0.2">
      <c r="P576" s="15">
        <v>520</v>
      </c>
      <c r="Q576" s="16">
        <f t="shared" si="138"/>
        <v>28</v>
      </c>
      <c r="R576" s="16">
        <f t="shared" si="139"/>
        <v>1606036</v>
      </c>
      <c r="S576" s="16" t="str">
        <f t="shared" si="143"/>
        <v>神器6碎片2等级1</v>
      </c>
      <c r="T576" s="31" t="s">
        <v>673</v>
      </c>
      <c r="U576" s="16">
        <f t="shared" si="140"/>
        <v>1</v>
      </c>
      <c r="V576" s="38">
        <f t="shared" si="144"/>
        <v>0.20200000000000001</v>
      </c>
      <c r="W576" s="19">
        <f t="shared" si="141"/>
        <v>4.0400000000000002E-3</v>
      </c>
      <c r="X576" s="16">
        <f t="shared" si="145"/>
        <v>2</v>
      </c>
      <c r="Y576" s="16">
        <f t="shared" si="146"/>
        <v>3</v>
      </c>
      <c r="Z576" s="16">
        <f t="shared" si="147"/>
        <v>0</v>
      </c>
      <c r="AA576" s="16" t="str">
        <f t="shared" si="148"/>
        <v>DefExt</v>
      </c>
      <c r="AB576" s="16">
        <f t="shared" si="142"/>
        <v>21</v>
      </c>
      <c r="AC576" s="16" t="str">
        <f t="shared" si="149"/>
        <v>HPExt</v>
      </c>
      <c r="AD576" s="16">
        <f t="shared" si="150"/>
        <v>65</v>
      </c>
      <c r="AE576" s="16" t="str">
        <f t="shared" si="151"/>
        <v>[x]</v>
      </c>
      <c r="AF576" s="29" t="str">
        <f t="shared" si="152"/>
        <v>[x]</v>
      </c>
      <c r="AG576" s="29" t="str">
        <f t="shared" si="153"/>
        <v>[x]</v>
      </c>
    </row>
    <row r="577" spans="16:33" ht="16.5" x14ac:dyDescent="0.2">
      <c r="P577" s="15">
        <v>521</v>
      </c>
      <c r="Q577" s="16">
        <f t="shared" si="138"/>
        <v>28</v>
      </c>
      <c r="R577" s="16">
        <f t="shared" si="139"/>
        <v>1606036</v>
      </c>
      <c r="S577" s="16" t="str">
        <f t="shared" si="143"/>
        <v>神器6碎片2等级2</v>
      </c>
      <c r="T577" s="31" t="s">
        <v>673</v>
      </c>
      <c r="U577" s="16">
        <f t="shared" si="140"/>
        <v>2</v>
      </c>
      <c r="V577" s="38">
        <f t="shared" si="144"/>
        <v>0.25800000000000001</v>
      </c>
      <c r="W577" s="19">
        <f t="shared" si="141"/>
        <v>5.1600000000000005E-3</v>
      </c>
      <c r="X577" s="16">
        <f t="shared" si="145"/>
        <v>2</v>
      </c>
      <c r="Y577" s="16">
        <f t="shared" si="146"/>
        <v>3</v>
      </c>
      <c r="Z577" s="16">
        <f t="shared" si="147"/>
        <v>0</v>
      </c>
      <c r="AA577" s="16" t="str">
        <f t="shared" si="148"/>
        <v>DefExt</v>
      </c>
      <c r="AB577" s="16">
        <f t="shared" si="142"/>
        <v>27</v>
      </c>
      <c r="AC577" s="16" t="str">
        <f t="shared" si="149"/>
        <v>HPExt</v>
      </c>
      <c r="AD577" s="16">
        <f t="shared" si="150"/>
        <v>83</v>
      </c>
      <c r="AE577" s="16" t="str">
        <f t="shared" si="151"/>
        <v>[x]</v>
      </c>
      <c r="AF577" s="29" t="str">
        <f t="shared" si="152"/>
        <v>[x]</v>
      </c>
      <c r="AG577" s="29" t="str">
        <f t="shared" si="153"/>
        <v>[x]</v>
      </c>
    </row>
    <row r="578" spans="16:33" ht="16.5" x14ac:dyDescent="0.2">
      <c r="P578" s="15">
        <v>522</v>
      </c>
      <c r="Q578" s="16">
        <f t="shared" si="138"/>
        <v>28</v>
      </c>
      <c r="R578" s="16">
        <f t="shared" si="139"/>
        <v>1606036</v>
      </c>
      <c r="S578" s="16" t="str">
        <f t="shared" si="143"/>
        <v>神器6碎片2等级3</v>
      </c>
      <c r="T578" s="31" t="s">
        <v>673</v>
      </c>
      <c r="U578" s="16">
        <f t="shared" si="140"/>
        <v>3</v>
      </c>
      <c r="V578" s="38">
        <f t="shared" si="144"/>
        <v>0.31800000000000006</v>
      </c>
      <c r="W578" s="19">
        <f t="shared" si="141"/>
        <v>6.3600000000000011E-3</v>
      </c>
      <c r="X578" s="16">
        <f t="shared" si="145"/>
        <v>2</v>
      </c>
      <c r="Y578" s="16">
        <f t="shared" si="146"/>
        <v>3</v>
      </c>
      <c r="Z578" s="16">
        <f t="shared" si="147"/>
        <v>0</v>
      </c>
      <c r="AA578" s="16" t="str">
        <f t="shared" si="148"/>
        <v>DefExt</v>
      </c>
      <c r="AB578" s="16">
        <f t="shared" si="142"/>
        <v>34</v>
      </c>
      <c r="AC578" s="16" t="str">
        <f t="shared" si="149"/>
        <v>HPExt</v>
      </c>
      <c r="AD578" s="16">
        <f t="shared" si="150"/>
        <v>103</v>
      </c>
      <c r="AE578" s="16" t="str">
        <f t="shared" si="151"/>
        <v>[x]</v>
      </c>
      <c r="AF578" s="29" t="str">
        <f t="shared" si="152"/>
        <v>[x]</v>
      </c>
      <c r="AG578" s="29" t="str">
        <f t="shared" si="153"/>
        <v>[x]</v>
      </c>
    </row>
    <row r="579" spans="16:33" ht="16.5" x14ac:dyDescent="0.2">
      <c r="P579" s="15">
        <v>523</v>
      </c>
      <c r="Q579" s="16">
        <f t="shared" si="138"/>
        <v>28</v>
      </c>
      <c r="R579" s="16">
        <f t="shared" si="139"/>
        <v>1606036</v>
      </c>
      <c r="S579" s="16" t="str">
        <f t="shared" si="143"/>
        <v>神器6碎片2等级4</v>
      </c>
      <c r="T579" s="31" t="s">
        <v>673</v>
      </c>
      <c r="U579" s="16">
        <f t="shared" si="140"/>
        <v>4</v>
      </c>
      <c r="V579" s="38">
        <f t="shared" si="144"/>
        <v>0.38200000000000001</v>
      </c>
      <c r="W579" s="19">
        <f t="shared" si="141"/>
        <v>7.6400000000000001E-3</v>
      </c>
      <c r="X579" s="16">
        <f t="shared" si="145"/>
        <v>2</v>
      </c>
      <c r="Y579" s="16">
        <f t="shared" si="146"/>
        <v>3</v>
      </c>
      <c r="Z579" s="16">
        <f t="shared" si="147"/>
        <v>0</v>
      </c>
      <c r="AA579" s="16" t="str">
        <f t="shared" si="148"/>
        <v>DefExt</v>
      </c>
      <c r="AB579" s="16">
        <f t="shared" si="142"/>
        <v>40</v>
      </c>
      <c r="AC579" s="16" t="str">
        <f t="shared" si="149"/>
        <v>HPExt</v>
      </c>
      <c r="AD579" s="16">
        <f t="shared" si="150"/>
        <v>123</v>
      </c>
      <c r="AE579" s="16" t="str">
        <f t="shared" si="151"/>
        <v>[x]</v>
      </c>
      <c r="AF579" s="29" t="str">
        <f t="shared" si="152"/>
        <v>[x]</v>
      </c>
      <c r="AG579" s="29" t="str">
        <f t="shared" si="153"/>
        <v>[x]</v>
      </c>
    </row>
    <row r="580" spans="16:33" ht="16.5" x14ac:dyDescent="0.2">
      <c r="P580" s="15">
        <v>524</v>
      </c>
      <c r="Q580" s="16">
        <f t="shared" si="138"/>
        <v>28</v>
      </c>
      <c r="R580" s="16">
        <f t="shared" si="139"/>
        <v>1606036</v>
      </c>
      <c r="S580" s="16" t="str">
        <f t="shared" si="143"/>
        <v>神器6碎片2等级5</v>
      </c>
      <c r="T580" s="31" t="s">
        <v>673</v>
      </c>
      <c r="U580" s="16">
        <f t="shared" si="140"/>
        <v>5</v>
      </c>
      <c r="V580" s="38">
        <f t="shared" si="144"/>
        <v>0.45</v>
      </c>
      <c r="W580" s="19">
        <f t="shared" si="141"/>
        <v>9.0000000000000011E-3</v>
      </c>
      <c r="X580" s="16">
        <f t="shared" si="145"/>
        <v>2</v>
      </c>
      <c r="Y580" s="16">
        <f t="shared" si="146"/>
        <v>3</v>
      </c>
      <c r="Z580" s="16">
        <f t="shared" si="147"/>
        <v>0</v>
      </c>
      <c r="AA580" s="16" t="str">
        <f t="shared" si="148"/>
        <v>DefExt</v>
      </c>
      <c r="AB580" s="16">
        <f t="shared" si="142"/>
        <v>48</v>
      </c>
      <c r="AC580" s="16" t="str">
        <f t="shared" si="149"/>
        <v>HPExt</v>
      </c>
      <c r="AD580" s="16">
        <f t="shared" si="150"/>
        <v>145</v>
      </c>
      <c r="AE580" s="16" t="str">
        <f t="shared" si="151"/>
        <v>[x]</v>
      </c>
      <c r="AF580" s="29" t="str">
        <f t="shared" si="152"/>
        <v>[x]</v>
      </c>
      <c r="AG580" s="29" t="str">
        <f t="shared" si="153"/>
        <v>[x]</v>
      </c>
    </row>
    <row r="581" spans="16:33" ht="16.5" x14ac:dyDescent="0.2">
      <c r="P581" s="15">
        <v>525</v>
      </c>
      <c r="Q581" s="16">
        <f t="shared" si="138"/>
        <v>28</v>
      </c>
      <c r="R581" s="16">
        <f t="shared" si="139"/>
        <v>1606036</v>
      </c>
      <c r="S581" s="16" t="str">
        <f t="shared" si="143"/>
        <v>神器6碎片2等级6</v>
      </c>
      <c r="T581" s="31" t="s">
        <v>673</v>
      </c>
      <c r="U581" s="16">
        <f t="shared" si="140"/>
        <v>6</v>
      </c>
      <c r="V581" s="38">
        <f t="shared" si="144"/>
        <v>0.52200000000000002</v>
      </c>
      <c r="W581" s="19">
        <f t="shared" si="141"/>
        <v>1.0440000000000001E-2</v>
      </c>
      <c r="X581" s="16">
        <f t="shared" si="145"/>
        <v>2</v>
      </c>
      <c r="Y581" s="16">
        <f t="shared" si="146"/>
        <v>3</v>
      </c>
      <c r="Z581" s="16">
        <f t="shared" si="147"/>
        <v>0</v>
      </c>
      <c r="AA581" s="16" t="str">
        <f t="shared" si="148"/>
        <v>DefExt</v>
      </c>
      <c r="AB581" s="16">
        <f t="shared" si="142"/>
        <v>56</v>
      </c>
      <c r="AC581" s="16" t="str">
        <f t="shared" si="149"/>
        <v>HPExt</v>
      </c>
      <c r="AD581" s="16">
        <f t="shared" si="150"/>
        <v>169</v>
      </c>
      <c r="AE581" s="16" t="str">
        <f t="shared" si="151"/>
        <v>[x]</v>
      </c>
      <c r="AF581" s="29" t="str">
        <f t="shared" si="152"/>
        <v>[x]</v>
      </c>
      <c r="AG581" s="29" t="str">
        <f t="shared" si="153"/>
        <v>[x]</v>
      </c>
    </row>
    <row r="582" spans="16:33" ht="16.5" x14ac:dyDescent="0.2">
      <c r="P582" s="15">
        <v>526</v>
      </c>
      <c r="Q582" s="16">
        <f t="shared" si="138"/>
        <v>28</v>
      </c>
      <c r="R582" s="16">
        <f t="shared" si="139"/>
        <v>1606036</v>
      </c>
      <c r="S582" s="16" t="str">
        <f t="shared" si="143"/>
        <v>神器6碎片2等级7</v>
      </c>
      <c r="T582" s="31" t="s">
        <v>673</v>
      </c>
      <c r="U582" s="16">
        <f t="shared" si="140"/>
        <v>7</v>
      </c>
      <c r="V582" s="38">
        <f t="shared" si="144"/>
        <v>0.59799999999999998</v>
      </c>
      <c r="W582" s="19">
        <f t="shared" si="141"/>
        <v>1.196E-2</v>
      </c>
      <c r="X582" s="16">
        <f t="shared" si="145"/>
        <v>2</v>
      </c>
      <c r="Y582" s="16">
        <f t="shared" si="146"/>
        <v>3</v>
      </c>
      <c r="Z582" s="16">
        <f t="shared" si="147"/>
        <v>0</v>
      </c>
      <c r="AA582" s="16" t="str">
        <f t="shared" si="148"/>
        <v>DefExt</v>
      </c>
      <c r="AB582" s="16">
        <f t="shared" si="142"/>
        <v>64</v>
      </c>
      <c r="AC582" s="16" t="str">
        <f t="shared" si="149"/>
        <v>HPExt</v>
      </c>
      <c r="AD582" s="16">
        <f t="shared" si="150"/>
        <v>193</v>
      </c>
      <c r="AE582" s="16" t="str">
        <f t="shared" si="151"/>
        <v>[x]</v>
      </c>
      <c r="AF582" s="29" t="str">
        <f t="shared" si="152"/>
        <v>[x]</v>
      </c>
      <c r="AG582" s="29" t="str">
        <f t="shared" si="153"/>
        <v>[x]</v>
      </c>
    </row>
    <row r="583" spans="16:33" ht="16.5" x14ac:dyDescent="0.2">
      <c r="P583" s="15">
        <v>527</v>
      </c>
      <c r="Q583" s="16">
        <f t="shared" si="138"/>
        <v>28</v>
      </c>
      <c r="R583" s="16">
        <f t="shared" si="139"/>
        <v>1606036</v>
      </c>
      <c r="S583" s="16" t="str">
        <f t="shared" si="143"/>
        <v>神器6碎片2等级8</v>
      </c>
      <c r="T583" s="31" t="s">
        <v>673</v>
      </c>
      <c r="U583" s="16">
        <f t="shared" si="140"/>
        <v>8</v>
      </c>
      <c r="V583" s="38">
        <f t="shared" si="144"/>
        <v>0.67800000000000005</v>
      </c>
      <c r="W583" s="19">
        <f t="shared" si="141"/>
        <v>1.3560000000000001E-2</v>
      </c>
      <c r="X583" s="16">
        <f t="shared" si="145"/>
        <v>2</v>
      </c>
      <c r="Y583" s="16">
        <f t="shared" si="146"/>
        <v>3</v>
      </c>
      <c r="Z583" s="16">
        <f t="shared" si="147"/>
        <v>0</v>
      </c>
      <c r="AA583" s="16" t="str">
        <f t="shared" si="148"/>
        <v>DefExt</v>
      </c>
      <c r="AB583" s="16">
        <f t="shared" si="142"/>
        <v>72</v>
      </c>
      <c r="AC583" s="16" t="str">
        <f t="shared" si="149"/>
        <v>HPExt</v>
      </c>
      <c r="AD583" s="16">
        <f t="shared" si="150"/>
        <v>219</v>
      </c>
      <c r="AE583" s="16" t="str">
        <f t="shared" si="151"/>
        <v>[x]</v>
      </c>
      <c r="AF583" s="29" t="str">
        <f t="shared" si="152"/>
        <v>[x]</v>
      </c>
      <c r="AG583" s="29" t="str">
        <f t="shared" si="153"/>
        <v>[x]</v>
      </c>
    </row>
    <row r="584" spans="16:33" ht="16.5" x14ac:dyDescent="0.2">
      <c r="P584" s="15">
        <v>528</v>
      </c>
      <c r="Q584" s="16">
        <f t="shared" si="138"/>
        <v>28</v>
      </c>
      <c r="R584" s="16">
        <f t="shared" si="139"/>
        <v>1606036</v>
      </c>
      <c r="S584" s="16" t="str">
        <f t="shared" si="143"/>
        <v>神器6碎片2等级9</v>
      </c>
      <c r="T584" s="31" t="s">
        <v>673</v>
      </c>
      <c r="U584" s="16">
        <f t="shared" si="140"/>
        <v>9</v>
      </c>
      <c r="V584" s="38">
        <f t="shared" si="144"/>
        <v>0.76200000000000001</v>
      </c>
      <c r="W584" s="19">
        <f t="shared" si="141"/>
        <v>1.524E-2</v>
      </c>
      <c r="X584" s="16">
        <f t="shared" si="145"/>
        <v>2</v>
      </c>
      <c r="Y584" s="16">
        <f t="shared" si="146"/>
        <v>3</v>
      </c>
      <c r="Z584" s="16">
        <f t="shared" si="147"/>
        <v>0</v>
      </c>
      <c r="AA584" s="16" t="str">
        <f t="shared" si="148"/>
        <v>DefExt</v>
      </c>
      <c r="AB584" s="16">
        <f t="shared" si="142"/>
        <v>81</v>
      </c>
      <c r="AC584" s="16" t="str">
        <f t="shared" si="149"/>
        <v>HPExt</v>
      </c>
      <c r="AD584" s="16">
        <f t="shared" si="150"/>
        <v>247</v>
      </c>
      <c r="AE584" s="16" t="str">
        <f t="shared" si="151"/>
        <v>[x]</v>
      </c>
      <c r="AF584" s="29" t="str">
        <f t="shared" si="152"/>
        <v>[x]</v>
      </c>
      <c r="AG584" s="29" t="str">
        <f t="shared" si="153"/>
        <v>[x]</v>
      </c>
    </row>
    <row r="585" spans="16:33" ht="16.5" x14ac:dyDescent="0.2">
      <c r="P585" s="15">
        <v>529</v>
      </c>
      <c r="Q585" s="16">
        <f t="shared" si="138"/>
        <v>28</v>
      </c>
      <c r="R585" s="16">
        <f t="shared" si="139"/>
        <v>1606036</v>
      </c>
      <c r="S585" s="16" t="str">
        <f t="shared" si="143"/>
        <v>神器6碎片2等级10</v>
      </c>
      <c r="T585" s="31" t="s">
        <v>673</v>
      </c>
      <c r="U585" s="16">
        <f t="shared" si="140"/>
        <v>10</v>
      </c>
      <c r="V585" s="38">
        <f t="shared" si="144"/>
        <v>0.85000000000000009</v>
      </c>
      <c r="W585" s="19">
        <f t="shared" si="141"/>
        <v>1.7000000000000001E-2</v>
      </c>
      <c r="X585" s="16">
        <f t="shared" si="145"/>
        <v>2</v>
      </c>
      <c r="Y585" s="16">
        <f t="shared" si="146"/>
        <v>3</v>
      </c>
      <c r="Z585" s="16">
        <f t="shared" si="147"/>
        <v>0</v>
      </c>
      <c r="AA585" s="16" t="str">
        <f t="shared" si="148"/>
        <v>DefExt</v>
      </c>
      <c r="AB585" s="16">
        <f t="shared" si="142"/>
        <v>91</v>
      </c>
      <c r="AC585" s="16" t="str">
        <f t="shared" si="149"/>
        <v>HPExt</v>
      </c>
      <c r="AD585" s="16">
        <f t="shared" si="150"/>
        <v>275</v>
      </c>
      <c r="AE585" s="16" t="str">
        <f t="shared" si="151"/>
        <v>[x]</v>
      </c>
      <c r="AF585" s="29" t="str">
        <f t="shared" si="152"/>
        <v>[x]</v>
      </c>
      <c r="AG585" s="29" t="str">
        <f t="shared" si="153"/>
        <v>[x]</v>
      </c>
    </row>
    <row r="586" spans="16:33" ht="16.5" x14ac:dyDescent="0.2">
      <c r="P586" s="15">
        <v>530</v>
      </c>
      <c r="Q586" s="16">
        <f t="shared" si="138"/>
        <v>28</v>
      </c>
      <c r="R586" s="16">
        <f t="shared" si="139"/>
        <v>1606036</v>
      </c>
      <c r="S586" s="16" t="str">
        <f t="shared" si="143"/>
        <v>神器6碎片2等级11</v>
      </c>
      <c r="T586" s="31" t="s">
        <v>673</v>
      </c>
      <c r="U586" s="16">
        <f t="shared" si="140"/>
        <v>11</v>
      </c>
      <c r="V586" s="38">
        <f t="shared" si="144"/>
        <v>0.94200000000000006</v>
      </c>
      <c r="W586" s="19">
        <f t="shared" si="141"/>
        <v>1.8840000000000003E-2</v>
      </c>
      <c r="X586" s="16">
        <f t="shared" si="145"/>
        <v>2</v>
      </c>
      <c r="Y586" s="16">
        <f t="shared" si="146"/>
        <v>3</v>
      </c>
      <c r="Z586" s="16">
        <f t="shared" si="147"/>
        <v>0</v>
      </c>
      <c r="AA586" s="16" t="str">
        <f t="shared" si="148"/>
        <v>DefExt</v>
      </c>
      <c r="AB586" s="16">
        <f t="shared" si="142"/>
        <v>101</v>
      </c>
      <c r="AC586" s="16" t="str">
        <f t="shared" si="149"/>
        <v>HPExt</v>
      </c>
      <c r="AD586" s="16">
        <f t="shared" si="150"/>
        <v>305</v>
      </c>
      <c r="AE586" s="16" t="str">
        <f t="shared" si="151"/>
        <v>[x]</v>
      </c>
      <c r="AF586" s="29" t="str">
        <f t="shared" si="152"/>
        <v>[x]</v>
      </c>
      <c r="AG586" s="29" t="str">
        <f t="shared" si="153"/>
        <v>[x]</v>
      </c>
    </row>
    <row r="587" spans="16:33" ht="16.5" x14ac:dyDescent="0.2">
      <c r="P587" s="15">
        <v>531</v>
      </c>
      <c r="Q587" s="16">
        <f t="shared" si="138"/>
        <v>28</v>
      </c>
      <c r="R587" s="16">
        <f t="shared" si="139"/>
        <v>1606036</v>
      </c>
      <c r="S587" s="16" t="str">
        <f t="shared" si="143"/>
        <v>神器6碎片2等级12</v>
      </c>
      <c r="T587" s="31" t="s">
        <v>673</v>
      </c>
      <c r="U587" s="16">
        <f t="shared" si="140"/>
        <v>12</v>
      </c>
      <c r="V587" s="38">
        <f t="shared" si="144"/>
        <v>1.0380000000000003</v>
      </c>
      <c r="W587" s="19">
        <f t="shared" si="141"/>
        <v>2.0760000000000004E-2</v>
      </c>
      <c r="X587" s="16">
        <f t="shared" si="145"/>
        <v>2</v>
      </c>
      <c r="Y587" s="16">
        <f t="shared" si="146"/>
        <v>3</v>
      </c>
      <c r="Z587" s="16">
        <f t="shared" si="147"/>
        <v>0</v>
      </c>
      <c r="AA587" s="16" t="str">
        <f t="shared" si="148"/>
        <v>DefExt</v>
      </c>
      <c r="AB587" s="16">
        <f t="shared" si="142"/>
        <v>111</v>
      </c>
      <c r="AC587" s="16" t="str">
        <f t="shared" si="149"/>
        <v>HPExt</v>
      </c>
      <c r="AD587" s="16">
        <f t="shared" si="150"/>
        <v>336</v>
      </c>
      <c r="AE587" s="16" t="str">
        <f t="shared" si="151"/>
        <v>[x]</v>
      </c>
      <c r="AF587" s="29" t="str">
        <f t="shared" si="152"/>
        <v>[x]</v>
      </c>
      <c r="AG587" s="29" t="str">
        <f t="shared" si="153"/>
        <v>[x]</v>
      </c>
    </row>
    <row r="588" spans="16:33" ht="16.5" x14ac:dyDescent="0.2">
      <c r="P588" s="15">
        <v>532</v>
      </c>
      <c r="Q588" s="16">
        <f t="shared" si="138"/>
        <v>28</v>
      </c>
      <c r="R588" s="16">
        <f t="shared" si="139"/>
        <v>1606036</v>
      </c>
      <c r="S588" s="16" t="str">
        <f t="shared" si="143"/>
        <v>神器6碎片2等级13</v>
      </c>
      <c r="T588" s="31" t="s">
        <v>673</v>
      </c>
      <c r="U588" s="16">
        <f t="shared" si="140"/>
        <v>13</v>
      </c>
      <c r="V588" s="38">
        <f t="shared" si="144"/>
        <v>1.1380000000000001</v>
      </c>
      <c r="W588" s="19">
        <f t="shared" si="141"/>
        <v>2.2760000000000002E-2</v>
      </c>
      <c r="X588" s="16">
        <f t="shared" si="145"/>
        <v>2</v>
      </c>
      <c r="Y588" s="16">
        <f t="shared" si="146"/>
        <v>3</v>
      </c>
      <c r="Z588" s="16">
        <f t="shared" si="147"/>
        <v>0</v>
      </c>
      <c r="AA588" s="16" t="str">
        <f t="shared" si="148"/>
        <v>DefExt</v>
      </c>
      <c r="AB588" s="16">
        <f t="shared" si="142"/>
        <v>122</v>
      </c>
      <c r="AC588" s="16" t="str">
        <f t="shared" si="149"/>
        <v>HPExt</v>
      </c>
      <c r="AD588" s="16">
        <f t="shared" si="150"/>
        <v>368</v>
      </c>
      <c r="AE588" s="16" t="str">
        <f t="shared" si="151"/>
        <v>[x]</v>
      </c>
      <c r="AF588" s="29" t="str">
        <f t="shared" si="152"/>
        <v>[x]</v>
      </c>
      <c r="AG588" s="29" t="str">
        <f t="shared" si="153"/>
        <v>[x]</v>
      </c>
    </row>
    <row r="589" spans="16:33" ht="16.5" x14ac:dyDescent="0.2">
      <c r="P589" s="15">
        <v>533</v>
      </c>
      <c r="Q589" s="16">
        <f t="shared" si="138"/>
        <v>28</v>
      </c>
      <c r="R589" s="16">
        <f t="shared" si="139"/>
        <v>1606036</v>
      </c>
      <c r="S589" s="16" t="str">
        <f t="shared" si="143"/>
        <v>神器6碎片2等级14</v>
      </c>
      <c r="T589" s="31" t="s">
        <v>673</v>
      </c>
      <c r="U589" s="16">
        <f t="shared" si="140"/>
        <v>14</v>
      </c>
      <c r="V589" s="38">
        <f t="shared" si="144"/>
        <v>1.242</v>
      </c>
      <c r="W589" s="19">
        <f t="shared" si="141"/>
        <v>2.4840000000000001E-2</v>
      </c>
      <c r="X589" s="16">
        <f t="shared" si="145"/>
        <v>2</v>
      </c>
      <c r="Y589" s="16">
        <f t="shared" si="146"/>
        <v>3</v>
      </c>
      <c r="Z589" s="16">
        <f t="shared" si="147"/>
        <v>0</v>
      </c>
      <c r="AA589" s="16" t="str">
        <f t="shared" si="148"/>
        <v>DefExt</v>
      </c>
      <c r="AB589" s="16">
        <f t="shared" si="142"/>
        <v>133</v>
      </c>
      <c r="AC589" s="16" t="str">
        <f t="shared" si="149"/>
        <v>HPExt</v>
      </c>
      <c r="AD589" s="16">
        <f t="shared" si="150"/>
        <v>402</v>
      </c>
      <c r="AE589" s="16" t="str">
        <f t="shared" si="151"/>
        <v>[x]</v>
      </c>
      <c r="AF589" s="29" t="str">
        <f t="shared" si="152"/>
        <v>[x]</v>
      </c>
      <c r="AG589" s="29" t="str">
        <f t="shared" si="153"/>
        <v>[x]</v>
      </c>
    </row>
    <row r="590" spans="16:33" ht="16.5" x14ac:dyDescent="0.2">
      <c r="P590" s="15">
        <v>534</v>
      </c>
      <c r="Q590" s="16">
        <f t="shared" si="138"/>
        <v>28</v>
      </c>
      <c r="R590" s="16">
        <f t="shared" si="139"/>
        <v>1606036</v>
      </c>
      <c r="S590" s="16" t="str">
        <f t="shared" si="143"/>
        <v>神器6碎片2等级15</v>
      </c>
      <c r="T590" s="31" t="s">
        <v>673</v>
      </c>
      <c r="U590" s="16">
        <f t="shared" si="140"/>
        <v>15</v>
      </c>
      <c r="V590" s="38">
        <f t="shared" si="144"/>
        <v>1.35</v>
      </c>
      <c r="W590" s="19">
        <f t="shared" si="141"/>
        <v>2.7000000000000003E-2</v>
      </c>
      <c r="X590" s="16">
        <f t="shared" si="145"/>
        <v>2</v>
      </c>
      <c r="Y590" s="16">
        <f t="shared" si="146"/>
        <v>3</v>
      </c>
      <c r="Z590" s="16">
        <f t="shared" si="147"/>
        <v>0</v>
      </c>
      <c r="AA590" s="16" t="str">
        <f t="shared" si="148"/>
        <v>DefExt</v>
      </c>
      <c r="AB590" s="16">
        <f t="shared" si="142"/>
        <v>144</v>
      </c>
      <c r="AC590" s="16" t="str">
        <f t="shared" si="149"/>
        <v>HPExt</v>
      </c>
      <c r="AD590" s="16">
        <f t="shared" si="150"/>
        <v>437</v>
      </c>
      <c r="AE590" s="16" t="str">
        <f t="shared" si="151"/>
        <v>[x]</v>
      </c>
      <c r="AF590" s="29" t="str">
        <f t="shared" si="152"/>
        <v>[x]</v>
      </c>
      <c r="AG590" s="29" t="str">
        <f t="shared" si="153"/>
        <v>[x]</v>
      </c>
    </row>
    <row r="591" spans="16:33" ht="16.5" x14ac:dyDescent="0.2">
      <c r="P591" s="15">
        <v>535</v>
      </c>
      <c r="Q591" s="16">
        <f t="shared" si="138"/>
        <v>28</v>
      </c>
      <c r="R591" s="16">
        <f t="shared" si="139"/>
        <v>1606036</v>
      </c>
      <c r="S591" s="16" t="str">
        <f t="shared" si="143"/>
        <v>神器6碎片2等级16</v>
      </c>
      <c r="T591" s="31" t="s">
        <v>673</v>
      </c>
      <c r="U591" s="16">
        <f t="shared" si="140"/>
        <v>16</v>
      </c>
      <c r="V591" s="38">
        <f t="shared" si="144"/>
        <v>1.4620000000000002</v>
      </c>
      <c r="W591" s="19">
        <f t="shared" si="141"/>
        <v>2.9240000000000006E-2</v>
      </c>
      <c r="X591" s="16">
        <f t="shared" si="145"/>
        <v>2</v>
      </c>
      <c r="Y591" s="16">
        <f t="shared" si="146"/>
        <v>3</v>
      </c>
      <c r="Z591" s="16">
        <f t="shared" si="147"/>
        <v>0</v>
      </c>
      <c r="AA591" s="16" t="str">
        <f t="shared" si="148"/>
        <v>DefExt</v>
      </c>
      <c r="AB591" s="16">
        <f t="shared" si="142"/>
        <v>156</v>
      </c>
      <c r="AC591" s="16" t="str">
        <f t="shared" si="149"/>
        <v>HPExt</v>
      </c>
      <c r="AD591" s="16">
        <f t="shared" si="150"/>
        <v>473</v>
      </c>
      <c r="AE591" s="16" t="str">
        <f t="shared" si="151"/>
        <v>[x]</v>
      </c>
      <c r="AF591" s="29" t="str">
        <f t="shared" si="152"/>
        <v>[x]</v>
      </c>
      <c r="AG591" s="29" t="str">
        <f t="shared" si="153"/>
        <v>[x]</v>
      </c>
    </row>
    <row r="592" spans="16:33" ht="16.5" x14ac:dyDescent="0.2">
      <c r="P592" s="15">
        <v>536</v>
      </c>
      <c r="Q592" s="16">
        <f t="shared" si="138"/>
        <v>28</v>
      </c>
      <c r="R592" s="16">
        <f t="shared" si="139"/>
        <v>1606036</v>
      </c>
      <c r="S592" s="16" t="str">
        <f t="shared" si="143"/>
        <v>神器6碎片2等级17</v>
      </c>
      <c r="T592" s="31" t="s">
        <v>673</v>
      </c>
      <c r="U592" s="16">
        <f t="shared" si="140"/>
        <v>17</v>
      </c>
      <c r="V592" s="38">
        <f t="shared" si="144"/>
        <v>1.5779999999999998</v>
      </c>
      <c r="W592" s="19">
        <f t="shared" si="141"/>
        <v>3.1559999999999998E-2</v>
      </c>
      <c r="X592" s="16">
        <f t="shared" si="145"/>
        <v>2</v>
      </c>
      <c r="Y592" s="16">
        <f t="shared" si="146"/>
        <v>3</v>
      </c>
      <c r="Z592" s="16">
        <f t="shared" si="147"/>
        <v>0</v>
      </c>
      <c r="AA592" s="16" t="str">
        <f t="shared" si="148"/>
        <v>DefExt</v>
      </c>
      <c r="AB592" s="16">
        <f t="shared" si="142"/>
        <v>169</v>
      </c>
      <c r="AC592" s="16" t="str">
        <f t="shared" si="149"/>
        <v>HPExt</v>
      </c>
      <c r="AD592" s="16">
        <f t="shared" si="150"/>
        <v>511</v>
      </c>
      <c r="AE592" s="16" t="str">
        <f t="shared" si="151"/>
        <v>[x]</v>
      </c>
      <c r="AF592" s="29" t="str">
        <f t="shared" si="152"/>
        <v>[x]</v>
      </c>
      <c r="AG592" s="29" t="str">
        <f t="shared" si="153"/>
        <v>[x]</v>
      </c>
    </row>
    <row r="593" spans="16:33" ht="16.5" x14ac:dyDescent="0.2">
      <c r="P593" s="15">
        <v>537</v>
      </c>
      <c r="Q593" s="16">
        <f t="shared" si="138"/>
        <v>28</v>
      </c>
      <c r="R593" s="16">
        <f t="shared" si="139"/>
        <v>1606036</v>
      </c>
      <c r="S593" s="16" t="str">
        <f t="shared" si="143"/>
        <v>神器6碎片2等级18</v>
      </c>
      <c r="T593" s="31" t="s">
        <v>673</v>
      </c>
      <c r="U593" s="16">
        <f t="shared" si="140"/>
        <v>18</v>
      </c>
      <c r="V593" s="38">
        <f t="shared" si="144"/>
        <v>1.698</v>
      </c>
      <c r="W593" s="19">
        <f t="shared" si="141"/>
        <v>3.3959999999999997E-2</v>
      </c>
      <c r="X593" s="16">
        <f t="shared" si="145"/>
        <v>2</v>
      </c>
      <c r="Y593" s="16">
        <f t="shared" si="146"/>
        <v>3</v>
      </c>
      <c r="Z593" s="16">
        <f t="shared" si="147"/>
        <v>0</v>
      </c>
      <c r="AA593" s="16" t="str">
        <f t="shared" si="148"/>
        <v>DefExt</v>
      </c>
      <c r="AB593" s="16">
        <f t="shared" si="142"/>
        <v>182</v>
      </c>
      <c r="AC593" s="16" t="str">
        <f t="shared" si="149"/>
        <v>HPExt</v>
      </c>
      <c r="AD593" s="16">
        <f t="shared" si="150"/>
        <v>550</v>
      </c>
      <c r="AE593" s="16" t="str">
        <f t="shared" si="151"/>
        <v>[x]</v>
      </c>
      <c r="AF593" s="29" t="str">
        <f t="shared" si="152"/>
        <v>[x]</v>
      </c>
      <c r="AG593" s="29" t="str">
        <f t="shared" si="153"/>
        <v>[x]</v>
      </c>
    </row>
    <row r="594" spans="16:33" ht="16.5" x14ac:dyDescent="0.2">
      <c r="P594" s="15">
        <v>538</v>
      </c>
      <c r="Q594" s="16">
        <f t="shared" si="138"/>
        <v>28</v>
      </c>
      <c r="R594" s="16">
        <f t="shared" si="139"/>
        <v>1606036</v>
      </c>
      <c r="S594" s="16" t="str">
        <f t="shared" si="143"/>
        <v>神器6碎片2等级19</v>
      </c>
      <c r="T594" s="31" t="s">
        <v>673</v>
      </c>
      <c r="U594" s="16">
        <f t="shared" si="140"/>
        <v>19</v>
      </c>
      <c r="V594" s="38">
        <f t="shared" si="144"/>
        <v>1.8220000000000001</v>
      </c>
      <c r="W594" s="19">
        <f t="shared" si="141"/>
        <v>3.644E-2</v>
      </c>
      <c r="X594" s="16">
        <f t="shared" si="145"/>
        <v>2</v>
      </c>
      <c r="Y594" s="16">
        <f t="shared" si="146"/>
        <v>3</v>
      </c>
      <c r="Z594" s="16">
        <f t="shared" si="147"/>
        <v>0</v>
      </c>
      <c r="AA594" s="16" t="str">
        <f t="shared" si="148"/>
        <v>DefExt</v>
      </c>
      <c r="AB594" s="16">
        <f t="shared" si="142"/>
        <v>195</v>
      </c>
      <c r="AC594" s="16" t="str">
        <f t="shared" si="149"/>
        <v>HPExt</v>
      </c>
      <c r="AD594" s="16">
        <f t="shared" si="150"/>
        <v>590</v>
      </c>
      <c r="AE594" s="16" t="str">
        <f t="shared" si="151"/>
        <v>[x]</v>
      </c>
      <c r="AF594" s="29" t="str">
        <f t="shared" si="152"/>
        <v>[x]</v>
      </c>
      <c r="AG594" s="29" t="str">
        <f t="shared" si="153"/>
        <v>[x]</v>
      </c>
    </row>
    <row r="595" spans="16:33" ht="16.5" x14ac:dyDescent="0.2">
      <c r="P595" s="15">
        <v>539</v>
      </c>
      <c r="Q595" s="16">
        <f t="shared" si="138"/>
        <v>28</v>
      </c>
      <c r="R595" s="16">
        <f t="shared" si="139"/>
        <v>1606036</v>
      </c>
      <c r="S595" s="16" t="str">
        <f t="shared" si="143"/>
        <v>神器6碎片2等级20</v>
      </c>
      <c r="T595" s="31" t="s">
        <v>673</v>
      </c>
      <c r="U595" s="16">
        <f t="shared" si="140"/>
        <v>20</v>
      </c>
      <c r="V595" s="38">
        <f t="shared" si="144"/>
        <v>1.95</v>
      </c>
      <c r="W595" s="19">
        <f t="shared" si="141"/>
        <v>3.9E-2</v>
      </c>
      <c r="X595" s="16">
        <f t="shared" si="145"/>
        <v>2</v>
      </c>
      <c r="Y595" s="16">
        <f t="shared" si="146"/>
        <v>3</v>
      </c>
      <c r="Z595" s="16">
        <f t="shared" si="147"/>
        <v>0</v>
      </c>
      <c r="AA595" s="16" t="str">
        <f t="shared" si="148"/>
        <v>DefExt</v>
      </c>
      <c r="AB595" s="16">
        <f t="shared" si="142"/>
        <v>209</v>
      </c>
      <c r="AC595" s="16" t="str">
        <f t="shared" si="149"/>
        <v>HPExt</v>
      </c>
      <c r="AD595" s="16">
        <f t="shared" si="150"/>
        <v>632</v>
      </c>
      <c r="AE595" s="16" t="str">
        <f t="shared" si="151"/>
        <v>[x]</v>
      </c>
      <c r="AF595" s="29" t="str">
        <f t="shared" si="152"/>
        <v>[x]</v>
      </c>
      <c r="AG595" s="29" t="str">
        <f t="shared" si="153"/>
        <v>[x]</v>
      </c>
    </row>
    <row r="596" spans="16:33" ht="16.5" x14ac:dyDescent="0.2">
      <c r="P596" s="15">
        <v>540</v>
      </c>
      <c r="Q596" s="16">
        <f t="shared" si="138"/>
        <v>28</v>
      </c>
      <c r="R596" s="16">
        <f t="shared" si="139"/>
        <v>1606036</v>
      </c>
      <c r="S596" s="16" t="str">
        <f t="shared" si="143"/>
        <v>神器6碎片2等级21</v>
      </c>
      <c r="T596" s="31" t="s">
        <v>673</v>
      </c>
      <c r="U596" s="16">
        <f t="shared" si="140"/>
        <v>21</v>
      </c>
      <c r="V596" s="38">
        <f t="shared" si="144"/>
        <v>2.0819999999999999</v>
      </c>
      <c r="W596" s="19">
        <f t="shared" si="141"/>
        <v>4.1639999999999996E-2</v>
      </c>
      <c r="X596" s="16">
        <f t="shared" si="145"/>
        <v>2</v>
      </c>
      <c r="Y596" s="16">
        <f t="shared" si="146"/>
        <v>3</v>
      </c>
      <c r="Z596" s="16">
        <f t="shared" si="147"/>
        <v>0</v>
      </c>
      <c r="AA596" s="16" t="str">
        <f t="shared" si="148"/>
        <v>DefExt</v>
      </c>
      <c r="AB596" s="16">
        <f t="shared" si="142"/>
        <v>223</v>
      </c>
      <c r="AC596" s="16" t="str">
        <f t="shared" si="149"/>
        <v>HPExt</v>
      </c>
      <c r="AD596" s="16">
        <f t="shared" si="150"/>
        <v>674</v>
      </c>
      <c r="AE596" s="16" t="str">
        <f t="shared" si="151"/>
        <v>[x]</v>
      </c>
      <c r="AF596" s="29" t="str">
        <f t="shared" si="152"/>
        <v>[x]</v>
      </c>
      <c r="AG596" s="29" t="str">
        <f t="shared" si="153"/>
        <v>[x]</v>
      </c>
    </row>
    <row r="597" spans="16:33" ht="16.5" x14ac:dyDescent="0.2">
      <c r="P597" s="15">
        <v>541</v>
      </c>
      <c r="Q597" s="16">
        <f t="shared" si="138"/>
        <v>29</v>
      </c>
      <c r="R597" s="16">
        <f t="shared" si="139"/>
        <v>1606037</v>
      </c>
      <c r="S597" s="16" t="str">
        <f t="shared" si="143"/>
        <v>神器6碎片3等级1</v>
      </c>
      <c r="T597" s="31" t="s">
        <v>673</v>
      </c>
      <c r="U597" s="16">
        <f t="shared" si="140"/>
        <v>1</v>
      </c>
      <c r="V597" s="38">
        <f t="shared" si="144"/>
        <v>0.20200000000000001</v>
      </c>
      <c r="W597" s="19">
        <f t="shared" si="141"/>
        <v>4.0400000000000002E-3</v>
      </c>
      <c r="X597" s="16">
        <f t="shared" si="145"/>
        <v>1</v>
      </c>
      <c r="Y597" s="16">
        <f t="shared" si="146"/>
        <v>2</v>
      </c>
      <c r="Z597" s="16">
        <f t="shared" si="147"/>
        <v>3</v>
      </c>
      <c r="AA597" s="16" t="str">
        <f t="shared" si="148"/>
        <v>AtkExt</v>
      </c>
      <c r="AB597" s="16">
        <f t="shared" si="142"/>
        <v>21</v>
      </c>
      <c r="AC597" s="16" t="str">
        <f t="shared" si="149"/>
        <v>DefExt</v>
      </c>
      <c r="AD597" s="16">
        <f t="shared" si="150"/>
        <v>10</v>
      </c>
      <c r="AE597" s="16" t="str">
        <f t="shared" si="151"/>
        <v>HPExt</v>
      </c>
      <c r="AF597" s="29">
        <f t="shared" si="152"/>
        <v>65</v>
      </c>
      <c r="AG597" s="29" t="str">
        <f t="shared" si="153"/>
        <v>[x]</v>
      </c>
    </row>
    <row r="598" spans="16:33" ht="16.5" x14ac:dyDescent="0.2">
      <c r="P598" s="15">
        <v>542</v>
      </c>
      <c r="Q598" s="16">
        <f t="shared" si="138"/>
        <v>29</v>
      </c>
      <c r="R598" s="16">
        <f t="shared" si="139"/>
        <v>1606037</v>
      </c>
      <c r="S598" s="16" t="str">
        <f t="shared" si="143"/>
        <v>神器6碎片3等级2</v>
      </c>
      <c r="T598" s="31" t="s">
        <v>673</v>
      </c>
      <c r="U598" s="16">
        <f t="shared" si="140"/>
        <v>2</v>
      </c>
      <c r="V598" s="38">
        <f t="shared" si="144"/>
        <v>0.25800000000000001</v>
      </c>
      <c r="W598" s="19">
        <f t="shared" si="141"/>
        <v>5.1600000000000005E-3</v>
      </c>
      <c r="X598" s="16">
        <f t="shared" si="145"/>
        <v>1</v>
      </c>
      <c r="Y598" s="16">
        <f t="shared" si="146"/>
        <v>2</v>
      </c>
      <c r="Z598" s="16">
        <f t="shared" si="147"/>
        <v>3</v>
      </c>
      <c r="AA598" s="16" t="str">
        <f t="shared" si="148"/>
        <v>AtkExt</v>
      </c>
      <c r="AB598" s="16">
        <f t="shared" si="142"/>
        <v>27</v>
      </c>
      <c r="AC598" s="16" t="str">
        <f t="shared" si="149"/>
        <v>DefExt</v>
      </c>
      <c r="AD598" s="16">
        <f t="shared" si="150"/>
        <v>13</v>
      </c>
      <c r="AE598" s="16" t="str">
        <f t="shared" si="151"/>
        <v>HPExt</v>
      </c>
      <c r="AF598" s="29">
        <f t="shared" si="152"/>
        <v>83</v>
      </c>
      <c r="AG598" s="29" t="str">
        <f t="shared" si="153"/>
        <v>[x]</v>
      </c>
    </row>
    <row r="599" spans="16:33" ht="16.5" x14ac:dyDescent="0.2">
      <c r="P599" s="15">
        <v>543</v>
      </c>
      <c r="Q599" s="16">
        <f t="shared" si="138"/>
        <v>29</v>
      </c>
      <c r="R599" s="16">
        <f t="shared" si="139"/>
        <v>1606037</v>
      </c>
      <c r="S599" s="16" t="str">
        <f t="shared" si="143"/>
        <v>神器6碎片3等级3</v>
      </c>
      <c r="T599" s="31" t="s">
        <v>673</v>
      </c>
      <c r="U599" s="16">
        <f t="shared" si="140"/>
        <v>3</v>
      </c>
      <c r="V599" s="38">
        <f t="shared" si="144"/>
        <v>0.31800000000000006</v>
      </c>
      <c r="W599" s="19">
        <f t="shared" si="141"/>
        <v>6.3600000000000011E-3</v>
      </c>
      <c r="X599" s="16">
        <f t="shared" si="145"/>
        <v>1</v>
      </c>
      <c r="Y599" s="16">
        <f t="shared" si="146"/>
        <v>2</v>
      </c>
      <c r="Z599" s="16">
        <f t="shared" si="147"/>
        <v>3</v>
      </c>
      <c r="AA599" s="16" t="str">
        <f t="shared" si="148"/>
        <v>AtkExt</v>
      </c>
      <c r="AB599" s="16">
        <f t="shared" si="142"/>
        <v>34</v>
      </c>
      <c r="AC599" s="16" t="str">
        <f t="shared" si="149"/>
        <v>DefExt</v>
      </c>
      <c r="AD599" s="16">
        <f t="shared" si="150"/>
        <v>17</v>
      </c>
      <c r="AE599" s="16" t="str">
        <f t="shared" si="151"/>
        <v>HPExt</v>
      </c>
      <c r="AF599" s="29">
        <f t="shared" si="152"/>
        <v>103</v>
      </c>
      <c r="AG599" s="29" t="str">
        <f t="shared" si="153"/>
        <v>[x]</v>
      </c>
    </row>
    <row r="600" spans="16:33" ht="16.5" x14ac:dyDescent="0.2">
      <c r="P600" s="15">
        <v>544</v>
      </c>
      <c r="Q600" s="16">
        <f t="shared" si="138"/>
        <v>29</v>
      </c>
      <c r="R600" s="16">
        <f t="shared" si="139"/>
        <v>1606037</v>
      </c>
      <c r="S600" s="16" t="str">
        <f t="shared" si="143"/>
        <v>神器6碎片3等级4</v>
      </c>
      <c r="T600" s="31" t="s">
        <v>673</v>
      </c>
      <c r="U600" s="16">
        <f t="shared" si="140"/>
        <v>4</v>
      </c>
      <c r="V600" s="38">
        <f t="shared" si="144"/>
        <v>0.38200000000000001</v>
      </c>
      <c r="W600" s="19">
        <f t="shared" si="141"/>
        <v>7.6400000000000001E-3</v>
      </c>
      <c r="X600" s="16">
        <f t="shared" si="145"/>
        <v>1</v>
      </c>
      <c r="Y600" s="16">
        <f t="shared" si="146"/>
        <v>2</v>
      </c>
      <c r="Z600" s="16">
        <f t="shared" si="147"/>
        <v>3</v>
      </c>
      <c r="AA600" s="16" t="str">
        <f t="shared" si="148"/>
        <v>AtkExt</v>
      </c>
      <c r="AB600" s="16">
        <f t="shared" si="142"/>
        <v>41</v>
      </c>
      <c r="AC600" s="16" t="str">
        <f t="shared" si="149"/>
        <v>DefExt</v>
      </c>
      <c r="AD600" s="16">
        <f t="shared" si="150"/>
        <v>20</v>
      </c>
      <c r="AE600" s="16" t="str">
        <f t="shared" si="151"/>
        <v>HPExt</v>
      </c>
      <c r="AF600" s="29">
        <f t="shared" si="152"/>
        <v>123</v>
      </c>
      <c r="AG600" s="29" t="str">
        <f t="shared" si="153"/>
        <v>[x]</v>
      </c>
    </row>
    <row r="601" spans="16:33" ht="16.5" x14ac:dyDescent="0.2">
      <c r="P601" s="15">
        <v>545</v>
      </c>
      <c r="Q601" s="16">
        <f t="shared" si="138"/>
        <v>29</v>
      </c>
      <c r="R601" s="16">
        <f t="shared" si="139"/>
        <v>1606037</v>
      </c>
      <c r="S601" s="16" t="str">
        <f t="shared" si="143"/>
        <v>神器6碎片3等级5</v>
      </c>
      <c r="T601" s="31" t="s">
        <v>673</v>
      </c>
      <c r="U601" s="16">
        <f t="shared" si="140"/>
        <v>5</v>
      </c>
      <c r="V601" s="38">
        <f t="shared" si="144"/>
        <v>0.45</v>
      </c>
      <c r="W601" s="19">
        <f t="shared" si="141"/>
        <v>9.0000000000000011E-3</v>
      </c>
      <c r="X601" s="16">
        <f t="shared" si="145"/>
        <v>1</v>
      </c>
      <c r="Y601" s="16">
        <f t="shared" si="146"/>
        <v>2</v>
      </c>
      <c r="Z601" s="16">
        <f t="shared" si="147"/>
        <v>3</v>
      </c>
      <c r="AA601" s="16" t="str">
        <f t="shared" si="148"/>
        <v>AtkExt</v>
      </c>
      <c r="AB601" s="16">
        <f t="shared" si="142"/>
        <v>48</v>
      </c>
      <c r="AC601" s="16" t="str">
        <f t="shared" si="149"/>
        <v>DefExt</v>
      </c>
      <c r="AD601" s="16">
        <f t="shared" si="150"/>
        <v>24</v>
      </c>
      <c r="AE601" s="16" t="str">
        <f t="shared" si="151"/>
        <v>HPExt</v>
      </c>
      <c r="AF601" s="29">
        <f t="shared" si="152"/>
        <v>145</v>
      </c>
      <c r="AG601" s="29" t="str">
        <f t="shared" si="153"/>
        <v>[x]</v>
      </c>
    </row>
    <row r="602" spans="16:33" ht="16.5" x14ac:dyDescent="0.2">
      <c r="P602" s="15">
        <v>546</v>
      </c>
      <c r="Q602" s="16">
        <f t="shared" si="138"/>
        <v>29</v>
      </c>
      <c r="R602" s="16">
        <f t="shared" si="139"/>
        <v>1606037</v>
      </c>
      <c r="S602" s="16" t="str">
        <f t="shared" si="143"/>
        <v>神器6碎片3等级6</v>
      </c>
      <c r="T602" s="31" t="s">
        <v>673</v>
      </c>
      <c r="U602" s="16">
        <f t="shared" si="140"/>
        <v>6</v>
      </c>
      <c r="V602" s="38">
        <f t="shared" si="144"/>
        <v>0.52200000000000002</v>
      </c>
      <c r="W602" s="19">
        <f t="shared" si="141"/>
        <v>1.0440000000000001E-2</v>
      </c>
      <c r="X602" s="16">
        <f t="shared" si="145"/>
        <v>1</v>
      </c>
      <c r="Y602" s="16">
        <f t="shared" si="146"/>
        <v>2</v>
      </c>
      <c r="Z602" s="16">
        <f t="shared" si="147"/>
        <v>3</v>
      </c>
      <c r="AA602" s="16" t="str">
        <f t="shared" si="148"/>
        <v>AtkExt</v>
      </c>
      <c r="AB602" s="16">
        <f t="shared" si="142"/>
        <v>56</v>
      </c>
      <c r="AC602" s="16" t="str">
        <f t="shared" si="149"/>
        <v>DefExt</v>
      </c>
      <c r="AD602" s="16">
        <f t="shared" si="150"/>
        <v>28</v>
      </c>
      <c r="AE602" s="16" t="str">
        <f t="shared" si="151"/>
        <v>HPExt</v>
      </c>
      <c r="AF602" s="29">
        <f t="shared" si="152"/>
        <v>169</v>
      </c>
      <c r="AG602" s="29" t="str">
        <f t="shared" si="153"/>
        <v>[x]</v>
      </c>
    </row>
    <row r="603" spans="16:33" ht="16.5" x14ac:dyDescent="0.2">
      <c r="P603" s="15">
        <v>547</v>
      </c>
      <c r="Q603" s="16">
        <f t="shared" si="138"/>
        <v>29</v>
      </c>
      <c r="R603" s="16">
        <f t="shared" si="139"/>
        <v>1606037</v>
      </c>
      <c r="S603" s="16" t="str">
        <f t="shared" si="143"/>
        <v>神器6碎片3等级7</v>
      </c>
      <c r="T603" s="31" t="s">
        <v>673</v>
      </c>
      <c r="U603" s="16">
        <f t="shared" si="140"/>
        <v>7</v>
      </c>
      <c r="V603" s="38">
        <f t="shared" si="144"/>
        <v>0.59799999999999998</v>
      </c>
      <c r="W603" s="19">
        <f t="shared" si="141"/>
        <v>1.196E-2</v>
      </c>
      <c r="X603" s="16">
        <f t="shared" si="145"/>
        <v>1</v>
      </c>
      <c r="Y603" s="16">
        <f t="shared" si="146"/>
        <v>2</v>
      </c>
      <c r="Z603" s="16">
        <f t="shared" si="147"/>
        <v>3</v>
      </c>
      <c r="AA603" s="16" t="str">
        <f t="shared" si="148"/>
        <v>AtkExt</v>
      </c>
      <c r="AB603" s="16">
        <f t="shared" si="142"/>
        <v>64</v>
      </c>
      <c r="AC603" s="16" t="str">
        <f t="shared" si="149"/>
        <v>DefExt</v>
      </c>
      <c r="AD603" s="16">
        <f t="shared" si="150"/>
        <v>32</v>
      </c>
      <c r="AE603" s="16" t="str">
        <f t="shared" si="151"/>
        <v>HPExt</v>
      </c>
      <c r="AF603" s="29">
        <f t="shared" si="152"/>
        <v>193</v>
      </c>
      <c r="AG603" s="29" t="str">
        <f t="shared" si="153"/>
        <v>[x]</v>
      </c>
    </row>
    <row r="604" spans="16:33" ht="16.5" x14ac:dyDescent="0.2">
      <c r="P604" s="15">
        <v>548</v>
      </c>
      <c r="Q604" s="16">
        <f t="shared" si="138"/>
        <v>29</v>
      </c>
      <c r="R604" s="16">
        <f t="shared" si="139"/>
        <v>1606037</v>
      </c>
      <c r="S604" s="16" t="str">
        <f t="shared" si="143"/>
        <v>神器6碎片3等级8</v>
      </c>
      <c r="T604" s="31" t="s">
        <v>673</v>
      </c>
      <c r="U604" s="16">
        <f t="shared" si="140"/>
        <v>8</v>
      </c>
      <c r="V604" s="38">
        <f t="shared" si="144"/>
        <v>0.67800000000000005</v>
      </c>
      <c r="W604" s="19">
        <f t="shared" si="141"/>
        <v>1.3560000000000001E-2</v>
      </c>
      <c r="X604" s="16">
        <f t="shared" si="145"/>
        <v>1</v>
      </c>
      <c r="Y604" s="16">
        <f t="shared" si="146"/>
        <v>2</v>
      </c>
      <c r="Z604" s="16">
        <f t="shared" si="147"/>
        <v>3</v>
      </c>
      <c r="AA604" s="16" t="str">
        <f t="shared" si="148"/>
        <v>AtkExt</v>
      </c>
      <c r="AB604" s="16">
        <f t="shared" si="142"/>
        <v>73</v>
      </c>
      <c r="AC604" s="16" t="str">
        <f t="shared" si="149"/>
        <v>DefExt</v>
      </c>
      <c r="AD604" s="16">
        <f t="shared" si="150"/>
        <v>36</v>
      </c>
      <c r="AE604" s="16" t="str">
        <f t="shared" si="151"/>
        <v>HPExt</v>
      </c>
      <c r="AF604" s="29">
        <f t="shared" si="152"/>
        <v>219</v>
      </c>
      <c r="AG604" s="29" t="str">
        <f t="shared" si="153"/>
        <v>[x]</v>
      </c>
    </row>
    <row r="605" spans="16:33" ht="16.5" x14ac:dyDescent="0.2">
      <c r="P605" s="15">
        <v>549</v>
      </c>
      <c r="Q605" s="16">
        <f t="shared" si="138"/>
        <v>29</v>
      </c>
      <c r="R605" s="16">
        <f t="shared" si="139"/>
        <v>1606037</v>
      </c>
      <c r="S605" s="16" t="str">
        <f t="shared" si="143"/>
        <v>神器6碎片3等级9</v>
      </c>
      <c r="T605" s="31" t="s">
        <v>673</v>
      </c>
      <c r="U605" s="16">
        <f t="shared" si="140"/>
        <v>9</v>
      </c>
      <c r="V605" s="38">
        <f t="shared" si="144"/>
        <v>0.76200000000000001</v>
      </c>
      <c r="W605" s="19">
        <f t="shared" si="141"/>
        <v>1.524E-2</v>
      </c>
      <c r="X605" s="16">
        <f t="shared" si="145"/>
        <v>1</v>
      </c>
      <c r="Y605" s="16">
        <f t="shared" si="146"/>
        <v>2</v>
      </c>
      <c r="Z605" s="16">
        <f t="shared" si="147"/>
        <v>3</v>
      </c>
      <c r="AA605" s="16" t="str">
        <f t="shared" si="148"/>
        <v>AtkExt</v>
      </c>
      <c r="AB605" s="16">
        <f t="shared" si="142"/>
        <v>82</v>
      </c>
      <c r="AC605" s="16" t="str">
        <f t="shared" si="149"/>
        <v>DefExt</v>
      </c>
      <c r="AD605" s="16">
        <f t="shared" si="150"/>
        <v>40</v>
      </c>
      <c r="AE605" s="16" t="str">
        <f t="shared" si="151"/>
        <v>HPExt</v>
      </c>
      <c r="AF605" s="29">
        <f t="shared" si="152"/>
        <v>247</v>
      </c>
      <c r="AG605" s="29" t="str">
        <f t="shared" si="153"/>
        <v>[x]</v>
      </c>
    </row>
    <row r="606" spans="16:33" ht="16.5" x14ac:dyDescent="0.2">
      <c r="P606" s="15">
        <v>550</v>
      </c>
      <c r="Q606" s="16">
        <f t="shared" si="138"/>
        <v>29</v>
      </c>
      <c r="R606" s="16">
        <f t="shared" si="139"/>
        <v>1606037</v>
      </c>
      <c r="S606" s="16" t="str">
        <f t="shared" si="143"/>
        <v>神器6碎片3等级10</v>
      </c>
      <c r="T606" s="31" t="s">
        <v>673</v>
      </c>
      <c r="U606" s="16">
        <f t="shared" si="140"/>
        <v>10</v>
      </c>
      <c r="V606" s="38">
        <f t="shared" si="144"/>
        <v>0.85000000000000009</v>
      </c>
      <c r="W606" s="19">
        <f t="shared" si="141"/>
        <v>1.7000000000000001E-2</v>
      </c>
      <c r="X606" s="16">
        <f t="shared" si="145"/>
        <v>1</v>
      </c>
      <c r="Y606" s="16">
        <f t="shared" si="146"/>
        <v>2</v>
      </c>
      <c r="Z606" s="16">
        <f t="shared" si="147"/>
        <v>3</v>
      </c>
      <c r="AA606" s="16" t="str">
        <f t="shared" si="148"/>
        <v>AtkExt</v>
      </c>
      <c r="AB606" s="16">
        <f t="shared" si="142"/>
        <v>91</v>
      </c>
      <c r="AC606" s="16" t="str">
        <f t="shared" si="149"/>
        <v>DefExt</v>
      </c>
      <c r="AD606" s="16">
        <f t="shared" si="150"/>
        <v>45</v>
      </c>
      <c r="AE606" s="16" t="str">
        <f t="shared" si="151"/>
        <v>HPExt</v>
      </c>
      <c r="AF606" s="29">
        <f t="shared" si="152"/>
        <v>275</v>
      </c>
      <c r="AG606" s="29" t="str">
        <f t="shared" si="153"/>
        <v>[x]</v>
      </c>
    </row>
    <row r="607" spans="16:33" ht="16.5" x14ac:dyDescent="0.2">
      <c r="P607" s="15">
        <v>551</v>
      </c>
      <c r="Q607" s="16">
        <f t="shared" si="138"/>
        <v>29</v>
      </c>
      <c r="R607" s="16">
        <f t="shared" si="139"/>
        <v>1606037</v>
      </c>
      <c r="S607" s="16" t="str">
        <f t="shared" si="143"/>
        <v>神器6碎片3等级11</v>
      </c>
      <c r="T607" s="31" t="s">
        <v>673</v>
      </c>
      <c r="U607" s="16">
        <f t="shared" si="140"/>
        <v>11</v>
      </c>
      <c r="V607" s="38">
        <f t="shared" si="144"/>
        <v>0.94200000000000006</v>
      </c>
      <c r="W607" s="19">
        <f t="shared" si="141"/>
        <v>1.8840000000000003E-2</v>
      </c>
      <c r="X607" s="16">
        <f t="shared" si="145"/>
        <v>1</v>
      </c>
      <c r="Y607" s="16">
        <f t="shared" si="146"/>
        <v>2</v>
      </c>
      <c r="Z607" s="16">
        <f t="shared" si="147"/>
        <v>3</v>
      </c>
      <c r="AA607" s="16" t="str">
        <f t="shared" si="148"/>
        <v>AtkExt</v>
      </c>
      <c r="AB607" s="16">
        <f t="shared" si="142"/>
        <v>101</v>
      </c>
      <c r="AC607" s="16" t="str">
        <f t="shared" si="149"/>
        <v>DefExt</v>
      </c>
      <c r="AD607" s="16">
        <f t="shared" si="150"/>
        <v>50</v>
      </c>
      <c r="AE607" s="16" t="str">
        <f t="shared" si="151"/>
        <v>HPExt</v>
      </c>
      <c r="AF607" s="29">
        <f t="shared" si="152"/>
        <v>305</v>
      </c>
      <c r="AG607" s="29" t="str">
        <f t="shared" si="153"/>
        <v>[x]</v>
      </c>
    </row>
    <row r="608" spans="16:33" ht="16.5" x14ac:dyDescent="0.2">
      <c r="P608" s="15">
        <v>552</v>
      </c>
      <c r="Q608" s="16">
        <f t="shared" si="138"/>
        <v>29</v>
      </c>
      <c r="R608" s="16">
        <f t="shared" si="139"/>
        <v>1606037</v>
      </c>
      <c r="S608" s="16" t="str">
        <f t="shared" si="143"/>
        <v>神器6碎片3等级12</v>
      </c>
      <c r="T608" s="31" t="s">
        <v>673</v>
      </c>
      <c r="U608" s="16">
        <f t="shared" si="140"/>
        <v>12</v>
      </c>
      <c r="V608" s="38">
        <f t="shared" si="144"/>
        <v>1.0380000000000003</v>
      </c>
      <c r="W608" s="19">
        <f t="shared" si="141"/>
        <v>2.0760000000000004E-2</v>
      </c>
      <c r="X608" s="16">
        <f t="shared" si="145"/>
        <v>1</v>
      </c>
      <c r="Y608" s="16">
        <f t="shared" si="146"/>
        <v>2</v>
      </c>
      <c r="Z608" s="16">
        <f t="shared" si="147"/>
        <v>3</v>
      </c>
      <c r="AA608" s="16" t="str">
        <f t="shared" si="148"/>
        <v>AtkExt</v>
      </c>
      <c r="AB608" s="16">
        <f t="shared" si="142"/>
        <v>111</v>
      </c>
      <c r="AC608" s="16" t="str">
        <f t="shared" si="149"/>
        <v>DefExt</v>
      </c>
      <c r="AD608" s="16">
        <f t="shared" si="150"/>
        <v>55</v>
      </c>
      <c r="AE608" s="16" t="str">
        <f t="shared" si="151"/>
        <v>HPExt</v>
      </c>
      <c r="AF608" s="29">
        <f t="shared" si="152"/>
        <v>336</v>
      </c>
      <c r="AG608" s="29" t="str">
        <f t="shared" si="153"/>
        <v>[x]</v>
      </c>
    </row>
    <row r="609" spans="16:33" ht="16.5" x14ac:dyDescent="0.2">
      <c r="P609" s="15">
        <v>553</v>
      </c>
      <c r="Q609" s="16">
        <f t="shared" si="138"/>
        <v>29</v>
      </c>
      <c r="R609" s="16">
        <f t="shared" si="139"/>
        <v>1606037</v>
      </c>
      <c r="S609" s="16" t="str">
        <f t="shared" si="143"/>
        <v>神器6碎片3等级13</v>
      </c>
      <c r="T609" s="31" t="s">
        <v>673</v>
      </c>
      <c r="U609" s="16">
        <f t="shared" si="140"/>
        <v>13</v>
      </c>
      <c r="V609" s="38">
        <f t="shared" si="144"/>
        <v>1.1380000000000001</v>
      </c>
      <c r="W609" s="19">
        <f t="shared" si="141"/>
        <v>2.2760000000000002E-2</v>
      </c>
      <c r="X609" s="16">
        <f t="shared" si="145"/>
        <v>1</v>
      </c>
      <c r="Y609" s="16">
        <f t="shared" si="146"/>
        <v>2</v>
      </c>
      <c r="Z609" s="16">
        <f t="shared" si="147"/>
        <v>3</v>
      </c>
      <c r="AA609" s="16" t="str">
        <f t="shared" si="148"/>
        <v>AtkExt</v>
      </c>
      <c r="AB609" s="16">
        <f t="shared" si="142"/>
        <v>122</v>
      </c>
      <c r="AC609" s="16" t="str">
        <f t="shared" si="149"/>
        <v>DefExt</v>
      </c>
      <c r="AD609" s="16">
        <f t="shared" si="150"/>
        <v>61</v>
      </c>
      <c r="AE609" s="16" t="str">
        <f t="shared" si="151"/>
        <v>HPExt</v>
      </c>
      <c r="AF609" s="29">
        <f t="shared" si="152"/>
        <v>368</v>
      </c>
      <c r="AG609" s="29" t="str">
        <f t="shared" si="153"/>
        <v>[x]</v>
      </c>
    </row>
    <row r="610" spans="16:33" ht="16.5" x14ac:dyDescent="0.2">
      <c r="P610" s="15">
        <v>554</v>
      </c>
      <c r="Q610" s="16">
        <f t="shared" si="138"/>
        <v>29</v>
      </c>
      <c r="R610" s="16">
        <f t="shared" si="139"/>
        <v>1606037</v>
      </c>
      <c r="S610" s="16" t="str">
        <f t="shared" si="143"/>
        <v>神器6碎片3等级14</v>
      </c>
      <c r="T610" s="31" t="s">
        <v>673</v>
      </c>
      <c r="U610" s="16">
        <f t="shared" si="140"/>
        <v>14</v>
      </c>
      <c r="V610" s="38">
        <f t="shared" si="144"/>
        <v>1.242</v>
      </c>
      <c r="W610" s="19">
        <f t="shared" si="141"/>
        <v>2.4840000000000001E-2</v>
      </c>
      <c r="X610" s="16">
        <f t="shared" si="145"/>
        <v>1</v>
      </c>
      <c r="Y610" s="16">
        <f t="shared" si="146"/>
        <v>2</v>
      </c>
      <c r="Z610" s="16">
        <f t="shared" si="147"/>
        <v>3</v>
      </c>
      <c r="AA610" s="16" t="str">
        <f t="shared" si="148"/>
        <v>AtkExt</v>
      </c>
      <c r="AB610" s="16">
        <f t="shared" si="142"/>
        <v>133</v>
      </c>
      <c r="AC610" s="16" t="str">
        <f t="shared" si="149"/>
        <v>DefExt</v>
      </c>
      <c r="AD610" s="16">
        <f t="shared" si="150"/>
        <v>66</v>
      </c>
      <c r="AE610" s="16" t="str">
        <f t="shared" si="151"/>
        <v>HPExt</v>
      </c>
      <c r="AF610" s="29">
        <f t="shared" si="152"/>
        <v>402</v>
      </c>
      <c r="AG610" s="29" t="str">
        <f t="shared" si="153"/>
        <v>[x]</v>
      </c>
    </row>
    <row r="611" spans="16:33" ht="16.5" x14ac:dyDescent="0.2">
      <c r="P611" s="15">
        <v>555</v>
      </c>
      <c r="Q611" s="16">
        <f t="shared" si="138"/>
        <v>29</v>
      </c>
      <c r="R611" s="16">
        <f t="shared" si="139"/>
        <v>1606037</v>
      </c>
      <c r="S611" s="16" t="str">
        <f t="shared" si="143"/>
        <v>神器6碎片3等级15</v>
      </c>
      <c r="T611" s="31" t="s">
        <v>673</v>
      </c>
      <c r="U611" s="16">
        <f t="shared" si="140"/>
        <v>15</v>
      </c>
      <c r="V611" s="38">
        <f t="shared" si="144"/>
        <v>1.35</v>
      </c>
      <c r="W611" s="19">
        <f t="shared" si="141"/>
        <v>2.7000000000000003E-2</v>
      </c>
      <c r="X611" s="16">
        <f t="shared" si="145"/>
        <v>1</v>
      </c>
      <c r="Y611" s="16">
        <f t="shared" si="146"/>
        <v>2</v>
      </c>
      <c r="Z611" s="16">
        <f t="shared" si="147"/>
        <v>3</v>
      </c>
      <c r="AA611" s="16" t="str">
        <f t="shared" si="148"/>
        <v>AtkExt</v>
      </c>
      <c r="AB611" s="16">
        <f t="shared" si="142"/>
        <v>145</v>
      </c>
      <c r="AC611" s="16" t="str">
        <f t="shared" si="149"/>
        <v>DefExt</v>
      </c>
      <c r="AD611" s="16">
        <f t="shared" si="150"/>
        <v>72</v>
      </c>
      <c r="AE611" s="16" t="str">
        <f t="shared" si="151"/>
        <v>HPExt</v>
      </c>
      <c r="AF611" s="29">
        <f t="shared" si="152"/>
        <v>437</v>
      </c>
      <c r="AG611" s="29" t="str">
        <f t="shared" si="153"/>
        <v>[x]</v>
      </c>
    </row>
    <row r="612" spans="16:33" ht="16.5" x14ac:dyDescent="0.2">
      <c r="P612" s="15">
        <v>556</v>
      </c>
      <c r="Q612" s="16">
        <f t="shared" si="138"/>
        <v>29</v>
      </c>
      <c r="R612" s="16">
        <f t="shared" si="139"/>
        <v>1606037</v>
      </c>
      <c r="S612" s="16" t="str">
        <f t="shared" si="143"/>
        <v>神器6碎片3等级16</v>
      </c>
      <c r="T612" s="31" t="s">
        <v>673</v>
      </c>
      <c r="U612" s="16">
        <f t="shared" si="140"/>
        <v>16</v>
      </c>
      <c r="V612" s="38">
        <f t="shared" si="144"/>
        <v>1.4620000000000002</v>
      </c>
      <c r="W612" s="19">
        <f t="shared" si="141"/>
        <v>2.9240000000000006E-2</v>
      </c>
      <c r="X612" s="16">
        <f t="shared" si="145"/>
        <v>1</v>
      </c>
      <c r="Y612" s="16">
        <f t="shared" si="146"/>
        <v>2</v>
      </c>
      <c r="Z612" s="16">
        <f t="shared" si="147"/>
        <v>3</v>
      </c>
      <c r="AA612" s="16" t="str">
        <f t="shared" si="148"/>
        <v>AtkExt</v>
      </c>
      <c r="AB612" s="16">
        <f t="shared" si="142"/>
        <v>157</v>
      </c>
      <c r="AC612" s="16" t="str">
        <f t="shared" si="149"/>
        <v>DefExt</v>
      </c>
      <c r="AD612" s="16">
        <f t="shared" si="150"/>
        <v>78</v>
      </c>
      <c r="AE612" s="16" t="str">
        <f t="shared" si="151"/>
        <v>HPExt</v>
      </c>
      <c r="AF612" s="29">
        <f t="shared" si="152"/>
        <v>473</v>
      </c>
      <c r="AG612" s="29" t="str">
        <f t="shared" si="153"/>
        <v>[x]</v>
      </c>
    </row>
    <row r="613" spans="16:33" ht="16.5" x14ac:dyDescent="0.2">
      <c r="P613" s="15">
        <v>557</v>
      </c>
      <c r="Q613" s="16">
        <f t="shared" si="138"/>
        <v>29</v>
      </c>
      <c r="R613" s="16">
        <f t="shared" si="139"/>
        <v>1606037</v>
      </c>
      <c r="S613" s="16" t="str">
        <f t="shared" si="143"/>
        <v>神器6碎片3等级17</v>
      </c>
      <c r="T613" s="31" t="s">
        <v>673</v>
      </c>
      <c r="U613" s="16">
        <f t="shared" si="140"/>
        <v>17</v>
      </c>
      <c r="V613" s="38">
        <f t="shared" si="144"/>
        <v>1.5779999999999998</v>
      </c>
      <c r="W613" s="19">
        <f t="shared" si="141"/>
        <v>3.1559999999999998E-2</v>
      </c>
      <c r="X613" s="16">
        <f t="shared" si="145"/>
        <v>1</v>
      </c>
      <c r="Y613" s="16">
        <f t="shared" si="146"/>
        <v>2</v>
      </c>
      <c r="Z613" s="16">
        <f t="shared" si="147"/>
        <v>3</v>
      </c>
      <c r="AA613" s="16" t="str">
        <f t="shared" si="148"/>
        <v>AtkExt</v>
      </c>
      <c r="AB613" s="16">
        <f t="shared" si="142"/>
        <v>170</v>
      </c>
      <c r="AC613" s="16" t="str">
        <f t="shared" si="149"/>
        <v>DefExt</v>
      </c>
      <c r="AD613" s="16">
        <f t="shared" si="150"/>
        <v>84</v>
      </c>
      <c r="AE613" s="16" t="str">
        <f t="shared" si="151"/>
        <v>HPExt</v>
      </c>
      <c r="AF613" s="29">
        <f t="shared" si="152"/>
        <v>511</v>
      </c>
      <c r="AG613" s="29" t="str">
        <f t="shared" si="153"/>
        <v>[x]</v>
      </c>
    </row>
    <row r="614" spans="16:33" ht="16.5" x14ac:dyDescent="0.2">
      <c r="P614" s="15">
        <v>558</v>
      </c>
      <c r="Q614" s="16">
        <f t="shared" si="138"/>
        <v>29</v>
      </c>
      <c r="R614" s="16">
        <f t="shared" si="139"/>
        <v>1606037</v>
      </c>
      <c r="S614" s="16" t="str">
        <f t="shared" si="143"/>
        <v>神器6碎片3等级18</v>
      </c>
      <c r="T614" s="31" t="s">
        <v>673</v>
      </c>
      <c r="U614" s="16">
        <f t="shared" si="140"/>
        <v>18</v>
      </c>
      <c r="V614" s="38">
        <f t="shared" si="144"/>
        <v>1.698</v>
      </c>
      <c r="W614" s="19">
        <f t="shared" si="141"/>
        <v>3.3959999999999997E-2</v>
      </c>
      <c r="X614" s="16">
        <f t="shared" si="145"/>
        <v>1</v>
      </c>
      <c r="Y614" s="16">
        <f t="shared" si="146"/>
        <v>2</v>
      </c>
      <c r="Z614" s="16">
        <f t="shared" si="147"/>
        <v>3</v>
      </c>
      <c r="AA614" s="16" t="str">
        <f t="shared" si="148"/>
        <v>AtkExt</v>
      </c>
      <c r="AB614" s="16">
        <f t="shared" si="142"/>
        <v>183</v>
      </c>
      <c r="AC614" s="16" t="str">
        <f t="shared" si="149"/>
        <v>DefExt</v>
      </c>
      <c r="AD614" s="16">
        <f t="shared" si="150"/>
        <v>91</v>
      </c>
      <c r="AE614" s="16" t="str">
        <f t="shared" si="151"/>
        <v>HPExt</v>
      </c>
      <c r="AF614" s="29">
        <f t="shared" si="152"/>
        <v>550</v>
      </c>
      <c r="AG614" s="29" t="str">
        <f t="shared" si="153"/>
        <v>[x]</v>
      </c>
    </row>
    <row r="615" spans="16:33" ht="16.5" x14ac:dyDescent="0.2">
      <c r="P615" s="15">
        <v>559</v>
      </c>
      <c r="Q615" s="16">
        <f t="shared" si="138"/>
        <v>29</v>
      </c>
      <c r="R615" s="16">
        <f t="shared" si="139"/>
        <v>1606037</v>
      </c>
      <c r="S615" s="16" t="str">
        <f t="shared" si="143"/>
        <v>神器6碎片3等级19</v>
      </c>
      <c r="T615" s="31" t="s">
        <v>673</v>
      </c>
      <c r="U615" s="16">
        <f t="shared" si="140"/>
        <v>19</v>
      </c>
      <c r="V615" s="38">
        <f t="shared" si="144"/>
        <v>1.8220000000000001</v>
      </c>
      <c r="W615" s="19">
        <f t="shared" si="141"/>
        <v>3.644E-2</v>
      </c>
      <c r="X615" s="16">
        <f t="shared" si="145"/>
        <v>1</v>
      </c>
      <c r="Y615" s="16">
        <f t="shared" si="146"/>
        <v>2</v>
      </c>
      <c r="Z615" s="16">
        <f t="shared" si="147"/>
        <v>3</v>
      </c>
      <c r="AA615" s="16" t="str">
        <f t="shared" si="148"/>
        <v>AtkExt</v>
      </c>
      <c r="AB615" s="16">
        <f t="shared" si="142"/>
        <v>196</v>
      </c>
      <c r="AC615" s="16" t="str">
        <f t="shared" si="149"/>
        <v>DefExt</v>
      </c>
      <c r="AD615" s="16">
        <f t="shared" si="150"/>
        <v>97</v>
      </c>
      <c r="AE615" s="16" t="str">
        <f t="shared" si="151"/>
        <v>HPExt</v>
      </c>
      <c r="AF615" s="29">
        <f t="shared" si="152"/>
        <v>590</v>
      </c>
      <c r="AG615" s="29" t="str">
        <f t="shared" si="153"/>
        <v>[x]</v>
      </c>
    </row>
    <row r="616" spans="16:33" ht="16.5" x14ac:dyDescent="0.2">
      <c r="P616" s="15">
        <v>560</v>
      </c>
      <c r="Q616" s="16">
        <f t="shared" si="138"/>
        <v>29</v>
      </c>
      <c r="R616" s="16">
        <f t="shared" si="139"/>
        <v>1606037</v>
      </c>
      <c r="S616" s="16" t="str">
        <f t="shared" si="143"/>
        <v>神器6碎片3等级20</v>
      </c>
      <c r="T616" s="31" t="s">
        <v>673</v>
      </c>
      <c r="U616" s="16">
        <f t="shared" si="140"/>
        <v>20</v>
      </c>
      <c r="V616" s="38">
        <f t="shared" si="144"/>
        <v>1.95</v>
      </c>
      <c r="W616" s="19">
        <f t="shared" si="141"/>
        <v>3.9E-2</v>
      </c>
      <c r="X616" s="16">
        <f t="shared" si="145"/>
        <v>1</v>
      </c>
      <c r="Y616" s="16">
        <f t="shared" si="146"/>
        <v>2</v>
      </c>
      <c r="Z616" s="16">
        <f t="shared" si="147"/>
        <v>3</v>
      </c>
      <c r="AA616" s="16" t="str">
        <f t="shared" si="148"/>
        <v>AtkExt</v>
      </c>
      <c r="AB616" s="16">
        <f t="shared" si="142"/>
        <v>210</v>
      </c>
      <c r="AC616" s="16" t="str">
        <f t="shared" si="149"/>
        <v>DefExt</v>
      </c>
      <c r="AD616" s="16">
        <f t="shared" si="150"/>
        <v>104</v>
      </c>
      <c r="AE616" s="16" t="str">
        <f t="shared" si="151"/>
        <v>HPExt</v>
      </c>
      <c r="AF616" s="29">
        <f t="shared" si="152"/>
        <v>632</v>
      </c>
      <c r="AG616" s="29" t="str">
        <f t="shared" si="153"/>
        <v>[x]</v>
      </c>
    </row>
    <row r="617" spans="16:33" ht="16.5" x14ac:dyDescent="0.2">
      <c r="P617" s="15">
        <v>561</v>
      </c>
      <c r="Q617" s="16">
        <f t="shared" si="138"/>
        <v>29</v>
      </c>
      <c r="R617" s="16">
        <f t="shared" si="139"/>
        <v>1606037</v>
      </c>
      <c r="S617" s="16" t="str">
        <f t="shared" si="143"/>
        <v>神器6碎片3等级21</v>
      </c>
      <c r="T617" s="31" t="s">
        <v>673</v>
      </c>
      <c r="U617" s="16">
        <f t="shared" si="140"/>
        <v>21</v>
      </c>
      <c r="V617" s="38">
        <f t="shared" si="144"/>
        <v>2.0819999999999999</v>
      </c>
      <c r="W617" s="19">
        <f t="shared" si="141"/>
        <v>4.1639999999999996E-2</v>
      </c>
      <c r="X617" s="16">
        <f t="shared" si="145"/>
        <v>1</v>
      </c>
      <c r="Y617" s="16">
        <f t="shared" si="146"/>
        <v>2</v>
      </c>
      <c r="Z617" s="16">
        <f t="shared" si="147"/>
        <v>3</v>
      </c>
      <c r="AA617" s="16" t="str">
        <f t="shared" si="148"/>
        <v>AtkExt</v>
      </c>
      <c r="AB617" s="16">
        <f t="shared" si="142"/>
        <v>224</v>
      </c>
      <c r="AC617" s="16" t="str">
        <f t="shared" si="149"/>
        <v>DefExt</v>
      </c>
      <c r="AD617" s="16">
        <f t="shared" si="150"/>
        <v>111</v>
      </c>
      <c r="AE617" s="16" t="str">
        <f t="shared" si="151"/>
        <v>HPExt</v>
      </c>
      <c r="AF617" s="29">
        <f t="shared" si="152"/>
        <v>674</v>
      </c>
      <c r="AG617" s="29" t="str">
        <f t="shared" si="153"/>
        <v>[x]</v>
      </c>
    </row>
    <row r="618" spans="16:33" ht="16.5" x14ac:dyDescent="0.2">
      <c r="P618" s="15">
        <v>562</v>
      </c>
      <c r="Q618" s="16">
        <f t="shared" si="138"/>
        <v>30</v>
      </c>
      <c r="R618" s="16">
        <f t="shared" si="139"/>
        <v>1606038</v>
      </c>
      <c r="S618" s="16" t="str">
        <f t="shared" si="143"/>
        <v>神器6碎片4等级1</v>
      </c>
      <c r="T618" s="31" t="s">
        <v>673</v>
      </c>
      <c r="U618" s="16">
        <f t="shared" si="140"/>
        <v>1</v>
      </c>
      <c r="V618" s="38">
        <f t="shared" si="144"/>
        <v>0.20200000000000001</v>
      </c>
      <c r="W618" s="19">
        <f t="shared" si="141"/>
        <v>6.0600000000000003E-3</v>
      </c>
      <c r="X618" s="16">
        <f t="shared" si="145"/>
        <v>1</v>
      </c>
      <c r="Y618" s="16">
        <f t="shared" si="146"/>
        <v>2</v>
      </c>
      <c r="Z618" s="16">
        <f t="shared" si="147"/>
        <v>0</v>
      </c>
      <c r="AA618" s="16" t="str">
        <f t="shared" si="148"/>
        <v>AtkExt</v>
      </c>
      <c r="AB618" s="16">
        <f t="shared" si="142"/>
        <v>32</v>
      </c>
      <c r="AC618" s="16" t="str">
        <f t="shared" si="149"/>
        <v>DefExt</v>
      </c>
      <c r="AD618" s="16">
        <f t="shared" si="150"/>
        <v>32</v>
      </c>
      <c r="AE618" s="16" t="str">
        <f t="shared" si="151"/>
        <v>[x]</v>
      </c>
      <c r="AF618" s="29" t="str">
        <f t="shared" si="152"/>
        <v>[x]</v>
      </c>
      <c r="AG618" s="29" t="str">
        <f t="shared" si="153"/>
        <v>[x]</v>
      </c>
    </row>
    <row r="619" spans="16:33" ht="16.5" x14ac:dyDescent="0.2">
      <c r="P619" s="15">
        <v>563</v>
      </c>
      <c r="Q619" s="16">
        <f t="shared" si="138"/>
        <v>30</v>
      </c>
      <c r="R619" s="16">
        <f t="shared" si="139"/>
        <v>1606038</v>
      </c>
      <c r="S619" s="16" t="str">
        <f t="shared" si="143"/>
        <v>神器6碎片4等级2</v>
      </c>
      <c r="T619" s="31" t="s">
        <v>673</v>
      </c>
      <c r="U619" s="16">
        <f t="shared" si="140"/>
        <v>2</v>
      </c>
      <c r="V619" s="38">
        <f t="shared" si="144"/>
        <v>0.25800000000000001</v>
      </c>
      <c r="W619" s="19">
        <f t="shared" si="141"/>
        <v>7.7400000000000004E-3</v>
      </c>
      <c r="X619" s="16">
        <f t="shared" si="145"/>
        <v>1</v>
      </c>
      <c r="Y619" s="16">
        <f t="shared" si="146"/>
        <v>2</v>
      </c>
      <c r="Z619" s="16">
        <f t="shared" si="147"/>
        <v>0</v>
      </c>
      <c r="AA619" s="16" t="str">
        <f t="shared" si="148"/>
        <v>AtkExt</v>
      </c>
      <c r="AB619" s="16">
        <f t="shared" si="142"/>
        <v>41</v>
      </c>
      <c r="AC619" s="16" t="str">
        <f t="shared" si="149"/>
        <v>DefExt</v>
      </c>
      <c r="AD619" s="16">
        <f t="shared" si="150"/>
        <v>41</v>
      </c>
      <c r="AE619" s="16" t="str">
        <f t="shared" si="151"/>
        <v>[x]</v>
      </c>
      <c r="AF619" s="29" t="str">
        <f t="shared" si="152"/>
        <v>[x]</v>
      </c>
      <c r="AG619" s="29" t="str">
        <f t="shared" si="153"/>
        <v>[x]</v>
      </c>
    </row>
    <row r="620" spans="16:33" ht="16.5" x14ac:dyDescent="0.2">
      <c r="P620" s="15">
        <v>564</v>
      </c>
      <c r="Q620" s="16">
        <f t="shared" si="138"/>
        <v>30</v>
      </c>
      <c r="R620" s="16">
        <f t="shared" si="139"/>
        <v>1606038</v>
      </c>
      <c r="S620" s="16" t="str">
        <f t="shared" si="143"/>
        <v>神器6碎片4等级3</v>
      </c>
      <c r="T620" s="31" t="s">
        <v>673</v>
      </c>
      <c r="U620" s="16">
        <f t="shared" si="140"/>
        <v>3</v>
      </c>
      <c r="V620" s="38">
        <f t="shared" si="144"/>
        <v>0.31800000000000006</v>
      </c>
      <c r="W620" s="19">
        <f t="shared" si="141"/>
        <v>9.5400000000000016E-3</v>
      </c>
      <c r="X620" s="16">
        <f t="shared" si="145"/>
        <v>1</v>
      </c>
      <c r="Y620" s="16">
        <f t="shared" si="146"/>
        <v>2</v>
      </c>
      <c r="Z620" s="16">
        <f t="shared" si="147"/>
        <v>0</v>
      </c>
      <c r="AA620" s="16" t="str">
        <f t="shared" si="148"/>
        <v>AtkExt</v>
      </c>
      <c r="AB620" s="16">
        <f t="shared" si="142"/>
        <v>51</v>
      </c>
      <c r="AC620" s="16" t="str">
        <f t="shared" si="149"/>
        <v>DefExt</v>
      </c>
      <c r="AD620" s="16">
        <f t="shared" si="150"/>
        <v>51</v>
      </c>
      <c r="AE620" s="16" t="str">
        <f t="shared" si="151"/>
        <v>[x]</v>
      </c>
      <c r="AF620" s="29" t="str">
        <f t="shared" si="152"/>
        <v>[x]</v>
      </c>
      <c r="AG620" s="29" t="str">
        <f t="shared" si="153"/>
        <v>[x]</v>
      </c>
    </row>
    <row r="621" spans="16:33" ht="16.5" x14ac:dyDescent="0.2">
      <c r="P621" s="15">
        <v>565</v>
      </c>
      <c r="Q621" s="16">
        <f t="shared" si="138"/>
        <v>30</v>
      </c>
      <c r="R621" s="16">
        <f t="shared" si="139"/>
        <v>1606038</v>
      </c>
      <c r="S621" s="16" t="str">
        <f t="shared" si="143"/>
        <v>神器6碎片4等级4</v>
      </c>
      <c r="T621" s="31" t="s">
        <v>673</v>
      </c>
      <c r="U621" s="16">
        <f t="shared" si="140"/>
        <v>4</v>
      </c>
      <c r="V621" s="38">
        <f t="shared" si="144"/>
        <v>0.38200000000000001</v>
      </c>
      <c r="W621" s="19">
        <f t="shared" si="141"/>
        <v>1.146E-2</v>
      </c>
      <c r="X621" s="16">
        <f t="shared" si="145"/>
        <v>1</v>
      </c>
      <c r="Y621" s="16">
        <f t="shared" si="146"/>
        <v>2</v>
      </c>
      <c r="Z621" s="16">
        <f t="shared" si="147"/>
        <v>0</v>
      </c>
      <c r="AA621" s="16" t="str">
        <f t="shared" si="148"/>
        <v>AtkExt</v>
      </c>
      <c r="AB621" s="16">
        <f t="shared" si="142"/>
        <v>61</v>
      </c>
      <c r="AC621" s="16" t="str">
        <f t="shared" si="149"/>
        <v>DefExt</v>
      </c>
      <c r="AD621" s="16">
        <f t="shared" si="150"/>
        <v>61</v>
      </c>
      <c r="AE621" s="16" t="str">
        <f t="shared" si="151"/>
        <v>[x]</v>
      </c>
      <c r="AF621" s="29" t="str">
        <f t="shared" si="152"/>
        <v>[x]</v>
      </c>
      <c r="AG621" s="29" t="str">
        <f t="shared" si="153"/>
        <v>[x]</v>
      </c>
    </row>
    <row r="622" spans="16:33" ht="16.5" x14ac:dyDescent="0.2">
      <c r="P622" s="15">
        <v>566</v>
      </c>
      <c r="Q622" s="16">
        <f t="shared" si="138"/>
        <v>30</v>
      </c>
      <c r="R622" s="16">
        <f t="shared" si="139"/>
        <v>1606038</v>
      </c>
      <c r="S622" s="16" t="str">
        <f t="shared" si="143"/>
        <v>神器6碎片4等级5</v>
      </c>
      <c r="T622" s="31" t="s">
        <v>673</v>
      </c>
      <c r="U622" s="16">
        <f t="shared" si="140"/>
        <v>5</v>
      </c>
      <c r="V622" s="38">
        <f t="shared" si="144"/>
        <v>0.45</v>
      </c>
      <c r="W622" s="19">
        <f t="shared" si="141"/>
        <v>1.35E-2</v>
      </c>
      <c r="X622" s="16">
        <f t="shared" si="145"/>
        <v>1</v>
      </c>
      <c r="Y622" s="16">
        <f t="shared" si="146"/>
        <v>2</v>
      </c>
      <c r="Z622" s="16">
        <f t="shared" si="147"/>
        <v>0</v>
      </c>
      <c r="AA622" s="16" t="str">
        <f t="shared" si="148"/>
        <v>AtkExt</v>
      </c>
      <c r="AB622" s="16">
        <f t="shared" si="142"/>
        <v>72</v>
      </c>
      <c r="AC622" s="16" t="str">
        <f t="shared" si="149"/>
        <v>DefExt</v>
      </c>
      <c r="AD622" s="16">
        <f t="shared" si="150"/>
        <v>72</v>
      </c>
      <c r="AE622" s="16" t="str">
        <f t="shared" si="151"/>
        <v>[x]</v>
      </c>
      <c r="AF622" s="29" t="str">
        <f t="shared" si="152"/>
        <v>[x]</v>
      </c>
      <c r="AG622" s="29" t="str">
        <f t="shared" si="153"/>
        <v>[x]</v>
      </c>
    </row>
    <row r="623" spans="16:33" ht="16.5" x14ac:dyDescent="0.2">
      <c r="P623" s="15">
        <v>567</v>
      </c>
      <c r="Q623" s="16">
        <f t="shared" si="138"/>
        <v>30</v>
      </c>
      <c r="R623" s="16">
        <f t="shared" si="139"/>
        <v>1606038</v>
      </c>
      <c r="S623" s="16" t="str">
        <f t="shared" si="143"/>
        <v>神器6碎片4等级6</v>
      </c>
      <c r="T623" s="31" t="s">
        <v>673</v>
      </c>
      <c r="U623" s="16">
        <f t="shared" si="140"/>
        <v>6</v>
      </c>
      <c r="V623" s="38">
        <f t="shared" si="144"/>
        <v>0.52200000000000002</v>
      </c>
      <c r="W623" s="19">
        <f t="shared" si="141"/>
        <v>1.566E-2</v>
      </c>
      <c r="X623" s="16">
        <f t="shared" si="145"/>
        <v>1</v>
      </c>
      <c r="Y623" s="16">
        <f t="shared" si="146"/>
        <v>2</v>
      </c>
      <c r="Z623" s="16">
        <f t="shared" si="147"/>
        <v>0</v>
      </c>
      <c r="AA623" s="16" t="str">
        <f t="shared" si="148"/>
        <v>AtkExt</v>
      </c>
      <c r="AB623" s="16">
        <f t="shared" si="142"/>
        <v>84</v>
      </c>
      <c r="AC623" s="16" t="str">
        <f t="shared" si="149"/>
        <v>DefExt</v>
      </c>
      <c r="AD623" s="16">
        <f t="shared" si="150"/>
        <v>84</v>
      </c>
      <c r="AE623" s="16" t="str">
        <f t="shared" si="151"/>
        <v>[x]</v>
      </c>
      <c r="AF623" s="29" t="str">
        <f t="shared" si="152"/>
        <v>[x]</v>
      </c>
      <c r="AG623" s="29" t="str">
        <f t="shared" si="153"/>
        <v>[x]</v>
      </c>
    </row>
    <row r="624" spans="16:33" ht="16.5" x14ac:dyDescent="0.2">
      <c r="P624" s="15">
        <v>568</v>
      </c>
      <c r="Q624" s="16">
        <f t="shared" si="138"/>
        <v>30</v>
      </c>
      <c r="R624" s="16">
        <f t="shared" si="139"/>
        <v>1606038</v>
      </c>
      <c r="S624" s="16" t="str">
        <f t="shared" si="143"/>
        <v>神器6碎片4等级7</v>
      </c>
      <c r="T624" s="31" t="s">
        <v>673</v>
      </c>
      <c r="U624" s="16">
        <f t="shared" si="140"/>
        <v>7</v>
      </c>
      <c r="V624" s="38">
        <f t="shared" si="144"/>
        <v>0.59799999999999998</v>
      </c>
      <c r="W624" s="19">
        <f t="shared" si="141"/>
        <v>1.7939999999999998E-2</v>
      </c>
      <c r="X624" s="16">
        <f t="shared" si="145"/>
        <v>1</v>
      </c>
      <c r="Y624" s="16">
        <f t="shared" si="146"/>
        <v>2</v>
      </c>
      <c r="Z624" s="16">
        <f t="shared" si="147"/>
        <v>0</v>
      </c>
      <c r="AA624" s="16" t="str">
        <f t="shared" si="148"/>
        <v>AtkExt</v>
      </c>
      <c r="AB624" s="16">
        <f t="shared" si="142"/>
        <v>96</v>
      </c>
      <c r="AC624" s="16" t="str">
        <f t="shared" si="149"/>
        <v>DefExt</v>
      </c>
      <c r="AD624" s="16">
        <f t="shared" si="150"/>
        <v>96</v>
      </c>
      <c r="AE624" s="16" t="str">
        <f t="shared" si="151"/>
        <v>[x]</v>
      </c>
      <c r="AF624" s="29" t="str">
        <f t="shared" si="152"/>
        <v>[x]</v>
      </c>
      <c r="AG624" s="29" t="str">
        <f t="shared" si="153"/>
        <v>[x]</v>
      </c>
    </row>
    <row r="625" spans="16:33" ht="16.5" x14ac:dyDescent="0.2">
      <c r="P625" s="15">
        <v>569</v>
      </c>
      <c r="Q625" s="16">
        <f t="shared" si="138"/>
        <v>30</v>
      </c>
      <c r="R625" s="16">
        <f t="shared" si="139"/>
        <v>1606038</v>
      </c>
      <c r="S625" s="16" t="str">
        <f t="shared" si="143"/>
        <v>神器6碎片4等级8</v>
      </c>
      <c r="T625" s="31" t="s">
        <v>673</v>
      </c>
      <c r="U625" s="16">
        <f t="shared" si="140"/>
        <v>8</v>
      </c>
      <c r="V625" s="38">
        <f t="shared" si="144"/>
        <v>0.67800000000000005</v>
      </c>
      <c r="W625" s="19">
        <f t="shared" si="141"/>
        <v>2.034E-2</v>
      </c>
      <c r="X625" s="16">
        <f t="shared" si="145"/>
        <v>1</v>
      </c>
      <c r="Y625" s="16">
        <f t="shared" si="146"/>
        <v>2</v>
      </c>
      <c r="Z625" s="16">
        <f t="shared" si="147"/>
        <v>0</v>
      </c>
      <c r="AA625" s="16" t="str">
        <f t="shared" si="148"/>
        <v>AtkExt</v>
      </c>
      <c r="AB625" s="16">
        <f t="shared" si="142"/>
        <v>109</v>
      </c>
      <c r="AC625" s="16" t="str">
        <f t="shared" si="149"/>
        <v>DefExt</v>
      </c>
      <c r="AD625" s="16">
        <f t="shared" si="150"/>
        <v>109</v>
      </c>
      <c r="AE625" s="16" t="str">
        <f t="shared" si="151"/>
        <v>[x]</v>
      </c>
      <c r="AF625" s="29" t="str">
        <f t="shared" si="152"/>
        <v>[x]</v>
      </c>
      <c r="AG625" s="29" t="str">
        <f t="shared" si="153"/>
        <v>[x]</v>
      </c>
    </row>
    <row r="626" spans="16:33" ht="16.5" x14ac:dyDescent="0.2">
      <c r="P626" s="15">
        <v>570</v>
      </c>
      <c r="Q626" s="16">
        <f t="shared" si="138"/>
        <v>30</v>
      </c>
      <c r="R626" s="16">
        <f t="shared" si="139"/>
        <v>1606038</v>
      </c>
      <c r="S626" s="16" t="str">
        <f t="shared" si="143"/>
        <v>神器6碎片4等级9</v>
      </c>
      <c r="T626" s="31" t="s">
        <v>673</v>
      </c>
      <c r="U626" s="16">
        <f t="shared" si="140"/>
        <v>9</v>
      </c>
      <c r="V626" s="38">
        <f t="shared" si="144"/>
        <v>0.76200000000000001</v>
      </c>
      <c r="W626" s="19">
        <f t="shared" si="141"/>
        <v>2.2859999999999998E-2</v>
      </c>
      <c r="X626" s="16">
        <f t="shared" si="145"/>
        <v>1</v>
      </c>
      <c r="Y626" s="16">
        <f t="shared" si="146"/>
        <v>2</v>
      </c>
      <c r="Z626" s="16">
        <f t="shared" si="147"/>
        <v>0</v>
      </c>
      <c r="AA626" s="16" t="str">
        <f t="shared" si="148"/>
        <v>AtkExt</v>
      </c>
      <c r="AB626" s="16">
        <f t="shared" si="142"/>
        <v>123</v>
      </c>
      <c r="AC626" s="16" t="str">
        <f t="shared" si="149"/>
        <v>DefExt</v>
      </c>
      <c r="AD626" s="16">
        <f t="shared" si="150"/>
        <v>122</v>
      </c>
      <c r="AE626" s="16" t="str">
        <f t="shared" si="151"/>
        <v>[x]</v>
      </c>
      <c r="AF626" s="29" t="str">
        <f t="shared" si="152"/>
        <v>[x]</v>
      </c>
      <c r="AG626" s="29" t="str">
        <f t="shared" si="153"/>
        <v>[x]</v>
      </c>
    </row>
    <row r="627" spans="16:33" ht="16.5" x14ac:dyDescent="0.2">
      <c r="P627" s="15">
        <v>571</v>
      </c>
      <c r="Q627" s="16">
        <f t="shared" si="138"/>
        <v>30</v>
      </c>
      <c r="R627" s="16">
        <f t="shared" si="139"/>
        <v>1606038</v>
      </c>
      <c r="S627" s="16" t="str">
        <f t="shared" si="143"/>
        <v>神器6碎片4等级10</v>
      </c>
      <c r="T627" s="31" t="s">
        <v>673</v>
      </c>
      <c r="U627" s="16">
        <f t="shared" si="140"/>
        <v>10</v>
      </c>
      <c r="V627" s="38">
        <f t="shared" si="144"/>
        <v>0.85000000000000009</v>
      </c>
      <c r="W627" s="19">
        <f t="shared" si="141"/>
        <v>2.5500000000000002E-2</v>
      </c>
      <c r="X627" s="16">
        <f t="shared" si="145"/>
        <v>1</v>
      </c>
      <c r="Y627" s="16">
        <f t="shared" si="146"/>
        <v>2</v>
      </c>
      <c r="Z627" s="16">
        <f t="shared" si="147"/>
        <v>0</v>
      </c>
      <c r="AA627" s="16" t="str">
        <f t="shared" si="148"/>
        <v>AtkExt</v>
      </c>
      <c r="AB627" s="16">
        <f t="shared" si="142"/>
        <v>137</v>
      </c>
      <c r="AC627" s="16" t="str">
        <f t="shared" si="149"/>
        <v>DefExt</v>
      </c>
      <c r="AD627" s="16">
        <f t="shared" si="150"/>
        <v>136</v>
      </c>
      <c r="AE627" s="16" t="str">
        <f t="shared" si="151"/>
        <v>[x]</v>
      </c>
      <c r="AF627" s="29" t="str">
        <f t="shared" si="152"/>
        <v>[x]</v>
      </c>
      <c r="AG627" s="29" t="str">
        <f t="shared" si="153"/>
        <v>[x]</v>
      </c>
    </row>
    <row r="628" spans="16:33" ht="16.5" x14ac:dyDescent="0.2">
      <c r="P628" s="15">
        <v>572</v>
      </c>
      <c r="Q628" s="16">
        <f t="shared" si="138"/>
        <v>30</v>
      </c>
      <c r="R628" s="16">
        <f t="shared" si="139"/>
        <v>1606038</v>
      </c>
      <c r="S628" s="16" t="str">
        <f t="shared" si="143"/>
        <v>神器6碎片4等级11</v>
      </c>
      <c r="T628" s="31" t="s">
        <v>673</v>
      </c>
      <c r="U628" s="16">
        <f t="shared" si="140"/>
        <v>11</v>
      </c>
      <c r="V628" s="38">
        <f t="shared" si="144"/>
        <v>0.94200000000000006</v>
      </c>
      <c r="W628" s="19">
        <f t="shared" si="141"/>
        <v>2.826E-2</v>
      </c>
      <c r="X628" s="16">
        <f t="shared" si="145"/>
        <v>1</v>
      </c>
      <c r="Y628" s="16">
        <f t="shared" si="146"/>
        <v>2</v>
      </c>
      <c r="Z628" s="16">
        <f t="shared" si="147"/>
        <v>0</v>
      </c>
      <c r="AA628" s="16" t="str">
        <f t="shared" si="148"/>
        <v>AtkExt</v>
      </c>
      <c r="AB628" s="16">
        <f t="shared" si="142"/>
        <v>152</v>
      </c>
      <c r="AC628" s="16" t="str">
        <f t="shared" si="149"/>
        <v>DefExt</v>
      </c>
      <c r="AD628" s="16">
        <f t="shared" si="150"/>
        <v>151</v>
      </c>
      <c r="AE628" s="16" t="str">
        <f t="shared" si="151"/>
        <v>[x]</v>
      </c>
      <c r="AF628" s="29" t="str">
        <f t="shared" si="152"/>
        <v>[x]</v>
      </c>
      <c r="AG628" s="29" t="str">
        <f t="shared" si="153"/>
        <v>[x]</v>
      </c>
    </row>
    <row r="629" spans="16:33" ht="16.5" x14ac:dyDescent="0.2">
      <c r="P629" s="15">
        <v>573</v>
      </c>
      <c r="Q629" s="16">
        <f t="shared" si="138"/>
        <v>30</v>
      </c>
      <c r="R629" s="16">
        <f t="shared" si="139"/>
        <v>1606038</v>
      </c>
      <c r="S629" s="16" t="str">
        <f t="shared" si="143"/>
        <v>神器6碎片4等级12</v>
      </c>
      <c r="T629" s="31" t="s">
        <v>673</v>
      </c>
      <c r="U629" s="16">
        <f t="shared" si="140"/>
        <v>12</v>
      </c>
      <c r="V629" s="38">
        <f t="shared" si="144"/>
        <v>1.0380000000000003</v>
      </c>
      <c r="W629" s="19">
        <f t="shared" si="141"/>
        <v>3.1140000000000008E-2</v>
      </c>
      <c r="X629" s="16">
        <f t="shared" si="145"/>
        <v>1</v>
      </c>
      <c r="Y629" s="16">
        <f t="shared" si="146"/>
        <v>2</v>
      </c>
      <c r="Z629" s="16">
        <f t="shared" si="147"/>
        <v>0</v>
      </c>
      <c r="AA629" s="16" t="str">
        <f t="shared" si="148"/>
        <v>AtkExt</v>
      </c>
      <c r="AB629" s="16">
        <f t="shared" si="142"/>
        <v>167</v>
      </c>
      <c r="AC629" s="16" t="str">
        <f t="shared" si="149"/>
        <v>DefExt</v>
      </c>
      <c r="AD629" s="16">
        <f t="shared" si="150"/>
        <v>167</v>
      </c>
      <c r="AE629" s="16" t="str">
        <f t="shared" si="151"/>
        <v>[x]</v>
      </c>
      <c r="AF629" s="29" t="str">
        <f t="shared" si="152"/>
        <v>[x]</v>
      </c>
      <c r="AG629" s="29" t="str">
        <f t="shared" si="153"/>
        <v>[x]</v>
      </c>
    </row>
    <row r="630" spans="16:33" ht="16.5" x14ac:dyDescent="0.2">
      <c r="P630" s="15">
        <v>574</v>
      </c>
      <c r="Q630" s="16">
        <f t="shared" si="138"/>
        <v>30</v>
      </c>
      <c r="R630" s="16">
        <f t="shared" si="139"/>
        <v>1606038</v>
      </c>
      <c r="S630" s="16" t="str">
        <f t="shared" si="143"/>
        <v>神器6碎片4等级13</v>
      </c>
      <c r="T630" s="31" t="s">
        <v>673</v>
      </c>
      <c r="U630" s="16">
        <f t="shared" si="140"/>
        <v>13</v>
      </c>
      <c r="V630" s="38">
        <f t="shared" si="144"/>
        <v>1.1380000000000001</v>
      </c>
      <c r="W630" s="19">
        <f t="shared" si="141"/>
        <v>3.4140000000000004E-2</v>
      </c>
      <c r="X630" s="16">
        <f t="shared" si="145"/>
        <v>1</v>
      </c>
      <c r="Y630" s="16">
        <f t="shared" si="146"/>
        <v>2</v>
      </c>
      <c r="Z630" s="16">
        <f t="shared" si="147"/>
        <v>0</v>
      </c>
      <c r="AA630" s="16" t="str">
        <f t="shared" si="148"/>
        <v>AtkExt</v>
      </c>
      <c r="AB630" s="16">
        <f t="shared" si="142"/>
        <v>184</v>
      </c>
      <c r="AC630" s="16" t="str">
        <f t="shared" si="149"/>
        <v>DefExt</v>
      </c>
      <c r="AD630" s="16">
        <f t="shared" si="150"/>
        <v>183</v>
      </c>
      <c r="AE630" s="16" t="str">
        <f t="shared" si="151"/>
        <v>[x]</v>
      </c>
      <c r="AF630" s="29" t="str">
        <f t="shared" si="152"/>
        <v>[x]</v>
      </c>
      <c r="AG630" s="29" t="str">
        <f t="shared" si="153"/>
        <v>[x]</v>
      </c>
    </row>
    <row r="631" spans="16:33" ht="16.5" x14ac:dyDescent="0.2">
      <c r="P631" s="15">
        <v>575</v>
      </c>
      <c r="Q631" s="16">
        <f t="shared" si="138"/>
        <v>30</v>
      </c>
      <c r="R631" s="16">
        <f t="shared" si="139"/>
        <v>1606038</v>
      </c>
      <c r="S631" s="16" t="str">
        <f t="shared" si="143"/>
        <v>神器6碎片4等级14</v>
      </c>
      <c r="T631" s="31" t="s">
        <v>673</v>
      </c>
      <c r="U631" s="16">
        <f t="shared" si="140"/>
        <v>14</v>
      </c>
      <c r="V631" s="38">
        <f t="shared" si="144"/>
        <v>1.242</v>
      </c>
      <c r="W631" s="19">
        <f t="shared" si="141"/>
        <v>3.7260000000000001E-2</v>
      </c>
      <c r="X631" s="16">
        <f t="shared" si="145"/>
        <v>1</v>
      </c>
      <c r="Y631" s="16">
        <f t="shared" si="146"/>
        <v>2</v>
      </c>
      <c r="Z631" s="16">
        <f t="shared" si="147"/>
        <v>0</v>
      </c>
      <c r="AA631" s="16" t="str">
        <f t="shared" si="148"/>
        <v>AtkExt</v>
      </c>
      <c r="AB631" s="16">
        <f t="shared" si="142"/>
        <v>200</v>
      </c>
      <c r="AC631" s="16" t="str">
        <f t="shared" si="149"/>
        <v>DefExt</v>
      </c>
      <c r="AD631" s="16">
        <f t="shared" si="150"/>
        <v>199</v>
      </c>
      <c r="AE631" s="16" t="str">
        <f t="shared" si="151"/>
        <v>[x]</v>
      </c>
      <c r="AF631" s="29" t="str">
        <f t="shared" si="152"/>
        <v>[x]</v>
      </c>
      <c r="AG631" s="29" t="str">
        <f t="shared" si="153"/>
        <v>[x]</v>
      </c>
    </row>
    <row r="632" spans="16:33" ht="16.5" x14ac:dyDescent="0.2">
      <c r="P632" s="15">
        <v>576</v>
      </c>
      <c r="Q632" s="16">
        <f t="shared" si="138"/>
        <v>30</v>
      </c>
      <c r="R632" s="16">
        <f t="shared" si="139"/>
        <v>1606038</v>
      </c>
      <c r="S632" s="16" t="str">
        <f t="shared" si="143"/>
        <v>神器6碎片4等级15</v>
      </c>
      <c r="T632" s="31" t="s">
        <v>673</v>
      </c>
      <c r="U632" s="16">
        <f t="shared" si="140"/>
        <v>15</v>
      </c>
      <c r="V632" s="38">
        <f t="shared" si="144"/>
        <v>1.35</v>
      </c>
      <c r="W632" s="19">
        <f t="shared" si="141"/>
        <v>4.0500000000000001E-2</v>
      </c>
      <c r="X632" s="16">
        <f t="shared" si="145"/>
        <v>1</v>
      </c>
      <c r="Y632" s="16">
        <f t="shared" si="146"/>
        <v>2</v>
      </c>
      <c r="Z632" s="16">
        <f t="shared" si="147"/>
        <v>0</v>
      </c>
      <c r="AA632" s="16" t="str">
        <f t="shared" si="148"/>
        <v>AtkExt</v>
      </c>
      <c r="AB632" s="16">
        <f t="shared" si="142"/>
        <v>218</v>
      </c>
      <c r="AC632" s="16" t="str">
        <f t="shared" si="149"/>
        <v>DefExt</v>
      </c>
      <c r="AD632" s="16">
        <f t="shared" si="150"/>
        <v>217</v>
      </c>
      <c r="AE632" s="16" t="str">
        <f t="shared" si="151"/>
        <v>[x]</v>
      </c>
      <c r="AF632" s="29" t="str">
        <f t="shared" si="152"/>
        <v>[x]</v>
      </c>
      <c r="AG632" s="29" t="str">
        <f t="shared" si="153"/>
        <v>[x]</v>
      </c>
    </row>
    <row r="633" spans="16:33" ht="16.5" x14ac:dyDescent="0.2">
      <c r="P633" s="15">
        <v>577</v>
      </c>
      <c r="Q633" s="16">
        <f t="shared" ref="Q633:Q696" si="154">MATCH(P633-1,$X$4:$X$46,1)</f>
        <v>30</v>
      </c>
      <c r="R633" s="16">
        <f t="shared" ref="R633:R696" si="155">INDEX($S$5:$S$46,Q633)</f>
        <v>1606038</v>
      </c>
      <c r="S633" s="16" t="str">
        <f t="shared" si="143"/>
        <v>神器6碎片4等级16</v>
      </c>
      <c r="T633" s="31" t="s">
        <v>673</v>
      </c>
      <c r="U633" s="16">
        <f t="shared" ref="U633:U696" si="156">P633-INDEX($X$4:$X$46,Q633)</f>
        <v>16</v>
      </c>
      <c r="V633" s="38">
        <f t="shared" si="144"/>
        <v>1.4620000000000002</v>
      </c>
      <c r="W633" s="19">
        <f t="shared" ref="W633:W696" si="157">INDEX($V$5:$V$46,Q633)*V633</f>
        <v>4.3860000000000003E-2</v>
      </c>
      <c r="X633" s="16">
        <f t="shared" si="145"/>
        <v>1</v>
      </c>
      <c r="Y633" s="16">
        <f t="shared" si="146"/>
        <v>2</v>
      </c>
      <c r="Z633" s="16">
        <f t="shared" si="147"/>
        <v>0</v>
      </c>
      <c r="AA633" s="16" t="str">
        <f t="shared" si="148"/>
        <v>AtkExt</v>
      </c>
      <c r="AB633" s="16">
        <f t="shared" ref="AB633:AB696" si="158">INT(INDEX($E$4:$G$4,X633)*W633*INDEX($Y$5:$AA$46,Q633,X633))</f>
        <v>236</v>
      </c>
      <c r="AC633" s="16" t="str">
        <f t="shared" si="149"/>
        <v>DefExt</v>
      </c>
      <c r="AD633" s="16">
        <f t="shared" si="150"/>
        <v>235</v>
      </c>
      <c r="AE633" s="16" t="str">
        <f t="shared" si="151"/>
        <v>[x]</v>
      </c>
      <c r="AF633" s="29" t="str">
        <f t="shared" si="152"/>
        <v>[x]</v>
      </c>
      <c r="AG633" s="29" t="str">
        <f t="shared" si="153"/>
        <v>[x]</v>
      </c>
    </row>
    <row r="634" spans="16:33" ht="16.5" x14ac:dyDescent="0.2">
      <c r="P634" s="15">
        <v>578</v>
      </c>
      <c r="Q634" s="16">
        <f t="shared" si="154"/>
        <v>30</v>
      </c>
      <c r="R634" s="16">
        <f t="shared" si="155"/>
        <v>1606038</v>
      </c>
      <c r="S634" s="16" t="str">
        <f t="shared" ref="S634:S697" si="159">INDEX($P$5:$P$46,Q634)&amp;"碎片"&amp;INDEX($R$5:$R$46,Q634)&amp;"等级"&amp;U634</f>
        <v>神器6碎片4等级17</v>
      </c>
      <c r="T634" s="31" t="s">
        <v>673</v>
      </c>
      <c r="U634" s="16">
        <f t="shared" si="156"/>
        <v>17</v>
      </c>
      <c r="V634" s="38">
        <f t="shared" ref="V634:V697" si="160">15%+U634*5%+U634*U634*0.2%</f>
        <v>1.5779999999999998</v>
      </c>
      <c r="W634" s="19">
        <f t="shared" si="157"/>
        <v>4.7339999999999993E-2</v>
      </c>
      <c r="X634" s="16">
        <f t="shared" ref="X634:X697" si="161">INDEX($AB$5:$AB$46,Q634)</f>
        <v>1</v>
      </c>
      <c r="Y634" s="16">
        <f t="shared" ref="Y634:Y697" si="162">INDEX(AC$5:AC$46,$Q634)</f>
        <v>2</v>
      </c>
      <c r="Z634" s="16">
        <f t="shared" ref="Z634:Z697" si="163">INDEX(AD$5:AD$46,$Q634)</f>
        <v>0</v>
      </c>
      <c r="AA634" s="16" t="str">
        <f t="shared" ref="AA634:AA697" si="164">INDEX($Y$3:$AA$3,X634)</f>
        <v>AtkExt</v>
      </c>
      <c r="AB634" s="16">
        <f t="shared" si="158"/>
        <v>255</v>
      </c>
      <c r="AC634" s="16" t="str">
        <f t="shared" ref="AC634:AC697" si="165">IF(Y634&gt;0,INDEX($Y$3:$AA$3,Y634),"[x]")</f>
        <v>DefExt</v>
      </c>
      <c r="AD634" s="16">
        <f t="shared" ref="AD634:AD697" si="166">IF(Y634&gt;0,INT(INDEX($E$4:$G$4,Y634)*W634*INDEX($Y$5:$AA$46,Q634,Y634)),"[x]")</f>
        <v>253</v>
      </c>
      <c r="AE634" s="16" t="str">
        <f t="shared" ref="AE634:AE697" si="167">IF(Z634&gt;0,INDEX($Y$3:$AA$3,Z634),"[x]")</f>
        <v>[x]</v>
      </c>
      <c r="AF634" s="29" t="str">
        <f t="shared" ref="AF634:AF697" si="168">IF(Z634&gt;0,INT(INDEX($E$4:$G$4,Z634)*W634*INDEX($Y$5:$AA$46,Q634,Z634)),"[x]")</f>
        <v>[x]</v>
      </c>
      <c r="AG634" s="29" t="str">
        <f t="shared" ref="AG634:AG697" si="169">IF(INDEX($AE$5:$AE$46,Q634)&gt;0,INDEX($AE$5:$AE$46,Q634)*U634,"[x]")</f>
        <v>[x]</v>
      </c>
    </row>
    <row r="635" spans="16:33" ht="16.5" x14ac:dyDescent="0.2">
      <c r="P635" s="15">
        <v>579</v>
      </c>
      <c r="Q635" s="16">
        <f t="shared" si="154"/>
        <v>30</v>
      </c>
      <c r="R635" s="16">
        <f t="shared" si="155"/>
        <v>1606038</v>
      </c>
      <c r="S635" s="16" t="str">
        <f t="shared" si="159"/>
        <v>神器6碎片4等级18</v>
      </c>
      <c r="T635" s="31" t="s">
        <v>673</v>
      </c>
      <c r="U635" s="16">
        <f t="shared" si="156"/>
        <v>18</v>
      </c>
      <c r="V635" s="38">
        <f t="shared" si="160"/>
        <v>1.698</v>
      </c>
      <c r="W635" s="19">
        <f t="shared" si="157"/>
        <v>5.0939999999999999E-2</v>
      </c>
      <c r="X635" s="16">
        <f t="shared" si="161"/>
        <v>1</v>
      </c>
      <c r="Y635" s="16">
        <f t="shared" si="162"/>
        <v>2</v>
      </c>
      <c r="Z635" s="16">
        <f t="shared" si="163"/>
        <v>0</v>
      </c>
      <c r="AA635" s="16" t="str">
        <f t="shared" si="164"/>
        <v>AtkExt</v>
      </c>
      <c r="AB635" s="16">
        <f t="shared" si="158"/>
        <v>274</v>
      </c>
      <c r="AC635" s="16" t="str">
        <f t="shared" si="165"/>
        <v>DefExt</v>
      </c>
      <c r="AD635" s="16">
        <f t="shared" si="166"/>
        <v>273</v>
      </c>
      <c r="AE635" s="16" t="str">
        <f t="shared" si="167"/>
        <v>[x]</v>
      </c>
      <c r="AF635" s="29" t="str">
        <f t="shared" si="168"/>
        <v>[x]</v>
      </c>
      <c r="AG635" s="29" t="str">
        <f t="shared" si="169"/>
        <v>[x]</v>
      </c>
    </row>
    <row r="636" spans="16:33" ht="16.5" x14ac:dyDescent="0.2">
      <c r="P636" s="15">
        <v>580</v>
      </c>
      <c r="Q636" s="16">
        <f t="shared" si="154"/>
        <v>30</v>
      </c>
      <c r="R636" s="16">
        <f t="shared" si="155"/>
        <v>1606038</v>
      </c>
      <c r="S636" s="16" t="str">
        <f t="shared" si="159"/>
        <v>神器6碎片4等级19</v>
      </c>
      <c r="T636" s="31" t="s">
        <v>673</v>
      </c>
      <c r="U636" s="16">
        <f t="shared" si="156"/>
        <v>19</v>
      </c>
      <c r="V636" s="38">
        <f t="shared" si="160"/>
        <v>1.8220000000000001</v>
      </c>
      <c r="W636" s="19">
        <f t="shared" si="157"/>
        <v>5.466E-2</v>
      </c>
      <c r="X636" s="16">
        <f t="shared" si="161"/>
        <v>1</v>
      </c>
      <c r="Y636" s="16">
        <f t="shared" si="162"/>
        <v>2</v>
      </c>
      <c r="Z636" s="16">
        <f t="shared" si="163"/>
        <v>0</v>
      </c>
      <c r="AA636" s="16" t="str">
        <f t="shared" si="164"/>
        <v>AtkExt</v>
      </c>
      <c r="AB636" s="16">
        <f t="shared" si="158"/>
        <v>294</v>
      </c>
      <c r="AC636" s="16" t="str">
        <f t="shared" si="165"/>
        <v>DefExt</v>
      </c>
      <c r="AD636" s="16">
        <f t="shared" si="166"/>
        <v>293</v>
      </c>
      <c r="AE636" s="16" t="str">
        <f t="shared" si="167"/>
        <v>[x]</v>
      </c>
      <c r="AF636" s="29" t="str">
        <f t="shared" si="168"/>
        <v>[x]</v>
      </c>
      <c r="AG636" s="29" t="str">
        <f t="shared" si="169"/>
        <v>[x]</v>
      </c>
    </row>
    <row r="637" spans="16:33" ht="16.5" x14ac:dyDescent="0.2">
      <c r="P637" s="15">
        <v>581</v>
      </c>
      <c r="Q637" s="16">
        <f t="shared" si="154"/>
        <v>30</v>
      </c>
      <c r="R637" s="16">
        <f t="shared" si="155"/>
        <v>1606038</v>
      </c>
      <c r="S637" s="16" t="str">
        <f t="shared" si="159"/>
        <v>神器6碎片4等级20</v>
      </c>
      <c r="T637" s="31" t="s">
        <v>673</v>
      </c>
      <c r="U637" s="16">
        <f t="shared" si="156"/>
        <v>20</v>
      </c>
      <c r="V637" s="38">
        <f t="shared" si="160"/>
        <v>1.95</v>
      </c>
      <c r="W637" s="19">
        <f t="shared" si="157"/>
        <v>5.8499999999999996E-2</v>
      </c>
      <c r="X637" s="16">
        <f t="shared" si="161"/>
        <v>1</v>
      </c>
      <c r="Y637" s="16">
        <f t="shared" si="162"/>
        <v>2</v>
      </c>
      <c r="Z637" s="16">
        <f t="shared" si="163"/>
        <v>0</v>
      </c>
      <c r="AA637" s="16" t="str">
        <f t="shared" si="164"/>
        <v>AtkExt</v>
      </c>
      <c r="AB637" s="16">
        <f t="shared" si="158"/>
        <v>315</v>
      </c>
      <c r="AC637" s="16" t="str">
        <f t="shared" si="165"/>
        <v>DefExt</v>
      </c>
      <c r="AD637" s="16">
        <f t="shared" si="166"/>
        <v>313</v>
      </c>
      <c r="AE637" s="16" t="str">
        <f t="shared" si="167"/>
        <v>[x]</v>
      </c>
      <c r="AF637" s="29" t="str">
        <f t="shared" si="168"/>
        <v>[x]</v>
      </c>
      <c r="AG637" s="29" t="str">
        <f t="shared" si="169"/>
        <v>[x]</v>
      </c>
    </row>
    <row r="638" spans="16:33" ht="16.5" x14ac:dyDescent="0.2">
      <c r="P638" s="15">
        <v>582</v>
      </c>
      <c r="Q638" s="16">
        <f t="shared" si="154"/>
        <v>30</v>
      </c>
      <c r="R638" s="16">
        <f t="shared" si="155"/>
        <v>1606038</v>
      </c>
      <c r="S638" s="16" t="str">
        <f t="shared" si="159"/>
        <v>神器6碎片4等级21</v>
      </c>
      <c r="T638" s="31" t="s">
        <v>673</v>
      </c>
      <c r="U638" s="16">
        <f t="shared" si="156"/>
        <v>21</v>
      </c>
      <c r="V638" s="38">
        <f t="shared" si="160"/>
        <v>2.0819999999999999</v>
      </c>
      <c r="W638" s="19">
        <f t="shared" si="157"/>
        <v>6.2459999999999995E-2</v>
      </c>
      <c r="X638" s="16">
        <f t="shared" si="161"/>
        <v>1</v>
      </c>
      <c r="Y638" s="16">
        <f t="shared" si="162"/>
        <v>2</v>
      </c>
      <c r="Z638" s="16">
        <f t="shared" si="163"/>
        <v>0</v>
      </c>
      <c r="AA638" s="16" t="str">
        <f t="shared" si="164"/>
        <v>AtkExt</v>
      </c>
      <c r="AB638" s="16">
        <f t="shared" si="158"/>
        <v>336</v>
      </c>
      <c r="AC638" s="16" t="str">
        <f t="shared" si="165"/>
        <v>DefExt</v>
      </c>
      <c r="AD638" s="16">
        <f t="shared" si="166"/>
        <v>335</v>
      </c>
      <c r="AE638" s="16" t="str">
        <f t="shared" si="167"/>
        <v>[x]</v>
      </c>
      <c r="AF638" s="29" t="str">
        <f t="shared" si="168"/>
        <v>[x]</v>
      </c>
      <c r="AG638" s="29" t="str">
        <f t="shared" si="169"/>
        <v>[x]</v>
      </c>
    </row>
    <row r="639" spans="16:33" ht="16.5" x14ac:dyDescent="0.2">
      <c r="P639" s="15">
        <v>583</v>
      </c>
      <c r="Q639" s="16">
        <f t="shared" si="154"/>
        <v>31</v>
      </c>
      <c r="R639" s="16">
        <f t="shared" si="155"/>
        <v>1606039</v>
      </c>
      <c r="S639" s="16" t="str">
        <f t="shared" si="159"/>
        <v>神器6碎片5等级1</v>
      </c>
      <c r="T639" s="31" t="s">
        <v>673</v>
      </c>
      <c r="U639" s="16">
        <f t="shared" si="156"/>
        <v>1</v>
      </c>
      <c r="V639" s="38">
        <f t="shared" si="160"/>
        <v>0.20200000000000001</v>
      </c>
      <c r="W639" s="19">
        <f t="shared" si="157"/>
        <v>6.0600000000000003E-3</v>
      </c>
      <c r="X639" s="16">
        <f t="shared" si="161"/>
        <v>1</v>
      </c>
      <c r="Y639" s="16">
        <f t="shared" si="162"/>
        <v>3</v>
      </c>
      <c r="Z639" s="16">
        <f t="shared" si="163"/>
        <v>0</v>
      </c>
      <c r="AA639" s="16" t="str">
        <f t="shared" si="164"/>
        <v>AtkExt</v>
      </c>
      <c r="AB639" s="16">
        <f t="shared" si="158"/>
        <v>32</v>
      </c>
      <c r="AC639" s="16" t="str">
        <f t="shared" si="165"/>
        <v>HPExt</v>
      </c>
      <c r="AD639" s="16">
        <f t="shared" si="166"/>
        <v>196</v>
      </c>
      <c r="AE639" s="16" t="str">
        <f t="shared" si="167"/>
        <v>[x]</v>
      </c>
      <c r="AF639" s="29" t="str">
        <f t="shared" si="168"/>
        <v>[x]</v>
      </c>
      <c r="AG639" s="29" t="str">
        <f t="shared" si="169"/>
        <v>[x]</v>
      </c>
    </row>
    <row r="640" spans="16:33" ht="16.5" x14ac:dyDescent="0.2">
      <c r="P640" s="15">
        <v>584</v>
      </c>
      <c r="Q640" s="16">
        <f t="shared" si="154"/>
        <v>31</v>
      </c>
      <c r="R640" s="16">
        <f t="shared" si="155"/>
        <v>1606039</v>
      </c>
      <c r="S640" s="16" t="str">
        <f t="shared" si="159"/>
        <v>神器6碎片5等级2</v>
      </c>
      <c r="T640" s="31" t="s">
        <v>673</v>
      </c>
      <c r="U640" s="16">
        <f t="shared" si="156"/>
        <v>2</v>
      </c>
      <c r="V640" s="38">
        <f t="shared" si="160"/>
        <v>0.25800000000000001</v>
      </c>
      <c r="W640" s="19">
        <f t="shared" si="157"/>
        <v>7.7400000000000004E-3</v>
      </c>
      <c r="X640" s="16">
        <f t="shared" si="161"/>
        <v>1</v>
      </c>
      <c r="Y640" s="16">
        <f t="shared" si="162"/>
        <v>3</v>
      </c>
      <c r="Z640" s="16">
        <f t="shared" si="163"/>
        <v>0</v>
      </c>
      <c r="AA640" s="16" t="str">
        <f t="shared" si="164"/>
        <v>AtkExt</v>
      </c>
      <c r="AB640" s="16">
        <f t="shared" si="158"/>
        <v>41</v>
      </c>
      <c r="AC640" s="16" t="str">
        <f t="shared" si="165"/>
        <v>HPExt</v>
      </c>
      <c r="AD640" s="16">
        <f t="shared" si="166"/>
        <v>250</v>
      </c>
      <c r="AE640" s="16" t="str">
        <f t="shared" si="167"/>
        <v>[x]</v>
      </c>
      <c r="AF640" s="29" t="str">
        <f t="shared" si="168"/>
        <v>[x]</v>
      </c>
      <c r="AG640" s="29" t="str">
        <f t="shared" si="169"/>
        <v>[x]</v>
      </c>
    </row>
    <row r="641" spans="16:33" ht="16.5" x14ac:dyDescent="0.2">
      <c r="P641" s="15">
        <v>585</v>
      </c>
      <c r="Q641" s="16">
        <f t="shared" si="154"/>
        <v>31</v>
      </c>
      <c r="R641" s="16">
        <f t="shared" si="155"/>
        <v>1606039</v>
      </c>
      <c r="S641" s="16" t="str">
        <f t="shared" si="159"/>
        <v>神器6碎片5等级3</v>
      </c>
      <c r="T641" s="31" t="s">
        <v>673</v>
      </c>
      <c r="U641" s="16">
        <f t="shared" si="156"/>
        <v>3</v>
      </c>
      <c r="V641" s="38">
        <f t="shared" si="160"/>
        <v>0.31800000000000006</v>
      </c>
      <c r="W641" s="19">
        <f t="shared" si="157"/>
        <v>9.5400000000000016E-3</v>
      </c>
      <c r="X641" s="16">
        <f t="shared" si="161"/>
        <v>1</v>
      </c>
      <c r="Y641" s="16">
        <f t="shared" si="162"/>
        <v>3</v>
      </c>
      <c r="Z641" s="16">
        <f t="shared" si="163"/>
        <v>0</v>
      </c>
      <c r="AA641" s="16" t="str">
        <f t="shared" si="164"/>
        <v>AtkExt</v>
      </c>
      <c r="AB641" s="16">
        <f t="shared" si="158"/>
        <v>51</v>
      </c>
      <c r="AC641" s="16" t="str">
        <f t="shared" si="165"/>
        <v>HPExt</v>
      </c>
      <c r="AD641" s="16">
        <f t="shared" si="166"/>
        <v>309</v>
      </c>
      <c r="AE641" s="16" t="str">
        <f t="shared" si="167"/>
        <v>[x]</v>
      </c>
      <c r="AF641" s="29" t="str">
        <f t="shared" si="168"/>
        <v>[x]</v>
      </c>
      <c r="AG641" s="29" t="str">
        <f t="shared" si="169"/>
        <v>[x]</v>
      </c>
    </row>
    <row r="642" spans="16:33" ht="16.5" x14ac:dyDescent="0.2">
      <c r="P642" s="15">
        <v>586</v>
      </c>
      <c r="Q642" s="16">
        <f t="shared" si="154"/>
        <v>31</v>
      </c>
      <c r="R642" s="16">
        <f t="shared" si="155"/>
        <v>1606039</v>
      </c>
      <c r="S642" s="16" t="str">
        <f t="shared" si="159"/>
        <v>神器6碎片5等级4</v>
      </c>
      <c r="T642" s="31" t="s">
        <v>673</v>
      </c>
      <c r="U642" s="16">
        <f t="shared" si="156"/>
        <v>4</v>
      </c>
      <c r="V642" s="38">
        <f t="shared" si="160"/>
        <v>0.38200000000000001</v>
      </c>
      <c r="W642" s="19">
        <f t="shared" si="157"/>
        <v>1.146E-2</v>
      </c>
      <c r="X642" s="16">
        <f t="shared" si="161"/>
        <v>1</v>
      </c>
      <c r="Y642" s="16">
        <f t="shared" si="162"/>
        <v>3</v>
      </c>
      <c r="Z642" s="16">
        <f t="shared" si="163"/>
        <v>0</v>
      </c>
      <c r="AA642" s="16" t="str">
        <f t="shared" si="164"/>
        <v>AtkExt</v>
      </c>
      <c r="AB642" s="16">
        <f t="shared" si="158"/>
        <v>61</v>
      </c>
      <c r="AC642" s="16" t="str">
        <f t="shared" si="165"/>
        <v>HPExt</v>
      </c>
      <c r="AD642" s="16">
        <f t="shared" si="166"/>
        <v>371</v>
      </c>
      <c r="AE642" s="16" t="str">
        <f t="shared" si="167"/>
        <v>[x]</v>
      </c>
      <c r="AF642" s="29" t="str">
        <f t="shared" si="168"/>
        <v>[x]</v>
      </c>
      <c r="AG642" s="29" t="str">
        <f t="shared" si="169"/>
        <v>[x]</v>
      </c>
    </row>
    <row r="643" spans="16:33" ht="16.5" x14ac:dyDescent="0.2">
      <c r="P643" s="15">
        <v>587</v>
      </c>
      <c r="Q643" s="16">
        <f t="shared" si="154"/>
        <v>31</v>
      </c>
      <c r="R643" s="16">
        <f t="shared" si="155"/>
        <v>1606039</v>
      </c>
      <c r="S643" s="16" t="str">
        <f t="shared" si="159"/>
        <v>神器6碎片5等级5</v>
      </c>
      <c r="T643" s="31" t="s">
        <v>673</v>
      </c>
      <c r="U643" s="16">
        <f t="shared" si="156"/>
        <v>5</v>
      </c>
      <c r="V643" s="38">
        <f t="shared" si="160"/>
        <v>0.45</v>
      </c>
      <c r="W643" s="19">
        <f t="shared" si="157"/>
        <v>1.35E-2</v>
      </c>
      <c r="X643" s="16">
        <f t="shared" si="161"/>
        <v>1</v>
      </c>
      <c r="Y643" s="16">
        <f t="shared" si="162"/>
        <v>3</v>
      </c>
      <c r="Z643" s="16">
        <f t="shared" si="163"/>
        <v>0</v>
      </c>
      <c r="AA643" s="16" t="str">
        <f t="shared" si="164"/>
        <v>AtkExt</v>
      </c>
      <c r="AB643" s="16">
        <f t="shared" si="158"/>
        <v>72</v>
      </c>
      <c r="AC643" s="16" t="str">
        <f t="shared" si="165"/>
        <v>HPExt</v>
      </c>
      <c r="AD643" s="16">
        <f t="shared" si="166"/>
        <v>437</v>
      </c>
      <c r="AE643" s="16" t="str">
        <f t="shared" si="167"/>
        <v>[x]</v>
      </c>
      <c r="AF643" s="29" t="str">
        <f t="shared" si="168"/>
        <v>[x]</v>
      </c>
      <c r="AG643" s="29" t="str">
        <f t="shared" si="169"/>
        <v>[x]</v>
      </c>
    </row>
    <row r="644" spans="16:33" ht="16.5" x14ac:dyDescent="0.2">
      <c r="P644" s="15">
        <v>588</v>
      </c>
      <c r="Q644" s="16">
        <f t="shared" si="154"/>
        <v>31</v>
      </c>
      <c r="R644" s="16">
        <f t="shared" si="155"/>
        <v>1606039</v>
      </c>
      <c r="S644" s="16" t="str">
        <f t="shared" si="159"/>
        <v>神器6碎片5等级6</v>
      </c>
      <c r="T644" s="31" t="s">
        <v>673</v>
      </c>
      <c r="U644" s="16">
        <f t="shared" si="156"/>
        <v>6</v>
      </c>
      <c r="V644" s="38">
        <f t="shared" si="160"/>
        <v>0.52200000000000002</v>
      </c>
      <c r="W644" s="19">
        <f t="shared" si="157"/>
        <v>1.566E-2</v>
      </c>
      <c r="X644" s="16">
        <f t="shared" si="161"/>
        <v>1</v>
      </c>
      <c r="Y644" s="16">
        <f t="shared" si="162"/>
        <v>3</v>
      </c>
      <c r="Z644" s="16">
        <f t="shared" si="163"/>
        <v>0</v>
      </c>
      <c r="AA644" s="16" t="str">
        <f t="shared" si="164"/>
        <v>AtkExt</v>
      </c>
      <c r="AB644" s="16">
        <f t="shared" si="158"/>
        <v>84</v>
      </c>
      <c r="AC644" s="16" t="str">
        <f t="shared" si="165"/>
        <v>HPExt</v>
      </c>
      <c r="AD644" s="16">
        <f t="shared" si="166"/>
        <v>507</v>
      </c>
      <c r="AE644" s="16" t="str">
        <f t="shared" si="167"/>
        <v>[x]</v>
      </c>
      <c r="AF644" s="29" t="str">
        <f t="shared" si="168"/>
        <v>[x]</v>
      </c>
      <c r="AG644" s="29" t="str">
        <f t="shared" si="169"/>
        <v>[x]</v>
      </c>
    </row>
    <row r="645" spans="16:33" ht="16.5" x14ac:dyDescent="0.2">
      <c r="P645" s="15">
        <v>589</v>
      </c>
      <c r="Q645" s="16">
        <f t="shared" si="154"/>
        <v>31</v>
      </c>
      <c r="R645" s="16">
        <f t="shared" si="155"/>
        <v>1606039</v>
      </c>
      <c r="S645" s="16" t="str">
        <f t="shared" si="159"/>
        <v>神器6碎片5等级7</v>
      </c>
      <c r="T645" s="31" t="s">
        <v>673</v>
      </c>
      <c r="U645" s="16">
        <f t="shared" si="156"/>
        <v>7</v>
      </c>
      <c r="V645" s="38">
        <f t="shared" si="160"/>
        <v>0.59799999999999998</v>
      </c>
      <c r="W645" s="19">
        <f t="shared" si="157"/>
        <v>1.7939999999999998E-2</v>
      </c>
      <c r="X645" s="16">
        <f t="shared" si="161"/>
        <v>1</v>
      </c>
      <c r="Y645" s="16">
        <f t="shared" si="162"/>
        <v>3</v>
      </c>
      <c r="Z645" s="16">
        <f t="shared" si="163"/>
        <v>0</v>
      </c>
      <c r="AA645" s="16" t="str">
        <f t="shared" si="164"/>
        <v>AtkExt</v>
      </c>
      <c r="AB645" s="16">
        <f t="shared" si="158"/>
        <v>96</v>
      </c>
      <c r="AC645" s="16" t="str">
        <f t="shared" si="165"/>
        <v>HPExt</v>
      </c>
      <c r="AD645" s="16">
        <f t="shared" si="166"/>
        <v>581</v>
      </c>
      <c r="AE645" s="16" t="str">
        <f t="shared" si="167"/>
        <v>[x]</v>
      </c>
      <c r="AF645" s="29" t="str">
        <f t="shared" si="168"/>
        <v>[x]</v>
      </c>
      <c r="AG645" s="29" t="str">
        <f t="shared" si="169"/>
        <v>[x]</v>
      </c>
    </row>
    <row r="646" spans="16:33" ht="16.5" x14ac:dyDescent="0.2">
      <c r="P646" s="15">
        <v>590</v>
      </c>
      <c r="Q646" s="16">
        <f t="shared" si="154"/>
        <v>31</v>
      </c>
      <c r="R646" s="16">
        <f t="shared" si="155"/>
        <v>1606039</v>
      </c>
      <c r="S646" s="16" t="str">
        <f t="shared" si="159"/>
        <v>神器6碎片5等级8</v>
      </c>
      <c r="T646" s="31" t="s">
        <v>673</v>
      </c>
      <c r="U646" s="16">
        <f t="shared" si="156"/>
        <v>8</v>
      </c>
      <c r="V646" s="38">
        <f t="shared" si="160"/>
        <v>0.67800000000000005</v>
      </c>
      <c r="W646" s="19">
        <f t="shared" si="157"/>
        <v>2.034E-2</v>
      </c>
      <c r="X646" s="16">
        <f t="shared" si="161"/>
        <v>1</v>
      </c>
      <c r="Y646" s="16">
        <f t="shared" si="162"/>
        <v>3</v>
      </c>
      <c r="Z646" s="16">
        <f t="shared" si="163"/>
        <v>0</v>
      </c>
      <c r="AA646" s="16" t="str">
        <f t="shared" si="164"/>
        <v>AtkExt</v>
      </c>
      <c r="AB646" s="16">
        <f t="shared" si="158"/>
        <v>109</v>
      </c>
      <c r="AC646" s="16" t="str">
        <f t="shared" si="165"/>
        <v>HPExt</v>
      </c>
      <c r="AD646" s="16">
        <f t="shared" si="166"/>
        <v>659</v>
      </c>
      <c r="AE646" s="16" t="str">
        <f t="shared" si="167"/>
        <v>[x]</v>
      </c>
      <c r="AF646" s="29" t="str">
        <f t="shared" si="168"/>
        <v>[x]</v>
      </c>
      <c r="AG646" s="29" t="str">
        <f t="shared" si="169"/>
        <v>[x]</v>
      </c>
    </row>
    <row r="647" spans="16:33" ht="16.5" x14ac:dyDescent="0.2">
      <c r="P647" s="15">
        <v>591</v>
      </c>
      <c r="Q647" s="16">
        <f t="shared" si="154"/>
        <v>31</v>
      </c>
      <c r="R647" s="16">
        <f t="shared" si="155"/>
        <v>1606039</v>
      </c>
      <c r="S647" s="16" t="str">
        <f t="shared" si="159"/>
        <v>神器6碎片5等级9</v>
      </c>
      <c r="T647" s="31" t="s">
        <v>673</v>
      </c>
      <c r="U647" s="16">
        <f t="shared" si="156"/>
        <v>9</v>
      </c>
      <c r="V647" s="38">
        <f t="shared" si="160"/>
        <v>0.76200000000000001</v>
      </c>
      <c r="W647" s="19">
        <f t="shared" si="157"/>
        <v>2.2859999999999998E-2</v>
      </c>
      <c r="X647" s="16">
        <f t="shared" si="161"/>
        <v>1</v>
      </c>
      <c r="Y647" s="16">
        <f t="shared" si="162"/>
        <v>3</v>
      </c>
      <c r="Z647" s="16">
        <f t="shared" si="163"/>
        <v>0</v>
      </c>
      <c r="AA647" s="16" t="str">
        <f t="shared" si="164"/>
        <v>AtkExt</v>
      </c>
      <c r="AB647" s="16">
        <f t="shared" si="158"/>
        <v>123</v>
      </c>
      <c r="AC647" s="16" t="str">
        <f t="shared" si="165"/>
        <v>HPExt</v>
      </c>
      <c r="AD647" s="16">
        <f t="shared" si="166"/>
        <v>741</v>
      </c>
      <c r="AE647" s="16" t="str">
        <f t="shared" si="167"/>
        <v>[x]</v>
      </c>
      <c r="AF647" s="29" t="str">
        <f t="shared" si="168"/>
        <v>[x]</v>
      </c>
      <c r="AG647" s="29" t="str">
        <f t="shared" si="169"/>
        <v>[x]</v>
      </c>
    </row>
    <row r="648" spans="16:33" ht="16.5" x14ac:dyDescent="0.2">
      <c r="P648" s="15">
        <v>592</v>
      </c>
      <c r="Q648" s="16">
        <f t="shared" si="154"/>
        <v>31</v>
      </c>
      <c r="R648" s="16">
        <f t="shared" si="155"/>
        <v>1606039</v>
      </c>
      <c r="S648" s="16" t="str">
        <f t="shared" si="159"/>
        <v>神器6碎片5等级10</v>
      </c>
      <c r="T648" s="31" t="s">
        <v>673</v>
      </c>
      <c r="U648" s="16">
        <f t="shared" si="156"/>
        <v>10</v>
      </c>
      <c r="V648" s="38">
        <f t="shared" si="160"/>
        <v>0.85000000000000009</v>
      </c>
      <c r="W648" s="19">
        <f t="shared" si="157"/>
        <v>2.5500000000000002E-2</v>
      </c>
      <c r="X648" s="16">
        <f t="shared" si="161"/>
        <v>1</v>
      </c>
      <c r="Y648" s="16">
        <f t="shared" si="162"/>
        <v>3</v>
      </c>
      <c r="Z648" s="16">
        <f t="shared" si="163"/>
        <v>0</v>
      </c>
      <c r="AA648" s="16" t="str">
        <f t="shared" si="164"/>
        <v>AtkExt</v>
      </c>
      <c r="AB648" s="16">
        <f t="shared" si="158"/>
        <v>137</v>
      </c>
      <c r="AC648" s="16" t="str">
        <f t="shared" si="165"/>
        <v>HPExt</v>
      </c>
      <c r="AD648" s="16">
        <f t="shared" si="166"/>
        <v>826</v>
      </c>
      <c r="AE648" s="16" t="str">
        <f t="shared" si="167"/>
        <v>[x]</v>
      </c>
      <c r="AF648" s="29" t="str">
        <f t="shared" si="168"/>
        <v>[x]</v>
      </c>
      <c r="AG648" s="29" t="str">
        <f t="shared" si="169"/>
        <v>[x]</v>
      </c>
    </row>
    <row r="649" spans="16:33" ht="16.5" x14ac:dyDescent="0.2">
      <c r="P649" s="15">
        <v>593</v>
      </c>
      <c r="Q649" s="16">
        <f t="shared" si="154"/>
        <v>31</v>
      </c>
      <c r="R649" s="16">
        <f t="shared" si="155"/>
        <v>1606039</v>
      </c>
      <c r="S649" s="16" t="str">
        <f t="shared" si="159"/>
        <v>神器6碎片5等级11</v>
      </c>
      <c r="T649" s="31" t="s">
        <v>673</v>
      </c>
      <c r="U649" s="16">
        <f t="shared" si="156"/>
        <v>11</v>
      </c>
      <c r="V649" s="38">
        <f t="shared" si="160"/>
        <v>0.94200000000000006</v>
      </c>
      <c r="W649" s="19">
        <f t="shared" si="157"/>
        <v>2.826E-2</v>
      </c>
      <c r="X649" s="16">
        <f t="shared" si="161"/>
        <v>1</v>
      </c>
      <c r="Y649" s="16">
        <f t="shared" si="162"/>
        <v>3</v>
      </c>
      <c r="Z649" s="16">
        <f t="shared" si="163"/>
        <v>0</v>
      </c>
      <c r="AA649" s="16" t="str">
        <f t="shared" si="164"/>
        <v>AtkExt</v>
      </c>
      <c r="AB649" s="16">
        <f t="shared" si="158"/>
        <v>152</v>
      </c>
      <c r="AC649" s="16" t="str">
        <f t="shared" si="165"/>
        <v>HPExt</v>
      </c>
      <c r="AD649" s="16">
        <f t="shared" si="166"/>
        <v>916</v>
      </c>
      <c r="AE649" s="16" t="str">
        <f t="shared" si="167"/>
        <v>[x]</v>
      </c>
      <c r="AF649" s="29" t="str">
        <f t="shared" si="168"/>
        <v>[x]</v>
      </c>
      <c r="AG649" s="29" t="str">
        <f t="shared" si="169"/>
        <v>[x]</v>
      </c>
    </row>
    <row r="650" spans="16:33" ht="16.5" x14ac:dyDescent="0.2">
      <c r="P650" s="15">
        <v>594</v>
      </c>
      <c r="Q650" s="16">
        <f t="shared" si="154"/>
        <v>31</v>
      </c>
      <c r="R650" s="16">
        <f t="shared" si="155"/>
        <v>1606039</v>
      </c>
      <c r="S650" s="16" t="str">
        <f t="shared" si="159"/>
        <v>神器6碎片5等级12</v>
      </c>
      <c r="T650" s="31" t="s">
        <v>673</v>
      </c>
      <c r="U650" s="16">
        <f t="shared" si="156"/>
        <v>12</v>
      </c>
      <c r="V650" s="38">
        <f t="shared" si="160"/>
        <v>1.0380000000000003</v>
      </c>
      <c r="W650" s="19">
        <f t="shared" si="157"/>
        <v>3.1140000000000008E-2</v>
      </c>
      <c r="X650" s="16">
        <f t="shared" si="161"/>
        <v>1</v>
      </c>
      <c r="Y650" s="16">
        <f t="shared" si="162"/>
        <v>3</v>
      </c>
      <c r="Z650" s="16">
        <f t="shared" si="163"/>
        <v>0</v>
      </c>
      <c r="AA650" s="16" t="str">
        <f t="shared" si="164"/>
        <v>AtkExt</v>
      </c>
      <c r="AB650" s="16">
        <f t="shared" si="158"/>
        <v>167</v>
      </c>
      <c r="AC650" s="16" t="str">
        <f t="shared" si="165"/>
        <v>HPExt</v>
      </c>
      <c r="AD650" s="16">
        <f t="shared" si="166"/>
        <v>1009</v>
      </c>
      <c r="AE650" s="16" t="str">
        <f t="shared" si="167"/>
        <v>[x]</v>
      </c>
      <c r="AF650" s="29" t="str">
        <f t="shared" si="168"/>
        <v>[x]</v>
      </c>
      <c r="AG650" s="29" t="str">
        <f t="shared" si="169"/>
        <v>[x]</v>
      </c>
    </row>
    <row r="651" spans="16:33" ht="16.5" x14ac:dyDescent="0.2">
      <c r="P651" s="15">
        <v>595</v>
      </c>
      <c r="Q651" s="16">
        <f t="shared" si="154"/>
        <v>31</v>
      </c>
      <c r="R651" s="16">
        <f t="shared" si="155"/>
        <v>1606039</v>
      </c>
      <c r="S651" s="16" t="str">
        <f t="shared" si="159"/>
        <v>神器6碎片5等级13</v>
      </c>
      <c r="T651" s="31" t="s">
        <v>673</v>
      </c>
      <c r="U651" s="16">
        <f t="shared" si="156"/>
        <v>13</v>
      </c>
      <c r="V651" s="38">
        <f t="shared" si="160"/>
        <v>1.1380000000000001</v>
      </c>
      <c r="W651" s="19">
        <f t="shared" si="157"/>
        <v>3.4140000000000004E-2</v>
      </c>
      <c r="X651" s="16">
        <f t="shared" si="161"/>
        <v>1</v>
      </c>
      <c r="Y651" s="16">
        <f t="shared" si="162"/>
        <v>3</v>
      </c>
      <c r="Z651" s="16">
        <f t="shared" si="163"/>
        <v>0</v>
      </c>
      <c r="AA651" s="16" t="str">
        <f t="shared" si="164"/>
        <v>AtkExt</v>
      </c>
      <c r="AB651" s="16">
        <f t="shared" si="158"/>
        <v>184</v>
      </c>
      <c r="AC651" s="16" t="str">
        <f t="shared" si="165"/>
        <v>HPExt</v>
      </c>
      <c r="AD651" s="16">
        <f t="shared" si="166"/>
        <v>1106</v>
      </c>
      <c r="AE651" s="16" t="str">
        <f t="shared" si="167"/>
        <v>[x]</v>
      </c>
      <c r="AF651" s="29" t="str">
        <f t="shared" si="168"/>
        <v>[x]</v>
      </c>
      <c r="AG651" s="29" t="str">
        <f t="shared" si="169"/>
        <v>[x]</v>
      </c>
    </row>
    <row r="652" spans="16:33" ht="16.5" x14ac:dyDescent="0.2">
      <c r="P652" s="15">
        <v>596</v>
      </c>
      <c r="Q652" s="16">
        <f t="shared" si="154"/>
        <v>31</v>
      </c>
      <c r="R652" s="16">
        <f t="shared" si="155"/>
        <v>1606039</v>
      </c>
      <c r="S652" s="16" t="str">
        <f t="shared" si="159"/>
        <v>神器6碎片5等级14</v>
      </c>
      <c r="T652" s="31" t="s">
        <v>673</v>
      </c>
      <c r="U652" s="16">
        <f t="shared" si="156"/>
        <v>14</v>
      </c>
      <c r="V652" s="38">
        <f t="shared" si="160"/>
        <v>1.242</v>
      </c>
      <c r="W652" s="19">
        <f t="shared" si="157"/>
        <v>3.7260000000000001E-2</v>
      </c>
      <c r="X652" s="16">
        <f t="shared" si="161"/>
        <v>1</v>
      </c>
      <c r="Y652" s="16">
        <f t="shared" si="162"/>
        <v>3</v>
      </c>
      <c r="Z652" s="16">
        <f t="shared" si="163"/>
        <v>0</v>
      </c>
      <c r="AA652" s="16" t="str">
        <f t="shared" si="164"/>
        <v>AtkExt</v>
      </c>
      <c r="AB652" s="16">
        <f t="shared" si="158"/>
        <v>200</v>
      </c>
      <c r="AC652" s="16" t="str">
        <f t="shared" si="165"/>
        <v>HPExt</v>
      </c>
      <c r="AD652" s="16">
        <f t="shared" si="166"/>
        <v>1207</v>
      </c>
      <c r="AE652" s="16" t="str">
        <f t="shared" si="167"/>
        <v>[x]</v>
      </c>
      <c r="AF652" s="29" t="str">
        <f t="shared" si="168"/>
        <v>[x]</v>
      </c>
      <c r="AG652" s="29" t="str">
        <f t="shared" si="169"/>
        <v>[x]</v>
      </c>
    </row>
    <row r="653" spans="16:33" ht="16.5" x14ac:dyDescent="0.2">
      <c r="P653" s="15">
        <v>597</v>
      </c>
      <c r="Q653" s="16">
        <f t="shared" si="154"/>
        <v>31</v>
      </c>
      <c r="R653" s="16">
        <f t="shared" si="155"/>
        <v>1606039</v>
      </c>
      <c r="S653" s="16" t="str">
        <f t="shared" si="159"/>
        <v>神器6碎片5等级15</v>
      </c>
      <c r="T653" s="31" t="s">
        <v>673</v>
      </c>
      <c r="U653" s="16">
        <f t="shared" si="156"/>
        <v>15</v>
      </c>
      <c r="V653" s="38">
        <f t="shared" si="160"/>
        <v>1.35</v>
      </c>
      <c r="W653" s="19">
        <f t="shared" si="157"/>
        <v>4.0500000000000001E-2</v>
      </c>
      <c r="X653" s="16">
        <f t="shared" si="161"/>
        <v>1</v>
      </c>
      <c r="Y653" s="16">
        <f t="shared" si="162"/>
        <v>3</v>
      </c>
      <c r="Z653" s="16">
        <f t="shared" si="163"/>
        <v>0</v>
      </c>
      <c r="AA653" s="16" t="str">
        <f t="shared" si="164"/>
        <v>AtkExt</v>
      </c>
      <c r="AB653" s="16">
        <f t="shared" si="158"/>
        <v>218</v>
      </c>
      <c r="AC653" s="16" t="str">
        <f t="shared" si="165"/>
        <v>HPExt</v>
      </c>
      <c r="AD653" s="16">
        <f t="shared" si="166"/>
        <v>1312</v>
      </c>
      <c r="AE653" s="16" t="str">
        <f t="shared" si="167"/>
        <v>[x]</v>
      </c>
      <c r="AF653" s="29" t="str">
        <f t="shared" si="168"/>
        <v>[x]</v>
      </c>
      <c r="AG653" s="29" t="str">
        <f t="shared" si="169"/>
        <v>[x]</v>
      </c>
    </row>
    <row r="654" spans="16:33" ht="16.5" x14ac:dyDescent="0.2">
      <c r="P654" s="15">
        <v>598</v>
      </c>
      <c r="Q654" s="16">
        <f t="shared" si="154"/>
        <v>31</v>
      </c>
      <c r="R654" s="16">
        <f t="shared" si="155"/>
        <v>1606039</v>
      </c>
      <c r="S654" s="16" t="str">
        <f t="shared" si="159"/>
        <v>神器6碎片5等级16</v>
      </c>
      <c r="T654" s="31" t="s">
        <v>673</v>
      </c>
      <c r="U654" s="16">
        <f t="shared" si="156"/>
        <v>16</v>
      </c>
      <c r="V654" s="38">
        <f t="shared" si="160"/>
        <v>1.4620000000000002</v>
      </c>
      <c r="W654" s="19">
        <f t="shared" si="157"/>
        <v>4.3860000000000003E-2</v>
      </c>
      <c r="X654" s="16">
        <f t="shared" si="161"/>
        <v>1</v>
      </c>
      <c r="Y654" s="16">
        <f t="shared" si="162"/>
        <v>3</v>
      </c>
      <c r="Z654" s="16">
        <f t="shared" si="163"/>
        <v>0</v>
      </c>
      <c r="AA654" s="16" t="str">
        <f t="shared" si="164"/>
        <v>AtkExt</v>
      </c>
      <c r="AB654" s="16">
        <f t="shared" si="158"/>
        <v>236</v>
      </c>
      <c r="AC654" s="16" t="str">
        <f t="shared" si="165"/>
        <v>HPExt</v>
      </c>
      <c r="AD654" s="16">
        <f t="shared" si="166"/>
        <v>1421</v>
      </c>
      <c r="AE654" s="16" t="str">
        <f t="shared" si="167"/>
        <v>[x]</v>
      </c>
      <c r="AF654" s="29" t="str">
        <f t="shared" si="168"/>
        <v>[x]</v>
      </c>
      <c r="AG654" s="29" t="str">
        <f t="shared" si="169"/>
        <v>[x]</v>
      </c>
    </row>
    <row r="655" spans="16:33" ht="16.5" x14ac:dyDescent="0.2">
      <c r="P655" s="15">
        <v>599</v>
      </c>
      <c r="Q655" s="16">
        <f t="shared" si="154"/>
        <v>31</v>
      </c>
      <c r="R655" s="16">
        <f t="shared" si="155"/>
        <v>1606039</v>
      </c>
      <c r="S655" s="16" t="str">
        <f t="shared" si="159"/>
        <v>神器6碎片5等级17</v>
      </c>
      <c r="T655" s="31" t="s">
        <v>673</v>
      </c>
      <c r="U655" s="16">
        <f t="shared" si="156"/>
        <v>17</v>
      </c>
      <c r="V655" s="38">
        <f t="shared" si="160"/>
        <v>1.5779999999999998</v>
      </c>
      <c r="W655" s="19">
        <f t="shared" si="157"/>
        <v>4.7339999999999993E-2</v>
      </c>
      <c r="X655" s="16">
        <f t="shared" si="161"/>
        <v>1</v>
      </c>
      <c r="Y655" s="16">
        <f t="shared" si="162"/>
        <v>3</v>
      </c>
      <c r="Z655" s="16">
        <f t="shared" si="163"/>
        <v>0</v>
      </c>
      <c r="AA655" s="16" t="str">
        <f t="shared" si="164"/>
        <v>AtkExt</v>
      </c>
      <c r="AB655" s="16">
        <f t="shared" si="158"/>
        <v>255</v>
      </c>
      <c r="AC655" s="16" t="str">
        <f t="shared" si="165"/>
        <v>HPExt</v>
      </c>
      <c r="AD655" s="16">
        <f t="shared" si="166"/>
        <v>1534</v>
      </c>
      <c r="AE655" s="16" t="str">
        <f t="shared" si="167"/>
        <v>[x]</v>
      </c>
      <c r="AF655" s="29" t="str">
        <f t="shared" si="168"/>
        <v>[x]</v>
      </c>
      <c r="AG655" s="29" t="str">
        <f t="shared" si="169"/>
        <v>[x]</v>
      </c>
    </row>
    <row r="656" spans="16:33" ht="16.5" x14ac:dyDescent="0.2">
      <c r="P656" s="15">
        <v>600</v>
      </c>
      <c r="Q656" s="16">
        <f t="shared" si="154"/>
        <v>31</v>
      </c>
      <c r="R656" s="16">
        <f t="shared" si="155"/>
        <v>1606039</v>
      </c>
      <c r="S656" s="16" t="str">
        <f t="shared" si="159"/>
        <v>神器6碎片5等级18</v>
      </c>
      <c r="T656" s="31" t="s">
        <v>673</v>
      </c>
      <c r="U656" s="16">
        <f t="shared" si="156"/>
        <v>18</v>
      </c>
      <c r="V656" s="38">
        <f t="shared" si="160"/>
        <v>1.698</v>
      </c>
      <c r="W656" s="19">
        <f t="shared" si="157"/>
        <v>5.0939999999999999E-2</v>
      </c>
      <c r="X656" s="16">
        <f t="shared" si="161"/>
        <v>1</v>
      </c>
      <c r="Y656" s="16">
        <f t="shared" si="162"/>
        <v>3</v>
      </c>
      <c r="Z656" s="16">
        <f t="shared" si="163"/>
        <v>0</v>
      </c>
      <c r="AA656" s="16" t="str">
        <f t="shared" si="164"/>
        <v>AtkExt</v>
      </c>
      <c r="AB656" s="16">
        <f t="shared" si="158"/>
        <v>274</v>
      </c>
      <c r="AC656" s="16" t="str">
        <f t="shared" si="165"/>
        <v>HPExt</v>
      </c>
      <c r="AD656" s="16">
        <f t="shared" si="166"/>
        <v>1651</v>
      </c>
      <c r="AE656" s="16" t="str">
        <f t="shared" si="167"/>
        <v>[x]</v>
      </c>
      <c r="AF656" s="29" t="str">
        <f t="shared" si="168"/>
        <v>[x]</v>
      </c>
      <c r="AG656" s="29" t="str">
        <f t="shared" si="169"/>
        <v>[x]</v>
      </c>
    </row>
    <row r="657" spans="16:33" ht="16.5" x14ac:dyDescent="0.2">
      <c r="P657" s="15">
        <v>601</v>
      </c>
      <c r="Q657" s="16">
        <f t="shared" si="154"/>
        <v>31</v>
      </c>
      <c r="R657" s="16">
        <f t="shared" si="155"/>
        <v>1606039</v>
      </c>
      <c r="S657" s="16" t="str">
        <f t="shared" si="159"/>
        <v>神器6碎片5等级19</v>
      </c>
      <c r="T657" s="31" t="s">
        <v>673</v>
      </c>
      <c r="U657" s="16">
        <f t="shared" si="156"/>
        <v>19</v>
      </c>
      <c r="V657" s="38">
        <f t="shared" si="160"/>
        <v>1.8220000000000001</v>
      </c>
      <c r="W657" s="19">
        <f t="shared" si="157"/>
        <v>5.466E-2</v>
      </c>
      <c r="X657" s="16">
        <f t="shared" si="161"/>
        <v>1</v>
      </c>
      <c r="Y657" s="16">
        <f t="shared" si="162"/>
        <v>3</v>
      </c>
      <c r="Z657" s="16">
        <f t="shared" si="163"/>
        <v>0</v>
      </c>
      <c r="AA657" s="16" t="str">
        <f t="shared" si="164"/>
        <v>AtkExt</v>
      </c>
      <c r="AB657" s="16">
        <f t="shared" si="158"/>
        <v>294</v>
      </c>
      <c r="AC657" s="16" t="str">
        <f t="shared" si="165"/>
        <v>HPExt</v>
      </c>
      <c r="AD657" s="16">
        <f t="shared" si="166"/>
        <v>1771</v>
      </c>
      <c r="AE657" s="16" t="str">
        <f t="shared" si="167"/>
        <v>[x]</v>
      </c>
      <c r="AF657" s="29" t="str">
        <f t="shared" si="168"/>
        <v>[x]</v>
      </c>
      <c r="AG657" s="29" t="str">
        <f t="shared" si="169"/>
        <v>[x]</v>
      </c>
    </row>
    <row r="658" spans="16:33" ht="16.5" x14ac:dyDescent="0.2">
      <c r="P658" s="15">
        <v>602</v>
      </c>
      <c r="Q658" s="16">
        <f t="shared" si="154"/>
        <v>31</v>
      </c>
      <c r="R658" s="16">
        <f t="shared" si="155"/>
        <v>1606039</v>
      </c>
      <c r="S658" s="16" t="str">
        <f t="shared" si="159"/>
        <v>神器6碎片5等级20</v>
      </c>
      <c r="T658" s="31" t="s">
        <v>673</v>
      </c>
      <c r="U658" s="16">
        <f t="shared" si="156"/>
        <v>20</v>
      </c>
      <c r="V658" s="38">
        <f t="shared" si="160"/>
        <v>1.95</v>
      </c>
      <c r="W658" s="19">
        <f t="shared" si="157"/>
        <v>5.8499999999999996E-2</v>
      </c>
      <c r="X658" s="16">
        <f t="shared" si="161"/>
        <v>1</v>
      </c>
      <c r="Y658" s="16">
        <f t="shared" si="162"/>
        <v>3</v>
      </c>
      <c r="Z658" s="16">
        <f t="shared" si="163"/>
        <v>0</v>
      </c>
      <c r="AA658" s="16" t="str">
        <f t="shared" si="164"/>
        <v>AtkExt</v>
      </c>
      <c r="AB658" s="16">
        <f t="shared" si="158"/>
        <v>315</v>
      </c>
      <c r="AC658" s="16" t="str">
        <f t="shared" si="165"/>
        <v>HPExt</v>
      </c>
      <c r="AD658" s="16">
        <f t="shared" si="166"/>
        <v>1896</v>
      </c>
      <c r="AE658" s="16" t="str">
        <f t="shared" si="167"/>
        <v>[x]</v>
      </c>
      <c r="AF658" s="29" t="str">
        <f t="shared" si="168"/>
        <v>[x]</v>
      </c>
      <c r="AG658" s="29" t="str">
        <f t="shared" si="169"/>
        <v>[x]</v>
      </c>
    </row>
    <row r="659" spans="16:33" ht="16.5" x14ac:dyDescent="0.2">
      <c r="P659" s="15">
        <v>603</v>
      </c>
      <c r="Q659" s="16">
        <f t="shared" si="154"/>
        <v>31</v>
      </c>
      <c r="R659" s="16">
        <f t="shared" si="155"/>
        <v>1606039</v>
      </c>
      <c r="S659" s="16" t="str">
        <f t="shared" si="159"/>
        <v>神器6碎片5等级21</v>
      </c>
      <c r="T659" s="31" t="s">
        <v>673</v>
      </c>
      <c r="U659" s="16">
        <f t="shared" si="156"/>
        <v>21</v>
      </c>
      <c r="V659" s="38">
        <f t="shared" si="160"/>
        <v>2.0819999999999999</v>
      </c>
      <c r="W659" s="19">
        <f t="shared" si="157"/>
        <v>6.2459999999999995E-2</v>
      </c>
      <c r="X659" s="16">
        <f t="shared" si="161"/>
        <v>1</v>
      </c>
      <c r="Y659" s="16">
        <f t="shared" si="162"/>
        <v>3</v>
      </c>
      <c r="Z659" s="16">
        <f t="shared" si="163"/>
        <v>0</v>
      </c>
      <c r="AA659" s="16" t="str">
        <f t="shared" si="164"/>
        <v>AtkExt</v>
      </c>
      <c r="AB659" s="16">
        <f t="shared" si="158"/>
        <v>336</v>
      </c>
      <c r="AC659" s="16" t="str">
        <f t="shared" si="165"/>
        <v>HPExt</v>
      </c>
      <c r="AD659" s="16">
        <f t="shared" si="166"/>
        <v>2024</v>
      </c>
      <c r="AE659" s="16" t="str">
        <f t="shared" si="167"/>
        <v>[x]</v>
      </c>
      <c r="AF659" s="29" t="str">
        <f t="shared" si="168"/>
        <v>[x]</v>
      </c>
      <c r="AG659" s="29" t="str">
        <f t="shared" si="169"/>
        <v>[x]</v>
      </c>
    </row>
    <row r="660" spans="16:33" ht="16.5" x14ac:dyDescent="0.2">
      <c r="P660" s="15">
        <v>604</v>
      </c>
      <c r="Q660" s="16">
        <f t="shared" si="154"/>
        <v>32</v>
      </c>
      <c r="R660" s="16">
        <f t="shared" si="155"/>
        <v>1606040</v>
      </c>
      <c r="S660" s="16" t="str">
        <f t="shared" si="159"/>
        <v>神器6碎片6等级1</v>
      </c>
      <c r="T660" s="31" t="s">
        <v>673</v>
      </c>
      <c r="U660" s="16">
        <f t="shared" si="156"/>
        <v>1</v>
      </c>
      <c r="V660" s="38">
        <f t="shared" si="160"/>
        <v>0.20200000000000001</v>
      </c>
      <c r="W660" s="19">
        <f t="shared" si="157"/>
        <v>6.0600000000000003E-3</v>
      </c>
      <c r="X660" s="16">
        <f t="shared" si="161"/>
        <v>1</v>
      </c>
      <c r="Y660" s="16">
        <f t="shared" si="162"/>
        <v>2</v>
      </c>
      <c r="Z660" s="16">
        <f t="shared" si="163"/>
        <v>3</v>
      </c>
      <c r="AA660" s="16" t="str">
        <f t="shared" si="164"/>
        <v>AtkExt</v>
      </c>
      <c r="AB660" s="16">
        <f t="shared" si="158"/>
        <v>32</v>
      </c>
      <c r="AC660" s="16" t="str">
        <f t="shared" si="165"/>
        <v>DefExt</v>
      </c>
      <c r="AD660" s="16">
        <f t="shared" si="166"/>
        <v>16</v>
      </c>
      <c r="AE660" s="16" t="str">
        <f t="shared" si="167"/>
        <v>HPExt</v>
      </c>
      <c r="AF660" s="29">
        <f t="shared" si="168"/>
        <v>98</v>
      </c>
      <c r="AG660" s="29" t="str">
        <f t="shared" si="169"/>
        <v>[x]</v>
      </c>
    </row>
    <row r="661" spans="16:33" ht="16.5" x14ac:dyDescent="0.2">
      <c r="P661" s="15">
        <v>605</v>
      </c>
      <c r="Q661" s="16">
        <f t="shared" si="154"/>
        <v>32</v>
      </c>
      <c r="R661" s="16">
        <f t="shared" si="155"/>
        <v>1606040</v>
      </c>
      <c r="S661" s="16" t="str">
        <f t="shared" si="159"/>
        <v>神器6碎片6等级2</v>
      </c>
      <c r="T661" s="31" t="s">
        <v>673</v>
      </c>
      <c r="U661" s="16">
        <f t="shared" si="156"/>
        <v>2</v>
      </c>
      <c r="V661" s="38">
        <f t="shared" si="160"/>
        <v>0.25800000000000001</v>
      </c>
      <c r="W661" s="19">
        <f t="shared" si="157"/>
        <v>7.7400000000000004E-3</v>
      </c>
      <c r="X661" s="16">
        <f t="shared" si="161"/>
        <v>1</v>
      </c>
      <c r="Y661" s="16">
        <f t="shared" si="162"/>
        <v>2</v>
      </c>
      <c r="Z661" s="16">
        <f t="shared" si="163"/>
        <v>3</v>
      </c>
      <c r="AA661" s="16" t="str">
        <f t="shared" si="164"/>
        <v>AtkExt</v>
      </c>
      <c r="AB661" s="16">
        <f t="shared" si="158"/>
        <v>41</v>
      </c>
      <c r="AC661" s="16" t="str">
        <f t="shared" si="165"/>
        <v>DefExt</v>
      </c>
      <c r="AD661" s="16">
        <f t="shared" si="166"/>
        <v>20</v>
      </c>
      <c r="AE661" s="16" t="str">
        <f t="shared" si="167"/>
        <v>HPExt</v>
      </c>
      <c r="AF661" s="29">
        <f t="shared" si="168"/>
        <v>125</v>
      </c>
      <c r="AG661" s="29" t="str">
        <f t="shared" si="169"/>
        <v>[x]</v>
      </c>
    </row>
    <row r="662" spans="16:33" ht="16.5" x14ac:dyDescent="0.2">
      <c r="P662" s="15">
        <v>606</v>
      </c>
      <c r="Q662" s="16">
        <f t="shared" si="154"/>
        <v>32</v>
      </c>
      <c r="R662" s="16">
        <f t="shared" si="155"/>
        <v>1606040</v>
      </c>
      <c r="S662" s="16" t="str">
        <f t="shared" si="159"/>
        <v>神器6碎片6等级3</v>
      </c>
      <c r="T662" s="31" t="s">
        <v>673</v>
      </c>
      <c r="U662" s="16">
        <f t="shared" si="156"/>
        <v>3</v>
      </c>
      <c r="V662" s="38">
        <f t="shared" si="160"/>
        <v>0.31800000000000006</v>
      </c>
      <c r="W662" s="19">
        <f t="shared" si="157"/>
        <v>9.5400000000000016E-3</v>
      </c>
      <c r="X662" s="16">
        <f t="shared" si="161"/>
        <v>1</v>
      </c>
      <c r="Y662" s="16">
        <f t="shared" si="162"/>
        <v>2</v>
      </c>
      <c r="Z662" s="16">
        <f t="shared" si="163"/>
        <v>3</v>
      </c>
      <c r="AA662" s="16" t="str">
        <f t="shared" si="164"/>
        <v>AtkExt</v>
      </c>
      <c r="AB662" s="16">
        <f t="shared" si="158"/>
        <v>51</v>
      </c>
      <c r="AC662" s="16" t="str">
        <f t="shared" si="165"/>
        <v>DefExt</v>
      </c>
      <c r="AD662" s="16">
        <f t="shared" si="166"/>
        <v>25</v>
      </c>
      <c r="AE662" s="16" t="str">
        <f t="shared" si="167"/>
        <v>HPExt</v>
      </c>
      <c r="AF662" s="29">
        <f t="shared" si="168"/>
        <v>154</v>
      </c>
      <c r="AG662" s="29" t="str">
        <f t="shared" si="169"/>
        <v>[x]</v>
      </c>
    </row>
    <row r="663" spans="16:33" ht="16.5" x14ac:dyDescent="0.2">
      <c r="P663" s="15">
        <v>607</v>
      </c>
      <c r="Q663" s="16">
        <f t="shared" si="154"/>
        <v>32</v>
      </c>
      <c r="R663" s="16">
        <f t="shared" si="155"/>
        <v>1606040</v>
      </c>
      <c r="S663" s="16" t="str">
        <f t="shared" si="159"/>
        <v>神器6碎片6等级4</v>
      </c>
      <c r="T663" s="31" t="s">
        <v>673</v>
      </c>
      <c r="U663" s="16">
        <f t="shared" si="156"/>
        <v>4</v>
      </c>
      <c r="V663" s="38">
        <f t="shared" si="160"/>
        <v>0.38200000000000001</v>
      </c>
      <c r="W663" s="19">
        <f t="shared" si="157"/>
        <v>1.146E-2</v>
      </c>
      <c r="X663" s="16">
        <f t="shared" si="161"/>
        <v>1</v>
      </c>
      <c r="Y663" s="16">
        <f t="shared" si="162"/>
        <v>2</v>
      </c>
      <c r="Z663" s="16">
        <f t="shared" si="163"/>
        <v>3</v>
      </c>
      <c r="AA663" s="16" t="str">
        <f t="shared" si="164"/>
        <v>AtkExt</v>
      </c>
      <c r="AB663" s="16">
        <f t="shared" si="158"/>
        <v>61</v>
      </c>
      <c r="AC663" s="16" t="str">
        <f t="shared" si="165"/>
        <v>DefExt</v>
      </c>
      <c r="AD663" s="16">
        <f t="shared" si="166"/>
        <v>30</v>
      </c>
      <c r="AE663" s="16" t="str">
        <f t="shared" si="167"/>
        <v>HPExt</v>
      </c>
      <c r="AF663" s="29">
        <f t="shared" si="168"/>
        <v>185</v>
      </c>
      <c r="AG663" s="29" t="str">
        <f t="shared" si="169"/>
        <v>[x]</v>
      </c>
    </row>
    <row r="664" spans="16:33" ht="16.5" x14ac:dyDescent="0.2">
      <c r="P664" s="15">
        <v>608</v>
      </c>
      <c r="Q664" s="16">
        <f t="shared" si="154"/>
        <v>32</v>
      </c>
      <c r="R664" s="16">
        <f t="shared" si="155"/>
        <v>1606040</v>
      </c>
      <c r="S664" s="16" t="str">
        <f t="shared" si="159"/>
        <v>神器6碎片6等级5</v>
      </c>
      <c r="T664" s="31" t="s">
        <v>673</v>
      </c>
      <c r="U664" s="16">
        <f t="shared" si="156"/>
        <v>5</v>
      </c>
      <c r="V664" s="38">
        <f t="shared" si="160"/>
        <v>0.45</v>
      </c>
      <c r="W664" s="19">
        <f t="shared" si="157"/>
        <v>1.35E-2</v>
      </c>
      <c r="X664" s="16">
        <f t="shared" si="161"/>
        <v>1</v>
      </c>
      <c r="Y664" s="16">
        <f t="shared" si="162"/>
        <v>2</v>
      </c>
      <c r="Z664" s="16">
        <f t="shared" si="163"/>
        <v>3</v>
      </c>
      <c r="AA664" s="16" t="str">
        <f t="shared" si="164"/>
        <v>AtkExt</v>
      </c>
      <c r="AB664" s="16">
        <f t="shared" si="158"/>
        <v>72</v>
      </c>
      <c r="AC664" s="16" t="str">
        <f t="shared" si="165"/>
        <v>DefExt</v>
      </c>
      <c r="AD664" s="16">
        <f t="shared" si="166"/>
        <v>36</v>
      </c>
      <c r="AE664" s="16" t="str">
        <f t="shared" si="167"/>
        <v>HPExt</v>
      </c>
      <c r="AF664" s="29">
        <f t="shared" si="168"/>
        <v>218</v>
      </c>
      <c r="AG664" s="29" t="str">
        <f t="shared" si="169"/>
        <v>[x]</v>
      </c>
    </row>
    <row r="665" spans="16:33" ht="16.5" x14ac:dyDescent="0.2">
      <c r="P665" s="15">
        <v>609</v>
      </c>
      <c r="Q665" s="16">
        <f t="shared" si="154"/>
        <v>32</v>
      </c>
      <c r="R665" s="16">
        <f t="shared" si="155"/>
        <v>1606040</v>
      </c>
      <c r="S665" s="16" t="str">
        <f t="shared" si="159"/>
        <v>神器6碎片6等级6</v>
      </c>
      <c r="T665" s="31" t="s">
        <v>673</v>
      </c>
      <c r="U665" s="16">
        <f t="shared" si="156"/>
        <v>6</v>
      </c>
      <c r="V665" s="38">
        <f t="shared" si="160"/>
        <v>0.52200000000000002</v>
      </c>
      <c r="W665" s="19">
        <f t="shared" si="157"/>
        <v>1.566E-2</v>
      </c>
      <c r="X665" s="16">
        <f t="shared" si="161"/>
        <v>1</v>
      </c>
      <c r="Y665" s="16">
        <f t="shared" si="162"/>
        <v>2</v>
      </c>
      <c r="Z665" s="16">
        <f t="shared" si="163"/>
        <v>3</v>
      </c>
      <c r="AA665" s="16" t="str">
        <f t="shared" si="164"/>
        <v>AtkExt</v>
      </c>
      <c r="AB665" s="16">
        <f t="shared" si="158"/>
        <v>84</v>
      </c>
      <c r="AC665" s="16" t="str">
        <f t="shared" si="165"/>
        <v>DefExt</v>
      </c>
      <c r="AD665" s="16">
        <f t="shared" si="166"/>
        <v>42</v>
      </c>
      <c r="AE665" s="16" t="str">
        <f t="shared" si="167"/>
        <v>HPExt</v>
      </c>
      <c r="AF665" s="29">
        <f t="shared" si="168"/>
        <v>253</v>
      </c>
      <c r="AG665" s="29" t="str">
        <f t="shared" si="169"/>
        <v>[x]</v>
      </c>
    </row>
    <row r="666" spans="16:33" ht="16.5" x14ac:dyDescent="0.2">
      <c r="P666" s="15">
        <v>610</v>
      </c>
      <c r="Q666" s="16">
        <f t="shared" si="154"/>
        <v>32</v>
      </c>
      <c r="R666" s="16">
        <f t="shared" si="155"/>
        <v>1606040</v>
      </c>
      <c r="S666" s="16" t="str">
        <f t="shared" si="159"/>
        <v>神器6碎片6等级7</v>
      </c>
      <c r="T666" s="31" t="s">
        <v>673</v>
      </c>
      <c r="U666" s="16">
        <f t="shared" si="156"/>
        <v>7</v>
      </c>
      <c r="V666" s="38">
        <f t="shared" si="160"/>
        <v>0.59799999999999998</v>
      </c>
      <c r="W666" s="19">
        <f t="shared" si="157"/>
        <v>1.7939999999999998E-2</v>
      </c>
      <c r="X666" s="16">
        <f t="shared" si="161"/>
        <v>1</v>
      </c>
      <c r="Y666" s="16">
        <f t="shared" si="162"/>
        <v>2</v>
      </c>
      <c r="Z666" s="16">
        <f t="shared" si="163"/>
        <v>3</v>
      </c>
      <c r="AA666" s="16" t="str">
        <f t="shared" si="164"/>
        <v>AtkExt</v>
      </c>
      <c r="AB666" s="16">
        <f t="shared" si="158"/>
        <v>96</v>
      </c>
      <c r="AC666" s="16" t="str">
        <f t="shared" si="165"/>
        <v>DefExt</v>
      </c>
      <c r="AD666" s="16">
        <f t="shared" si="166"/>
        <v>48</v>
      </c>
      <c r="AE666" s="16" t="str">
        <f t="shared" si="167"/>
        <v>HPExt</v>
      </c>
      <c r="AF666" s="29">
        <f t="shared" si="168"/>
        <v>290</v>
      </c>
      <c r="AG666" s="29" t="str">
        <f t="shared" si="169"/>
        <v>[x]</v>
      </c>
    </row>
    <row r="667" spans="16:33" ht="16.5" x14ac:dyDescent="0.2">
      <c r="P667" s="15">
        <v>611</v>
      </c>
      <c r="Q667" s="16">
        <f t="shared" si="154"/>
        <v>32</v>
      </c>
      <c r="R667" s="16">
        <f t="shared" si="155"/>
        <v>1606040</v>
      </c>
      <c r="S667" s="16" t="str">
        <f t="shared" si="159"/>
        <v>神器6碎片6等级8</v>
      </c>
      <c r="T667" s="31" t="s">
        <v>673</v>
      </c>
      <c r="U667" s="16">
        <f t="shared" si="156"/>
        <v>8</v>
      </c>
      <c r="V667" s="38">
        <f t="shared" si="160"/>
        <v>0.67800000000000005</v>
      </c>
      <c r="W667" s="19">
        <f t="shared" si="157"/>
        <v>2.034E-2</v>
      </c>
      <c r="X667" s="16">
        <f t="shared" si="161"/>
        <v>1</v>
      </c>
      <c r="Y667" s="16">
        <f t="shared" si="162"/>
        <v>2</v>
      </c>
      <c r="Z667" s="16">
        <f t="shared" si="163"/>
        <v>3</v>
      </c>
      <c r="AA667" s="16" t="str">
        <f t="shared" si="164"/>
        <v>AtkExt</v>
      </c>
      <c r="AB667" s="16">
        <f t="shared" si="158"/>
        <v>109</v>
      </c>
      <c r="AC667" s="16" t="str">
        <f t="shared" si="165"/>
        <v>DefExt</v>
      </c>
      <c r="AD667" s="16">
        <f t="shared" si="166"/>
        <v>54</v>
      </c>
      <c r="AE667" s="16" t="str">
        <f t="shared" si="167"/>
        <v>HPExt</v>
      </c>
      <c r="AF667" s="29">
        <f t="shared" si="168"/>
        <v>329</v>
      </c>
      <c r="AG667" s="29" t="str">
        <f t="shared" si="169"/>
        <v>[x]</v>
      </c>
    </row>
    <row r="668" spans="16:33" ht="16.5" x14ac:dyDescent="0.2">
      <c r="P668" s="15">
        <v>612</v>
      </c>
      <c r="Q668" s="16">
        <f t="shared" si="154"/>
        <v>32</v>
      </c>
      <c r="R668" s="16">
        <f t="shared" si="155"/>
        <v>1606040</v>
      </c>
      <c r="S668" s="16" t="str">
        <f t="shared" si="159"/>
        <v>神器6碎片6等级9</v>
      </c>
      <c r="T668" s="31" t="s">
        <v>673</v>
      </c>
      <c r="U668" s="16">
        <f t="shared" si="156"/>
        <v>9</v>
      </c>
      <c r="V668" s="38">
        <f t="shared" si="160"/>
        <v>0.76200000000000001</v>
      </c>
      <c r="W668" s="19">
        <f t="shared" si="157"/>
        <v>2.2859999999999998E-2</v>
      </c>
      <c r="X668" s="16">
        <f t="shared" si="161"/>
        <v>1</v>
      </c>
      <c r="Y668" s="16">
        <f t="shared" si="162"/>
        <v>2</v>
      </c>
      <c r="Z668" s="16">
        <f t="shared" si="163"/>
        <v>3</v>
      </c>
      <c r="AA668" s="16" t="str">
        <f t="shared" si="164"/>
        <v>AtkExt</v>
      </c>
      <c r="AB668" s="16">
        <f t="shared" si="158"/>
        <v>123</v>
      </c>
      <c r="AC668" s="16" t="str">
        <f t="shared" si="165"/>
        <v>DefExt</v>
      </c>
      <c r="AD668" s="16">
        <f t="shared" si="166"/>
        <v>61</v>
      </c>
      <c r="AE668" s="16" t="str">
        <f t="shared" si="167"/>
        <v>HPExt</v>
      </c>
      <c r="AF668" s="29">
        <f t="shared" si="168"/>
        <v>370</v>
      </c>
      <c r="AG668" s="29" t="str">
        <f t="shared" si="169"/>
        <v>[x]</v>
      </c>
    </row>
    <row r="669" spans="16:33" ht="16.5" x14ac:dyDescent="0.2">
      <c r="P669" s="15">
        <v>613</v>
      </c>
      <c r="Q669" s="16">
        <f t="shared" si="154"/>
        <v>32</v>
      </c>
      <c r="R669" s="16">
        <f t="shared" si="155"/>
        <v>1606040</v>
      </c>
      <c r="S669" s="16" t="str">
        <f t="shared" si="159"/>
        <v>神器6碎片6等级10</v>
      </c>
      <c r="T669" s="31" t="s">
        <v>673</v>
      </c>
      <c r="U669" s="16">
        <f t="shared" si="156"/>
        <v>10</v>
      </c>
      <c r="V669" s="38">
        <f t="shared" si="160"/>
        <v>0.85000000000000009</v>
      </c>
      <c r="W669" s="19">
        <f t="shared" si="157"/>
        <v>2.5500000000000002E-2</v>
      </c>
      <c r="X669" s="16">
        <f t="shared" si="161"/>
        <v>1</v>
      </c>
      <c r="Y669" s="16">
        <f t="shared" si="162"/>
        <v>2</v>
      </c>
      <c r="Z669" s="16">
        <f t="shared" si="163"/>
        <v>3</v>
      </c>
      <c r="AA669" s="16" t="str">
        <f t="shared" si="164"/>
        <v>AtkExt</v>
      </c>
      <c r="AB669" s="16">
        <f t="shared" si="158"/>
        <v>137</v>
      </c>
      <c r="AC669" s="16" t="str">
        <f t="shared" si="165"/>
        <v>DefExt</v>
      </c>
      <c r="AD669" s="16">
        <f t="shared" si="166"/>
        <v>68</v>
      </c>
      <c r="AE669" s="16" t="str">
        <f t="shared" si="167"/>
        <v>HPExt</v>
      </c>
      <c r="AF669" s="29">
        <f t="shared" si="168"/>
        <v>413</v>
      </c>
      <c r="AG669" s="29" t="str">
        <f t="shared" si="169"/>
        <v>[x]</v>
      </c>
    </row>
    <row r="670" spans="16:33" ht="16.5" x14ac:dyDescent="0.2">
      <c r="P670" s="15">
        <v>614</v>
      </c>
      <c r="Q670" s="16">
        <f t="shared" si="154"/>
        <v>32</v>
      </c>
      <c r="R670" s="16">
        <f t="shared" si="155"/>
        <v>1606040</v>
      </c>
      <c r="S670" s="16" t="str">
        <f t="shared" si="159"/>
        <v>神器6碎片6等级11</v>
      </c>
      <c r="T670" s="31" t="s">
        <v>673</v>
      </c>
      <c r="U670" s="16">
        <f t="shared" si="156"/>
        <v>11</v>
      </c>
      <c r="V670" s="38">
        <f t="shared" si="160"/>
        <v>0.94200000000000006</v>
      </c>
      <c r="W670" s="19">
        <f t="shared" si="157"/>
        <v>2.826E-2</v>
      </c>
      <c r="X670" s="16">
        <f t="shared" si="161"/>
        <v>1</v>
      </c>
      <c r="Y670" s="16">
        <f t="shared" si="162"/>
        <v>2</v>
      </c>
      <c r="Z670" s="16">
        <f t="shared" si="163"/>
        <v>3</v>
      </c>
      <c r="AA670" s="16" t="str">
        <f t="shared" si="164"/>
        <v>AtkExt</v>
      </c>
      <c r="AB670" s="16">
        <f t="shared" si="158"/>
        <v>152</v>
      </c>
      <c r="AC670" s="16" t="str">
        <f t="shared" si="165"/>
        <v>DefExt</v>
      </c>
      <c r="AD670" s="16">
        <f t="shared" si="166"/>
        <v>75</v>
      </c>
      <c r="AE670" s="16" t="str">
        <f t="shared" si="167"/>
        <v>HPExt</v>
      </c>
      <c r="AF670" s="29">
        <f t="shared" si="168"/>
        <v>458</v>
      </c>
      <c r="AG670" s="29" t="str">
        <f t="shared" si="169"/>
        <v>[x]</v>
      </c>
    </row>
    <row r="671" spans="16:33" ht="16.5" x14ac:dyDescent="0.2">
      <c r="P671" s="15">
        <v>615</v>
      </c>
      <c r="Q671" s="16">
        <f t="shared" si="154"/>
        <v>32</v>
      </c>
      <c r="R671" s="16">
        <f t="shared" si="155"/>
        <v>1606040</v>
      </c>
      <c r="S671" s="16" t="str">
        <f t="shared" si="159"/>
        <v>神器6碎片6等级12</v>
      </c>
      <c r="T671" s="31" t="s">
        <v>673</v>
      </c>
      <c r="U671" s="16">
        <f t="shared" si="156"/>
        <v>12</v>
      </c>
      <c r="V671" s="38">
        <f t="shared" si="160"/>
        <v>1.0380000000000003</v>
      </c>
      <c r="W671" s="19">
        <f t="shared" si="157"/>
        <v>3.1140000000000008E-2</v>
      </c>
      <c r="X671" s="16">
        <f t="shared" si="161"/>
        <v>1</v>
      </c>
      <c r="Y671" s="16">
        <f t="shared" si="162"/>
        <v>2</v>
      </c>
      <c r="Z671" s="16">
        <f t="shared" si="163"/>
        <v>3</v>
      </c>
      <c r="AA671" s="16" t="str">
        <f t="shared" si="164"/>
        <v>AtkExt</v>
      </c>
      <c r="AB671" s="16">
        <f t="shared" si="158"/>
        <v>167</v>
      </c>
      <c r="AC671" s="16" t="str">
        <f t="shared" si="165"/>
        <v>DefExt</v>
      </c>
      <c r="AD671" s="16">
        <f t="shared" si="166"/>
        <v>83</v>
      </c>
      <c r="AE671" s="16" t="str">
        <f t="shared" si="167"/>
        <v>HPExt</v>
      </c>
      <c r="AF671" s="29">
        <f t="shared" si="168"/>
        <v>504</v>
      </c>
      <c r="AG671" s="29" t="str">
        <f t="shared" si="169"/>
        <v>[x]</v>
      </c>
    </row>
    <row r="672" spans="16:33" ht="16.5" x14ac:dyDescent="0.2">
      <c r="P672" s="15">
        <v>616</v>
      </c>
      <c r="Q672" s="16">
        <f t="shared" si="154"/>
        <v>32</v>
      </c>
      <c r="R672" s="16">
        <f t="shared" si="155"/>
        <v>1606040</v>
      </c>
      <c r="S672" s="16" t="str">
        <f t="shared" si="159"/>
        <v>神器6碎片6等级13</v>
      </c>
      <c r="T672" s="31" t="s">
        <v>673</v>
      </c>
      <c r="U672" s="16">
        <f t="shared" si="156"/>
        <v>13</v>
      </c>
      <c r="V672" s="38">
        <f t="shared" si="160"/>
        <v>1.1380000000000001</v>
      </c>
      <c r="W672" s="19">
        <f t="shared" si="157"/>
        <v>3.4140000000000004E-2</v>
      </c>
      <c r="X672" s="16">
        <f t="shared" si="161"/>
        <v>1</v>
      </c>
      <c r="Y672" s="16">
        <f t="shared" si="162"/>
        <v>2</v>
      </c>
      <c r="Z672" s="16">
        <f t="shared" si="163"/>
        <v>3</v>
      </c>
      <c r="AA672" s="16" t="str">
        <f t="shared" si="164"/>
        <v>AtkExt</v>
      </c>
      <c r="AB672" s="16">
        <f t="shared" si="158"/>
        <v>184</v>
      </c>
      <c r="AC672" s="16" t="str">
        <f t="shared" si="165"/>
        <v>DefExt</v>
      </c>
      <c r="AD672" s="16">
        <f t="shared" si="166"/>
        <v>91</v>
      </c>
      <c r="AE672" s="16" t="str">
        <f t="shared" si="167"/>
        <v>HPExt</v>
      </c>
      <c r="AF672" s="29">
        <f t="shared" si="168"/>
        <v>553</v>
      </c>
      <c r="AG672" s="29" t="str">
        <f t="shared" si="169"/>
        <v>[x]</v>
      </c>
    </row>
    <row r="673" spans="16:33" ht="16.5" x14ac:dyDescent="0.2">
      <c r="P673" s="15">
        <v>617</v>
      </c>
      <c r="Q673" s="16">
        <f t="shared" si="154"/>
        <v>32</v>
      </c>
      <c r="R673" s="16">
        <f t="shared" si="155"/>
        <v>1606040</v>
      </c>
      <c r="S673" s="16" t="str">
        <f t="shared" si="159"/>
        <v>神器6碎片6等级14</v>
      </c>
      <c r="T673" s="31" t="s">
        <v>673</v>
      </c>
      <c r="U673" s="16">
        <f t="shared" si="156"/>
        <v>14</v>
      </c>
      <c r="V673" s="38">
        <f t="shared" si="160"/>
        <v>1.242</v>
      </c>
      <c r="W673" s="19">
        <f t="shared" si="157"/>
        <v>3.7260000000000001E-2</v>
      </c>
      <c r="X673" s="16">
        <f t="shared" si="161"/>
        <v>1</v>
      </c>
      <c r="Y673" s="16">
        <f t="shared" si="162"/>
        <v>2</v>
      </c>
      <c r="Z673" s="16">
        <f t="shared" si="163"/>
        <v>3</v>
      </c>
      <c r="AA673" s="16" t="str">
        <f t="shared" si="164"/>
        <v>AtkExt</v>
      </c>
      <c r="AB673" s="16">
        <f t="shared" si="158"/>
        <v>200</v>
      </c>
      <c r="AC673" s="16" t="str">
        <f t="shared" si="165"/>
        <v>DefExt</v>
      </c>
      <c r="AD673" s="16">
        <f t="shared" si="166"/>
        <v>99</v>
      </c>
      <c r="AE673" s="16" t="str">
        <f t="shared" si="167"/>
        <v>HPExt</v>
      </c>
      <c r="AF673" s="29">
        <f t="shared" si="168"/>
        <v>603</v>
      </c>
      <c r="AG673" s="29" t="str">
        <f t="shared" si="169"/>
        <v>[x]</v>
      </c>
    </row>
    <row r="674" spans="16:33" ht="16.5" x14ac:dyDescent="0.2">
      <c r="P674" s="15">
        <v>618</v>
      </c>
      <c r="Q674" s="16">
        <f t="shared" si="154"/>
        <v>32</v>
      </c>
      <c r="R674" s="16">
        <f t="shared" si="155"/>
        <v>1606040</v>
      </c>
      <c r="S674" s="16" t="str">
        <f t="shared" si="159"/>
        <v>神器6碎片6等级15</v>
      </c>
      <c r="T674" s="31" t="s">
        <v>673</v>
      </c>
      <c r="U674" s="16">
        <f t="shared" si="156"/>
        <v>15</v>
      </c>
      <c r="V674" s="38">
        <f t="shared" si="160"/>
        <v>1.35</v>
      </c>
      <c r="W674" s="19">
        <f t="shared" si="157"/>
        <v>4.0500000000000001E-2</v>
      </c>
      <c r="X674" s="16">
        <f t="shared" si="161"/>
        <v>1</v>
      </c>
      <c r="Y674" s="16">
        <f t="shared" si="162"/>
        <v>2</v>
      </c>
      <c r="Z674" s="16">
        <f t="shared" si="163"/>
        <v>3</v>
      </c>
      <c r="AA674" s="16" t="str">
        <f t="shared" si="164"/>
        <v>AtkExt</v>
      </c>
      <c r="AB674" s="16">
        <f t="shared" si="158"/>
        <v>218</v>
      </c>
      <c r="AC674" s="16" t="str">
        <f t="shared" si="165"/>
        <v>DefExt</v>
      </c>
      <c r="AD674" s="16">
        <f t="shared" si="166"/>
        <v>108</v>
      </c>
      <c r="AE674" s="16" t="str">
        <f t="shared" si="167"/>
        <v>HPExt</v>
      </c>
      <c r="AF674" s="29">
        <f t="shared" si="168"/>
        <v>656</v>
      </c>
      <c r="AG674" s="29" t="str">
        <f t="shared" si="169"/>
        <v>[x]</v>
      </c>
    </row>
    <row r="675" spans="16:33" ht="16.5" x14ac:dyDescent="0.2">
      <c r="P675" s="15">
        <v>619</v>
      </c>
      <c r="Q675" s="16">
        <f t="shared" si="154"/>
        <v>32</v>
      </c>
      <c r="R675" s="16">
        <f t="shared" si="155"/>
        <v>1606040</v>
      </c>
      <c r="S675" s="16" t="str">
        <f t="shared" si="159"/>
        <v>神器6碎片6等级16</v>
      </c>
      <c r="T675" s="31" t="s">
        <v>673</v>
      </c>
      <c r="U675" s="16">
        <f t="shared" si="156"/>
        <v>16</v>
      </c>
      <c r="V675" s="38">
        <f t="shared" si="160"/>
        <v>1.4620000000000002</v>
      </c>
      <c r="W675" s="19">
        <f t="shared" si="157"/>
        <v>4.3860000000000003E-2</v>
      </c>
      <c r="X675" s="16">
        <f t="shared" si="161"/>
        <v>1</v>
      </c>
      <c r="Y675" s="16">
        <f t="shared" si="162"/>
        <v>2</v>
      </c>
      <c r="Z675" s="16">
        <f t="shared" si="163"/>
        <v>3</v>
      </c>
      <c r="AA675" s="16" t="str">
        <f t="shared" si="164"/>
        <v>AtkExt</v>
      </c>
      <c r="AB675" s="16">
        <f t="shared" si="158"/>
        <v>236</v>
      </c>
      <c r="AC675" s="16" t="str">
        <f t="shared" si="165"/>
        <v>DefExt</v>
      </c>
      <c r="AD675" s="16">
        <f t="shared" si="166"/>
        <v>117</v>
      </c>
      <c r="AE675" s="16" t="str">
        <f t="shared" si="167"/>
        <v>HPExt</v>
      </c>
      <c r="AF675" s="29">
        <f t="shared" si="168"/>
        <v>710</v>
      </c>
      <c r="AG675" s="29" t="str">
        <f t="shared" si="169"/>
        <v>[x]</v>
      </c>
    </row>
    <row r="676" spans="16:33" ht="16.5" x14ac:dyDescent="0.2">
      <c r="P676" s="15">
        <v>620</v>
      </c>
      <c r="Q676" s="16">
        <f t="shared" si="154"/>
        <v>32</v>
      </c>
      <c r="R676" s="16">
        <f t="shared" si="155"/>
        <v>1606040</v>
      </c>
      <c r="S676" s="16" t="str">
        <f t="shared" si="159"/>
        <v>神器6碎片6等级17</v>
      </c>
      <c r="T676" s="31" t="s">
        <v>673</v>
      </c>
      <c r="U676" s="16">
        <f t="shared" si="156"/>
        <v>17</v>
      </c>
      <c r="V676" s="38">
        <f t="shared" si="160"/>
        <v>1.5779999999999998</v>
      </c>
      <c r="W676" s="19">
        <f t="shared" si="157"/>
        <v>4.7339999999999993E-2</v>
      </c>
      <c r="X676" s="16">
        <f t="shared" si="161"/>
        <v>1</v>
      </c>
      <c r="Y676" s="16">
        <f t="shared" si="162"/>
        <v>2</v>
      </c>
      <c r="Z676" s="16">
        <f t="shared" si="163"/>
        <v>3</v>
      </c>
      <c r="AA676" s="16" t="str">
        <f t="shared" si="164"/>
        <v>AtkExt</v>
      </c>
      <c r="AB676" s="16">
        <f t="shared" si="158"/>
        <v>255</v>
      </c>
      <c r="AC676" s="16" t="str">
        <f t="shared" si="165"/>
        <v>DefExt</v>
      </c>
      <c r="AD676" s="16">
        <f t="shared" si="166"/>
        <v>126</v>
      </c>
      <c r="AE676" s="16" t="str">
        <f t="shared" si="167"/>
        <v>HPExt</v>
      </c>
      <c r="AF676" s="29">
        <f t="shared" si="168"/>
        <v>767</v>
      </c>
      <c r="AG676" s="29" t="str">
        <f t="shared" si="169"/>
        <v>[x]</v>
      </c>
    </row>
    <row r="677" spans="16:33" ht="16.5" x14ac:dyDescent="0.2">
      <c r="P677" s="15">
        <v>621</v>
      </c>
      <c r="Q677" s="16">
        <f t="shared" si="154"/>
        <v>32</v>
      </c>
      <c r="R677" s="16">
        <f t="shared" si="155"/>
        <v>1606040</v>
      </c>
      <c r="S677" s="16" t="str">
        <f t="shared" si="159"/>
        <v>神器6碎片6等级18</v>
      </c>
      <c r="T677" s="31" t="s">
        <v>673</v>
      </c>
      <c r="U677" s="16">
        <f t="shared" si="156"/>
        <v>18</v>
      </c>
      <c r="V677" s="38">
        <f t="shared" si="160"/>
        <v>1.698</v>
      </c>
      <c r="W677" s="19">
        <f t="shared" si="157"/>
        <v>5.0939999999999999E-2</v>
      </c>
      <c r="X677" s="16">
        <f t="shared" si="161"/>
        <v>1</v>
      </c>
      <c r="Y677" s="16">
        <f t="shared" si="162"/>
        <v>2</v>
      </c>
      <c r="Z677" s="16">
        <f t="shared" si="163"/>
        <v>3</v>
      </c>
      <c r="AA677" s="16" t="str">
        <f t="shared" si="164"/>
        <v>AtkExt</v>
      </c>
      <c r="AB677" s="16">
        <f t="shared" si="158"/>
        <v>274</v>
      </c>
      <c r="AC677" s="16" t="str">
        <f t="shared" si="165"/>
        <v>DefExt</v>
      </c>
      <c r="AD677" s="16">
        <f t="shared" si="166"/>
        <v>136</v>
      </c>
      <c r="AE677" s="16" t="str">
        <f t="shared" si="167"/>
        <v>HPExt</v>
      </c>
      <c r="AF677" s="29">
        <f t="shared" si="168"/>
        <v>825</v>
      </c>
      <c r="AG677" s="29" t="str">
        <f t="shared" si="169"/>
        <v>[x]</v>
      </c>
    </row>
    <row r="678" spans="16:33" ht="16.5" x14ac:dyDescent="0.2">
      <c r="P678" s="15">
        <v>622</v>
      </c>
      <c r="Q678" s="16">
        <f t="shared" si="154"/>
        <v>32</v>
      </c>
      <c r="R678" s="16">
        <f t="shared" si="155"/>
        <v>1606040</v>
      </c>
      <c r="S678" s="16" t="str">
        <f t="shared" si="159"/>
        <v>神器6碎片6等级19</v>
      </c>
      <c r="T678" s="31" t="s">
        <v>673</v>
      </c>
      <c r="U678" s="16">
        <f t="shared" si="156"/>
        <v>19</v>
      </c>
      <c r="V678" s="38">
        <f t="shared" si="160"/>
        <v>1.8220000000000001</v>
      </c>
      <c r="W678" s="19">
        <f t="shared" si="157"/>
        <v>5.466E-2</v>
      </c>
      <c r="X678" s="16">
        <f t="shared" si="161"/>
        <v>1</v>
      </c>
      <c r="Y678" s="16">
        <f t="shared" si="162"/>
        <v>2</v>
      </c>
      <c r="Z678" s="16">
        <f t="shared" si="163"/>
        <v>3</v>
      </c>
      <c r="AA678" s="16" t="str">
        <f t="shared" si="164"/>
        <v>AtkExt</v>
      </c>
      <c r="AB678" s="16">
        <f t="shared" si="158"/>
        <v>294</v>
      </c>
      <c r="AC678" s="16" t="str">
        <f t="shared" si="165"/>
        <v>DefExt</v>
      </c>
      <c r="AD678" s="16">
        <f t="shared" si="166"/>
        <v>146</v>
      </c>
      <c r="AE678" s="16" t="str">
        <f t="shared" si="167"/>
        <v>HPExt</v>
      </c>
      <c r="AF678" s="29">
        <f t="shared" si="168"/>
        <v>885</v>
      </c>
      <c r="AG678" s="29" t="str">
        <f t="shared" si="169"/>
        <v>[x]</v>
      </c>
    </row>
    <row r="679" spans="16:33" ht="16.5" x14ac:dyDescent="0.2">
      <c r="P679" s="15">
        <v>623</v>
      </c>
      <c r="Q679" s="16">
        <f t="shared" si="154"/>
        <v>32</v>
      </c>
      <c r="R679" s="16">
        <f t="shared" si="155"/>
        <v>1606040</v>
      </c>
      <c r="S679" s="16" t="str">
        <f t="shared" si="159"/>
        <v>神器6碎片6等级20</v>
      </c>
      <c r="T679" s="31" t="s">
        <v>673</v>
      </c>
      <c r="U679" s="16">
        <f t="shared" si="156"/>
        <v>20</v>
      </c>
      <c r="V679" s="38">
        <f t="shared" si="160"/>
        <v>1.95</v>
      </c>
      <c r="W679" s="19">
        <f t="shared" si="157"/>
        <v>5.8499999999999996E-2</v>
      </c>
      <c r="X679" s="16">
        <f t="shared" si="161"/>
        <v>1</v>
      </c>
      <c r="Y679" s="16">
        <f t="shared" si="162"/>
        <v>2</v>
      </c>
      <c r="Z679" s="16">
        <f t="shared" si="163"/>
        <v>3</v>
      </c>
      <c r="AA679" s="16" t="str">
        <f t="shared" si="164"/>
        <v>AtkExt</v>
      </c>
      <c r="AB679" s="16">
        <f t="shared" si="158"/>
        <v>315</v>
      </c>
      <c r="AC679" s="16" t="str">
        <f t="shared" si="165"/>
        <v>DefExt</v>
      </c>
      <c r="AD679" s="16">
        <f t="shared" si="166"/>
        <v>156</v>
      </c>
      <c r="AE679" s="16" t="str">
        <f t="shared" si="167"/>
        <v>HPExt</v>
      </c>
      <c r="AF679" s="29">
        <f t="shared" si="168"/>
        <v>948</v>
      </c>
      <c r="AG679" s="29" t="str">
        <f t="shared" si="169"/>
        <v>[x]</v>
      </c>
    </row>
    <row r="680" spans="16:33" ht="16.5" x14ac:dyDescent="0.2">
      <c r="P680" s="15">
        <v>624</v>
      </c>
      <c r="Q680" s="16">
        <f t="shared" si="154"/>
        <v>32</v>
      </c>
      <c r="R680" s="16">
        <f t="shared" si="155"/>
        <v>1606040</v>
      </c>
      <c r="S680" s="16" t="str">
        <f t="shared" si="159"/>
        <v>神器6碎片6等级21</v>
      </c>
      <c r="T680" s="31" t="s">
        <v>673</v>
      </c>
      <c r="U680" s="16">
        <f t="shared" si="156"/>
        <v>21</v>
      </c>
      <c r="V680" s="38">
        <f t="shared" si="160"/>
        <v>2.0819999999999999</v>
      </c>
      <c r="W680" s="19">
        <f t="shared" si="157"/>
        <v>6.2459999999999995E-2</v>
      </c>
      <c r="X680" s="16">
        <f t="shared" si="161"/>
        <v>1</v>
      </c>
      <c r="Y680" s="16">
        <f t="shared" si="162"/>
        <v>2</v>
      </c>
      <c r="Z680" s="16">
        <f t="shared" si="163"/>
        <v>3</v>
      </c>
      <c r="AA680" s="16" t="str">
        <f t="shared" si="164"/>
        <v>AtkExt</v>
      </c>
      <c r="AB680" s="16">
        <f t="shared" si="158"/>
        <v>336</v>
      </c>
      <c r="AC680" s="16" t="str">
        <f t="shared" si="165"/>
        <v>DefExt</v>
      </c>
      <c r="AD680" s="16">
        <f t="shared" si="166"/>
        <v>167</v>
      </c>
      <c r="AE680" s="16" t="str">
        <f t="shared" si="167"/>
        <v>HPExt</v>
      </c>
      <c r="AF680" s="29">
        <f t="shared" si="168"/>
        <v>1012</v>
      </c>
      <c r="AG680" s="29" t="str">
        <f t="shared" si="169"/>
        <v>[x]</v>
      </c>
    </row>
    <row r="681" spans="16:33" ht="16.5" x14ac:dyDescent="0.2">
      <c r="P681" s="15">
        <v>625</v>
      </c>
      <c r="Q681" s="16">
        <f t="shared" si="154"/>
        <v>33</v>
      </c>
      <c r="R681" s="16">
        <f t="shared" si="155"/>
        <v>1606041</v>
      </c>
      <c r="S681" s="16" t="str">
        <f t="shared" si="159"/>
        <v>神器6碎片7等级1</v>
      </c>
      <c r="T681" s="31" t="s">
        <v>673</v>
      </c>
      <c r="U681" s="16">
        <f t="shared" si="156"/>
        <v>1</v>
      </c>
      <c r="V681" s="38">
        <f t="shared" si="160"/>
        <v>0.20200000000000001</v>
      </c>
      <c r="W681" s="19">
        <f t="shared" si="157"/>
        <v>1.0100000000000001E-2</v>
      </c>
      <c r="X681" s="16">
        <f t="shared" si="161"/>
        <v>1</v>
      </c>
      <c r="Y681" s="16">
        <f t="shared" si="162"/>
        <v>2</v>
      </c>
      <c r="Z681" s="16">
        <f t="shared" si="163"/>
        <v>0</v>
      </c>
      <c r="AA681" s="16" t="str">
        <f t="shared" si="164"/>
        <v>AtkExt</v>
      </c>
      <c r="AB681" s="16">
        <f t="shared" si="158"/>
        <v>108</v>
      </c>
      <c r="AC681" s="16" t="str">
        <f t="shared" si="165"/>
        <v>DefExt</v>
      </c>
      <c r="AD681" s="16">
        <f t="shared" si="166"/>
        <v>54</v>
      </c>
      <c r="AE681" s="16" t="str">
        <f t="shared" si="167"/>
        <v>[x]</v>
      </c>
      <c r="AF681" s="29" t="str">
        <f t="shared" si="168"/>
        <v>[x]</v>
      </c>
      <c r="AG681" s="29">
        <f t="shared" si="169"/>
        <v>1</v>
      </c>
    </row>
    <row r="682" spans="16:33" ht="16.5" x14ac:dyDescent="0.2">
      <c r="P682" s="15">
        <v>626</v>
      </c>
      <c r="Q682" s="16">
        <f t="shared" si="154"/>
        <v>33</v>
      </c>
      <c r="R682" s="16">
        <f t="shared" si="155"/>
        <v>1606041</v>
      </c>
      <c r="S682" s="16" t="str">
        <f t="shared" si="159"/>
        <v>神器6碎片7等级2</v>
      </c>
      <c r="T682" s="31" t="s">
        <v>673</v>
      </c>
      <c r="U682" s="16">
        <f t="shared" si="156"/>
        <v>2</v>
      </c>
      <c r="V682" s="38">
        <f t="shared" si="160"/>
        <v>0.25800000000000001</v>
      </c>
      <c r="W682" s="19">
        <f t="shared" si="157"/>
        <v>1.2900000000000002E-2</v>
      </c>
      <c r="X682" s="16">
        <f t="shared" si="161"/>
        <v>1</v>
      </c>
      <c r="Y682" s="16">
        <f t="shared" si="162"/>
        <v>2</v>
      </c>
      <c r="Z682" s="16">
        <f t="shared" si="163"/>
        <v>0</v>
      </c>
      <c r="AA682" s="16" t="str">
        <f t="shared" si="164"/>
        <v>AtkExt</v>
      </c>
      <c r="AB682" s="16">
        <f t="shared" si="158"/>
        <v>139</v>
      </c>
      <c r="AC682" s="16" t="str">
        <f t="shared" si="165"/>
        <v>DefExt</v>
      </c>
      <c r="AD682" s="16">
        <f t="shared" si="166"/>
        <v>69</v>
      </c>
      <c r="AE682" s="16" t="str">
        <f t="shared" si="167"/>
        <v>[x]</v>
      </c>
      <c r="AF682" s="29" t="str">
        <f t="shared" si="168"/>
        <v>[x]</v>
      </c>
      <c r="AG682" s="29">
        <f t="shared" si="169"/>
        <v>2</v>
      </c>
    </row>
    <row r="683" spans="16:33" ht="16.5" x14ac:dyDescent="0.2">
      <c r="P683" s="15">
        <v>627</v>
      </c>
      <c r="Q683" s="16">
        <f t="shared" si="154"/>
        <v>33</v>
      </c>
      <c r="R683" s="16">
        <f t="shared" si="155"/>
        <v>1606041</v>
      </c>
      <c r="S683" s="16" t="str">
        <f t="shared" si="159"/>
        <v>神器6碎片7等级3</v>
      </c>
      <c r="T683" s="31" t="s">
        <v>673</v>
      </c>
      <c r="U683" s="16">
        <f t="shared" si="156"/>
        <v>3</v>
      </c>
      <c r="V683" s="38">
        <f t="shared" si="160"/>
        <v>0.31800000000000006</v>
      </c>
      <c r="W683" s="19">
        <f t="shared" si="157"/>
        <v>1.5900000000000004E-2</v>
      </c>
      <c r="X683" s="16">
        <f t="shared" si="161"/>
        <v>1</v>
      </c>
      <c r="Y683" s="16">
        <f t="shared" si="162"/>
        <v>2</v>
      </c>
      <c r="Z683" s="16">
        <f t="shared" si="163"/>
        <v>0</v>
      </c>
      <c r="AA683" s="16" t="str">
        <f t="shared" si="164"/>
        <v>AtkExt</v>
      </c>
      <c r="AB683" s="16">
        <f t="shared" si="158"/>
        <v>171</v>
      </c>
      <c r="AC683" s="16" t="str">
        <f t="shared" si="165"/>
        <v>DefExt</v>
      </c>
      <c r="AD683" s="16">
        <f t="shared" si="166"/>
        <v>85</v>
      </c>
      <c r="AE683" s="16" t="str">
        <f t="shared" si="167"/>
        <v>[x]</v>
      </c>
      <c r="AF683" s="29" t="str">
        <f t="shared" si="168"/>
        <v>[x]</v>
      </c>
      <c r="AG683" s="29">
        <f t="shared" si="169"/>
        <v>3</v>
      </c>
    </row>
    <row r="684" spans="16:33" ht="16.5" x14ac:dyDescent="0.2">
      <c r="P684" s="15">
        <v>628</v>
      </c>
      <c r="Q684" s="16">
        <f t="shared" si="154"/>
        <v>33</v>
      </c>
      <c r="R684" s="16">
        <f t="shared" si="155"/>
        <v>1606041</v>
      </c>
      <c r="S684" s="16" t="str">
        <f t="shared" si="159"/>
        <v>神器6碎片7等级4</v>
      </c>
      <c r="T684" s="31" t="s">
        <v>673</v>
      </c>
      <c r="U684" s="16">
        <f t="shared" si="156"/>
        <v>4</v>
      </c>
      <c r="V684" s="38">
        <f t="shared" si="160"/>
        <v>0.38200000000000001</v>
      </c>
      <c r="W684" s="19">
        <f t="shared" si="157"/>
        <v>1.9100000000000002E-2</v>
      </c>
      <c r="X684" s="16">
        <f t="shared" si="161"/>
        <v>1</v>
      </c>
      <c r="Y684" s="16">
        <f t="shared" si="162"/>
        <v>2</v>
      </c>
      <c r="Z684" s="16">
        <f t="shared" si="163"/>
        <v>0</v>
      </c>
      <c r="AA684" s="16" t="str">
        <f t="shared" si="164"/>
        <v>AtkExt</v>
      </c>
      <c r="AB684" s="16">
        <f t="shared" si="158"/>
        <v>205</v>
      </c>
      <c r="AC684" s="16" t="str">
        <f t="shared" si="165"/>
        <v>DefExt</v>
      </c>
      <c r="AD684" s="16">
        <f t="shared" si="166"/>
        <v>102</v>
      </c>
      <c r="AE684" s="16" t="str">
        <f t="shared" si="167"/>
        <v>[x]</v>
      </c>
      <c r="AF684" s="29" t="str">
        <f t="shared" si="168"/>
        <v>[x]</v>
      </c>
      <c r="AG684" s="29">
        <f t="shared" si="169"/>
        <v>4</v>
      </c>
    </row>
    <row r="685" spans="16:33" ht="16.5" x14ac:dyDescent="0.2">
      <c r="P685" s="15">
        <v>629</v>
      </c>
      <c r="Q685" s="16">
        <f t="shared" si="154"/>
        <v>33</v>
      </c>
      <c r="R685" s="16">
        <f t="shared" si="155"/>
        <v>1606041</v>
      </c>
      <c r="S685" s="16" t="str">
        <f t="shared" si="159"/>
        <v>神器6碎片7等级5</v>
      </c>
      <c r="T685" s="31" t="s">
        <v>673</v>
      </c>
      <c r="U685" s="16">
        <f t="shared" si="156"/>
        <v>5</v>
      </c>
      <c r="V685" s="38">
        <f t="shared" si="160"/>
        <v>0.45</v>
      </c>
      <c r="W685" s="19">
        <f t="shared" si="157"/>
        <v>2.2500000000000003E-2</v>
      </c>
      <c r="X685" s="16">
        <f t="shared" si="161"/>
        <v>1</v>
      </c>
      <c r="Y685" s="16">
        <f t="shared" si="162"/>
        <v>2</v>
      </c>
      <c r="Z685" s="16">
        <f t="shared" si="163"/>
        <v>0</v>
      </c>
      <c r="AA685" s="16" t="str">
        <f t="shared" si="164"/>
        <v>AtkExt</v>
      </c>
      <c r="AB685" s="16">
        <f t="shared" si="158"/>
        <v>242</v>
      </c>
      <c r="AC685" s="16" t="str">
        <f t="shared" si="165"/>
        <v>DefExt</v>
      </c>
      <c r="AD685" s="16">
        <f t="shared" si="166"/>
        <v>120</v>
      </c>
      <c r="AE685" s="16" t="str">
        <f t="shared" si="167"/>
        <v>[x]</v>
      </c>
      <c r="AF685" s="29" t="str">
        <f t="shared" si="168"/>
        <v>[x]</v>
      </c>
      <c r="AG685" s="29">
        <f t="shared" si="169"/>
        <v>5</v>
      </c>
    </row>
    <row r="686" spans="16:33" ht="16.5" x14ac:dyDescent="0.2">
      <c r="P686" s="15">
        <v>630</v>
      </c>
      <c r="Q686" s="16">
        <f t="shared" si="154"/>
        <v>33</v>
      </c>
      <c r="R686" s="16">
        <f t="shared" si="155"/>
        <v>1606041</v>
      </c>
      <c r="S686" s="16" t="str">
        <f t="shared" si="159"/>
        <v>神器6碎片7等级6</v>
      </c>
      <c r="T686" s="31" t="s">
        <v>673</v>
      </c>
      <c r="U686" s="16">
        <f t="shared" si="156"/>
        <v>6</v>
      </c>
      <c r="V686" s="38">
        <f t="shared" si="160"/>
        <v>0.52200000000000002</v>
      </c>
      <c r="W686" s="19">
        <f t="shared" si="157"/>
        <v>2.6100000000000002E-2</v>
      </c>
      <c r="X686" s="16">
        <f t="shared" si="161"/>
        <v>1</v>
      </c>
      <c r="Y686" s="16">
        <f t="shared" si="162"/>
        <v>2</v>
      </c>
      <c r="Z686" s="16">
        <f t="shared" si="163"/>
        <v>0</v>
      </c>
      <c r="AA686" s="16" t="str">
        <f t="shared" si="164"/>
        <v>AtkExt</v>
      </c>
      <c r="AB686" s="16">
        <f t="shared" si="158"/>
        <v>281</v>
      </c>
      <c r="AC686" s="16" t="str">
        <f t="shared" si="165"/>
        <v>DefExt</v>
      </c>
      <c r="AD686" s="16">
        <f t="shared" si="166"/>
        <v>140</v>
      </c>
      <c r="AE686" s="16" t="str">
        <f t="shared" si="167"/>
        <v>[x]</v>
      </c>
      <c r="AF686" s="29" t="str">
        <f t="shared" si="168"/>
        <v>[x]</v>
      </c>
      <c r="AG686" s="29">
        <f t="shared" si="169"/>
        <v>6</v>
      </c>
    </row>
    <row r="687" spans="16:33" ht="16.5" x14ac:dyDescent="0.2">
      <c r="P687" s="15">
        <v>631</v>
      </c>
      <c r="Q687" s="16">
        <f t="shared" si="154"/>
        <v>33</v>
      </c>
      <c r="R687" s="16">
        <f t="shared" si="155"/>
        <v>1606041</v>
      </c>
      <c r="S687" s="16" t="str">
        <f t="shared" si="159"/>
        <v>神器6碎片7等级7</v>
      </c>
      <c r="T687" s="31" t="s">
        <v>673</v>
      </c>
      <c r="U687" s="16">
        <f t="shared" si="156"/>
        <v>7</v>
      </c>
      <c r="V687" s="38">
        <f t="shared" si="160"/>
        <v>0.59799999999999998</v>
      </c>
      <c r="W687" s="19">
        <f t="shared" si="157"/>
        <v>2.9899999999999999E-2</v>
      </c>
      <c r="X687" s="16">
        <f t="shared" si="161"/>
        <v>1</v>
      </c>
      <c r="Y687" s="16">
        <f t="shared" si="162"/>
        <v>2</v>
      </c>
      <c r="Z687" s="16">
        <f t="shared" si="163"/>
        <v>0</v>
      </c>
      <c r="AA687" s="16" t="str">
        <f t="shared" si="164"/>
        <v>AtkExt</v>
      </c>
      <c r="AB687" s="16">
        <f t="shared" si="158"/>
        <v>322</v>
      </c>
      <c r="AC687" s="16" t="str">
        <f t="shared" si="165"/>
        <v>DefExt</v>
      </c>
      <c r="AD687" s="16">
        <f t="shared" si="166"/>
        <v>160</v>
      </c>
      <c r="AE687" s="16" t="str">
        <f t="shared" si="167"/>
        <v>[x]</v>
      </c>
      <c r="AF687" s="29" t="str">
        <f t="shared" si="168"/>
        <v>[x]</v>
      </c>
      <c r="AG687" s="29">
        <f t="shared" si="169"/>
        <v>7</v>
      </c>
    </row>
    <row r="688" spans="16:33" ht="16.5" x14ac:dyDescent="0.2">
      <c r="P688" s="15">
        <v>632</v>
      </c>
      <c r="Q688" s="16">
        <f t="shared" si="154"/>
        <v>33</v>
      </c>
      <c r="R688" s="16">
        <f t="shared" si="155"/>
        <v>1606041</v>
      </c>
      <c r="S688" s="16" t="str">
        <f t="shared" si="159"/>
        <v>神器6碎片7等级8</v>
      </c>
      <c r="T688" s="31" t="s">
        <v>673</v>
      </c>
      <c r="U688" s="16">
        <f t="shared" si="156"/>
        <v>8</v>
      </c>
      <c r="V688" s="38">
        <f t="shared" si="160"/>
        <v>0.67800000000000005</v>
      </c>
      <c r="W688" s="19">
        <f t="shared" si="157"/>
        <v>3.3900000000000007E-2</v>
      </c>
      <c r="X688" s="16">
        <f t="shared" si="161"/>
        <v>1</v>
      </c>
      <c r="Y688" s="16">
        <f t="shared" si="162"/>
        <v>2</v>
      </c>
      <c r="Z688" s="16">
        <f t="shared" si="163"/>
        <v>0</v>
      </c>
      <c r="AA688" s="16" t="str">
        <f t="shared" si="164"/>
        <v>AtkExt</v>
      </c>
      <c r="AB688" s="16">
        <f t="shared" si="158"/>
        <v>365</v>
      </c>
      <c r="AC688" s="16" t="str">
        <f t="shared" si="165"/>
        <v>DefExt</v>
      </c>
      <c r="AD688" s="16">
        <f t="shared" si="166"/>
        <v>181</v>
      </c>
      <c r="AE688" s="16" t="str">
        <f t="shared" si="167"/>
        <v>[x]</v>
      </c>
      <c r="AF688" s="29" t="str">
        <f t="shared" si="168"/>
        <v>[x]</v>
      </c>
      <c r="AG688" s="29">
        <f t="shared" si="169"/>
        <v>8</v>
      </c>
    </row>
    <row r="689" spans="16:33" ht="16.5" x14ac:dyDescent="0.2">
      <c r="P689" s="15">
        <v>633</v>
      </c>
      <c r="Q689" s="16">
        <f t="shared" si="154"/>
        <v>33</v>
      </c>
      <c r="R689" s="16">
        <f t="shared" si="155"/>
        <v>1606041</v>
      </c>
      <c r="S689" s="16" t="str">
        <f t="shared" si="159"/>
        <v>神器6碎片7等级9</v>
      </c>
      <c r="T689" s="31" t="s">
        <v>673</v>
      </c>
      <c r="U689" s="16">
        <f t="shared" si="156"/>
        <v>9</v>
      </c>
      <c r="V689" s="38">
        <f t="shared" si="160"/>
        <v>0.76200000000000001</v>
      </c>
      <c r="W689" s="19">
        <f t="shared" si="157"/>
        <v>3.8100000000000002E-2</v>
      </c>
      <c r="X689" s="16">
        <f t="shared" si="161"/>
        <v>1</v>
      </c>
      <c r="Y689" s="16">
        <f t="shared" si="162"/>
        <v>2</v>
      </c>
      <c r="Z689" s="16">
        <f t="shared" si="163"/>
        <v>0</v>
      </c>
      <c r="AA689" s="16" t="str">
        <f t="shared" si="164"/>
        <v>AtkExt</v>
      </c>
      <c r="AB689" s="16">
        <f t="shared" si="158"/>
        <v>410</v>
      </c>
      <c r="AC689" s="16" t="str">
        <f t="shared" si="165"/>
        <v>DefExt</v>
      </c>
      <c r="AD689" s="16">
        <f t="shared" si="166"/>
        <v>204</v>
      </c>
      <c r="AE689" s="16" t="str">
        <f t="shared" si="167"/>
        <v>[x]</v>
      </c>
      <c r="AF689" s="29" t="str">
        <f t="shared" si="168"/>
        <v>[x]</v>
      </c>
      <c r="AG689" s="29">
        <f t="shared" si="169"/>
        <v>9</v>
      </c>
    </row>
    <row r="690" spans="16:33" ht="16.5" x14ac:dyDescent="0.2">
      <c r="P690" s="15">
        <v>634</v>
      </c>
      <c r="Q690" s="16">
        <f t="shared" si="154"/>
        <v>33</v>
      </c>
      <c r="R690" s="16">
        <f t="shared" si="155"/>
        <v>1606041</v>
      </c>
      <c r="S690" s="16" t="str">
        <f t="shared" si="159"/>
        <v>神器6碎片7等级10</v>
      </c>
      <c r="T690" s="31" t="s">
        <v>673</v>
      </c>
      <c r="U690" s="16">
        <f t="shared" si="156"/>
        <v>10</v>
      </c>
      <c r="V690" s="38">
        <f t="shared" si="160"/>
        <v>0.85000000000000009</v>
      </c>
      <c r="W690" s="19">
        <f t="shared" si="157"/>
        <v>4.250000000000001E-2</v>
      </c>
      <c r="X690" s="16">
        <f t="shared" si="161"/>
        <v>1</v>
      </c>
      <c r="Y690" s="16">
        <f t="shared" si="162"/>
        <v>2</v>
      </c>
      <c r="Z690" s="16">
        <f t="shared" si="163"/>
        <v>0</v>
      </c>
      <c r="AA690" s="16" t="str">
        <f t="shared" si="164"/>
        <v>AtkExt</v>
      </c>
      <c r="AB690" s="16">
        <f t="shared" si="158"/>
        <v>458</v>
      </c>
      <c r="AC690" s="16" t="str">
        <f t="shared" si="165"/>
        <v>DefExt</v>
      </c>
      <c r="AD690" s="16">
        <f t="shared" si="166"/>
        <v>227</v>
      </c>
      <c r="AE690" s="16" t="str">
        <f t="shared" si="167"/>
        <v>[x]</v>
      </c>
      <c r="AF690" s="29" t="str">
        <f t="shared" si="168"/>
        <v>[x]</v>
      </c>
      <c r="AG690" s="29">
        <f t="shared" si="169"/>
        <v>10</v>
      </c>
    </row>
    <row r="691" spans="16:33" ht="16.5" x14ac:dyDescent="0.2">
      <c r="P691" s="15">
        <v>635</v>
      </c>
      <c r="Q691" s="16">
        <f t="shared" si="154"/>
        <v>33</v>
      </c>
      <c r="R691" s="16">
        <f t="shared" si="155"/>
        <v>1606041</v>
      </c>
      <c r="S691" s="16" t="str">
        <f t="shared" si="159"/>
        <v>神器6碎片7等级11</v>
      </c>
      <c r="T691" s="31" t="s">
        <v>673</v>
      </c>
      <c r="U691" s="16">
        <f t="shared" si="156"/>
        <v>11</v>
      </c>
      <c r="V691" s="38">
        <f t="shared" si="160"/>
        <v>0.94200000000000006</v>
      </c>
      <c r="W691" s="19">
        <f t="shared" si="157"/>
        <v>4.7100000000000003E-2</v>
      </c>
      <c r="X691" s="16">
        <f t="shared" si="161"/>
        <v>1</v>
      </c>
      <c r="Y691" s="16">
        <f t="shared" si="162"/>
        <v>2</v>
      </c>
      <c r="Z691" s="16">
        <f t="shared" si="163"/>
        <v>0</v>
      </c>
      <c r="AA691" s="16" t="str">
        <f t="shared" si="164"/>
        <v>AtkExt</v>
      </c>
      <c r="AB691" s="16">
        <f t="shared" si="158"/>
        <v>507</v>
      </c>
      <c r="AC691" s="16" t="str">
        <f t="shared" si="165"/>
        <v>DefExt</v>
      </c>
      <c r="AD691" s="16">
        <f t="shared" si="166"/>
        <v>252</v>
      </c>
      <c r="AE691" s="16" t="str">
        <f t="shared" si="167"/>
        <v>[x]</v>
      </c>
      <c r="AF691" s="29" t="str">
        <f t="shared" si="168"/>
        <v>[x]</v>
      </c>
      <c r="AG691" s="29">
        <f t="shared" si="169"/>
        <v>11</v>
      </c>
    </row>
    <row r="692" spans="16:33" ht="16.5" x14ac:dyDescent="0.2">
      <c r="P692" s="15">
        <v>636</v>
      </c>
      <c r="Q692" s="16">
        <f t="shared" si="154"/>
        <v>33</v>
      </c>
      <c r="R692" s="16">
        <f t="shared" si="155"/>
        <v>1606041</v>
      </c>
      <c r="S692" s="16" t="str">
        <f t="shared" si="159"/>
        <v>神器6碎片7等级12</v>
      </c>
      <c r="T692" s="31" t="s">
        <v>673</v>
      </c>
      <c r="U692" s="16">
        <f t="shared" si="156"/>
        <v>12</v>
      </c>
      <c r="V692" s="38">
        <f t="shared" si="160"/>
        <v>1.0380000000000003</v>
      </c>
      <c r="W692" s="19">
        <f t="shared" si="157"/>
        <v>5.1900000000000016E-2</v>
      </c>
      <c r="X692" s="16">
        <f t="shared" si="161"/>
        <v>1</v>
      </c>
      <c r="Y692" s="16">
        <f t="shared" si="162"/>
        <v>2</v>
      </c>
      <c r="Z692" s="16">
        <f t="shared" si="163"/>
        <v>0</v>
      </c>
      <c r="AA692" s="16" t="str">
        <f t="shared" si="164"/>
        <v>AtkExt</v>
      </c>
      <c r="AB692" s="16">
        <f t="shared" si="158"/>
        <v>559</v>
      </c>
      <c r="AC692" s="16" t="str">
        <f t="shared" si="165"/>
        <v>DefExt</v>
      </c>
      <c r="AD692" s="16">
        <f t="shared" si="166"/>
        <v>278</v>
      </c>
      <c r="AE692" s="16" t="str">
        <f t="shared" si="167"/>
        <v>[x]</v>
      </c>
      <c r="AF692" s="29" t="str">
        <f t="shared" si="168"/>
        <v>[x]</v>
      </c>
      <c r="AG692" s="29">
        <f t="shared" si="169"/>
        <v>12</v>
      </c>
    </row>
    <row r="693" spans="16:33" ht="16.5" x14ac:dyDescent="0.2">
      <c r="P693" s="15">
        <v>637</v>
      </c>
      <c r="Q693" s="16">
        <f t="shared" si="154"/>
        <v>33</v>
      </c>
      <c r="R693" s="16">
        <f t="shared" si="155"/>
        <v>1606041</v>
      </c>
      <c r="S693" s="16" t="str">
        <f t="shared" si="159"/>
        <v>神器6碎片7等级13</v>
      </c>
      <c r="T693" s="31" t="s">
        <v>673</v>
      </c>
      <c r="U693" s="16">
        <f t="shared" si="156"/>
        <v>13</v>
      </c>
      <c r="V693" s="38">
        <f t="shared" si="160"/>
        <v>1.1380000000000001</v>
      </c>
      <c r="W693" s="19">
        <f t="shared" si="157"/>
        <v>5.6900000000000006E-2</v>
      </c>
      <c r="X693" s="16">
        <f t="shared" si="161"/>
        <v>1</v>
      </c>
      <c r="Y693" s="16">
        <f t="shared" si="162"/>
        <v>2</v>
      </c>
      <c r="Z693" s="16">
        <f t="shared" si="163"/>
        <v>0</v>
      </c>
      <c r="AA693" s="16" t="str">
        <f t="shared" si="164"/>
        <v>AtkExt</v>
      </c>
      <c r="AB693" s="16">
        <f t="shared" si="158"/>
        <v>613</v>
      </c>
      <c r="AC693" s="16" t="str">
        <f t="shared" si="165"/>
        <v>DefExt</v>
      </c>
      <c r="AD693" s="16">
        <f t="shared" si="166"/>
        <v>305</v>
      </c>
      <c r="AE693" s="16" t="str">
        <f t="shared" si="167"/>
        <v>[x]</v>
      </c>
      <c r="AF693" s="29" t="str">
        <f t="shared" si="168"/>
        <v>[x]</v>
      </c>
      <c r="AG693" s="29">
        <f t="shared" si="169"/>
        <v>13</v>
      </c>
    </row>
    <row r="694" spans="16:33" ht="16.5" x14ac:dyDescent="0.2">
      <c r="P694" s="15">
        <v>638</v>
      </c>
      <c r="Q694" s="16">
        <f t="shared" si="154"/>
        <v>33</v>
      </c>
      <c r="R694" s="16">
        <f t="shared" si="155"/>
        <v>1606041</v>
      </c>
      <c r="S694" s="16" t="str">
        <f t="shared" si="159"/>
        <v>神器6碎片7等级14</v>
      </c>
      <c r="T694" s="31" t="s">
        <v>673</v>
      </c>
      <c r="U694" s="16">
        <f t="shared" si="156"/>
        <v>14</v>
      </c>
      <c r="V694" s="38">
        <f t="shared" si="160"/>
        <v>1.242</v>
      </c>
      <c r="W694" s="19">
        <f t="shared" si="157"/>
        <v>6.2100000000000002E-2</v>
      </c>
      <c r="X694" s="16">
        <f t="shared" si="161"/>
        <v>1</v>
      </c>
      <c r="Y694" s="16">
        <f t="shared" si="162"/>
        <v>2</v>
      </c>
      <c r="Z694" s="16">
        <f t="shared" si="163"/>
        <v>0</v>
      </c>
      <c r="AA694" s="16" t="str">
        <f t="shared" si="164"/>
        <v>AtkExt</v>
      </c>
      <c r="AB694" s="16">
        <f t="shared" si="158"/>
        <v>669</v>
      </c>
      <c r="AC694" s="16" t="str">
        <f t="shared" si="165"/>
        <v>DefExt</v>
      </c>
      <c r="AD694" s="16">
        <f t="shared" si="166"/>
        <v>333</v>
      </c>
      <c r="AE694" s="16" t="str">
        <f t="shared" si="167"/>
        <v>[x]</v>
      </c>
      <c r="AF694" s="29" t="str">
        <f t="shared" si="168"/>
        <v>[x]</v>
      </c>
      <c r="AG694" s="29">
        <f t="shared" si="169"/>
        <v>14</v>
      </c>
    </row>
    <row r="695" spans="16:33" ht="16.5" x14ac:dyDescent="0.2">
      <c r="P695" s="15">
        <v>639</v>
      </c>
      <c r="Q695" s="16">
        <f t="shared" si="154"/>
        <v>33</v>
      </c>
      <c r="R695" s="16">
        <f t="shared" si="155"/>
        <v>1606041</v>
      </c>
      <c r="S695" s="16" t="str">
        <f t="shared" si="159"/>
        <v>神器6碎片7等级15</v>
      </c>
      <c r="T695" s="31" t="s">
        <v>673</v>
      </c>
      <c r="U695" s="16">
        <f t="shared" si="156"/>
        <v>15</v>
      </c>
      <c r="V695" s="38">
        <f t="shared" si="160"/>
        <v>1.35</v>
      </c>
      <c r="W695" s="19">
        <f t="shared" si="157"/>
        <v>6.7500000000000004E-2</v>
      </c>
      <c r="X695" s="16">
        <f t="shared" si="161"/>
        <v>1</v>
      </c>
      <c r="Y695" s="16">
        <f t="shared" si="162"/>
        <v>2</v>
      </c>
      <c r="Z695" s="16">
        <f t="shared" si="163"/>
        <v>0</v>
      </c>
      <c r="AA695" s="16" t="str">
        <f t="shared" si="164"/>
        <v>AtkExt</v>
      </c>
      <c r="AB695" s="16">
        <f t="shared" si="158"/>
        <v>727</v>
      </c>
      <c r="AC695" s="16" t="str">
        <f t="shared" si="165"/>
        <v>DefExt</v>
      </c>
      <c r="AD695" s="16">
        <f t="shared" si="166"/>
        <v>362</v>
      </c>
      <c r="AE695" s="16" t="str">
        <f t="shared" si="167"/>
        <v>[x]</v>
      </c>
      <c r="AF695" s="29" t="str">
        <f t="shared" si="168"/>
        <v>[x]</v>
      </c>
      <c r="AG695" s="29">
        <f t="shared" si="169"/>
        <v>15</v>
      </c>
    </row>
    <row r="696" spans="16:33" ht="16.5" x14ac:dyDescent="0.2">
      <c r="P696" s="15">
        <v>640</v>
      </c>
      <c r="Q696" s="16">
        <f t="shared" si="154"/>
        <v>33</v>
      </c>
      <c r="R696" s="16">
        <f t="shared" si="155"/>
        <v>1606041</v>
      </c>
      <c r="S696" s="16" t="str">
        <f t="shared" si="159"/>
        <v>神器6碎片7等级16</v>
      </c>
      <c r="T696" s="31" t="s">
        <v>673</v>
      </c>
      <c r="U696" s="16">
        <f t="shared" si="156"/>
        <v>16</v>
      </c>
      <c r="V696" s="38">
        <f t="shared" si="160"/>
        <v>1.4620000000000002</v>
      </c>
      <c r="W696" s="19">
        <f t="shared" si="157"/>
        <v>7.3100000000000012E-2</v>
      </c>
      <c r="X696" s="16">
        <f t="shared" si="161"/>
        <v>1</v>
      </c>
      <c r="Y696" s="16">
        <f t="shared" si="162"/>
        <v>2</v>
      </c>
      <c r="Z696" s="16">
        <f t="shared" si="163"/>
        <v>0</v>
      </c>
      <c r="AA696" s="16" t="str">
        <f t="shared" si="164"/>
        <v>AtkExt</v>
      </c>
      <c r="AB696" s="16">
        <f t="shared" si="158"/>
        <v>788</v>
      </c>
      <c r="AC696" s="16" t="str">
        <f t="shared" si="165"/>
        <v>DefExt</v>
      </c>
      <c r="AD696" s="16">
        <f t="shared" si="166"/>
        <v>392</v>
      </c>
      <c r="AE696" s="16" t="str">
        <f t="shared" si="167"/>
        <v>[x]</v>
      </c>
      <c r="AF696" s="29" t="str">
        <f t="shared" si="168"/>
        <v>[x]</v>
      </c>
      <c r="AG696" s="29">
        <f t="shared" si="169"/>
        <v>16</v>
      </c>
    </row>
    <row r="697" spans="16:33" ht="16.5" x14ac:dyDescent="0.2">
      <c r="P697" s="15">
        <v>641</v>
      </c>
      <c r="Q697" s="16">
        <f t="shared" ref="Q697:Q760" si="170">MATCH(P697-1,$X$4:$X$46,1)</f>
        <v>33</v>
      </c>
      <c r="R697" s="16">
        <f t="shared" ref="R697:R760" si="171">INDEX($S$5:$S$46,Q697)</f>
        <v>1606041</v>
      </c>
      <c r="S697" s="16" t="str">
        <f t="shared" si="159"/>
        <v>神器6碎片7等级17</v>
      </c>
      <c r="T697" s="31" t="s">
        <v>673</v>
      </c>
      <c r="U697" s="16">
        <f t="shared" ref="U697:U760" si="172">P697-INDEX($X$4:$X$46,Q697)</f>
        <v>17</v>
      </c>
      <c r="V697" s="38">
        <f t="shared" si="160"/>
        <v>1.5779999999999998</v>
      </c>
      <c r="W697" s="19">
        <f t="shared" ref="W697:W760" si="173">INDEX($V$5:$V$46,Q697)*V697</f>
        <v>7.8899999999999998E-2</v>
      </c>
      <c r="X697" s="16">
        <f t="shared" si="161"/>
        <v>1</v>
      </c>
      <c r="Y697" s="16">
        <f t="shared" si="162"/>
        <v>2</v>
      </c>
      <c r="Z697" s="16">
        <f t="shared" si="163"/>
        <v>0</v>
      </c>
      <c r="AA697" s="16" t="str">
        <f t="shared" si="164"/>
        <v>AtkExt</v>
      </c>
      <c r="AB697" s="16">
        <f t="shared" ref="AB697:AB760" si="174">INT(INDEX($E$4:$G$4,X697)*W697*INDEX($Y$5:$AA$46,Q697,X697))</f>
        <v>850</v>
      </c>
      <c r="AC697" s="16" t="str">
        <f t="shared" si="165"/>
        <v>DefExt</v>
      </c>
      <c r="AD697" s="16">
        <f t="shared" si="166"/>
        <v>423</v>
      </c>
      <c r="AE697" s="16" t="str">
        <f t="shared" si="167"/>
        <v>[x]</v>
      </c>
      <c r="AF697" s="29" t="str">
        <f t="shared" si="168"/>
        <v>[x]</v>
      </c>
      <c r="AG697" s="29">
        <f t="shared" si="169"/>
        <v>17</v>
      </c>
    </row>
    <row r="698" spans="16:33" ht="16.5" x14ac:dyDescent="0.2">
      <c r="P698" s="15">
        <v>642</v>
      </c>
      <c r="Q698" s="16">
        <f t="shared" si="170"/>
        <v>33</v>
      </c>
      <c r="R698" s="16">
        <f t="shared" si="171"/>
        <v>1606041</v>
      </c>
      <c r="S698" s="16" t="str">
        <f t="shared" ref="S698:S761" si="175">INDEX($P$5:$P$46,Q698)&amp;"碎片"&amp;INDEX($R$5:$R$46,Q698)&amp;"等级"&amp;U698</f>
        <v>神器6碎片7等级18</v>
      </c>
      <c r="T698" s="31" t="s">
        <v>673</v>
      </c>
      <c r="U698" s="16">
        <f t="shared" si="172"/>
        <v>18</v>
      </c>
      <c r="V698" s="38">
        <f t="shared" ref="V698:V761" si="176">15%+U698*5%+U698*U698*0.2%</f>
        <v>1.698</v>
      </c>
      <c r="W698" s="19">
        <f t="shared" si="173"/>
        <v>8.4900000000000003E-2</v>
      </c>
      <c r="X698" s="16">
        <f t="shared" ref="X698:X761" si="177">INDEX($AB$5:$AB$46,Q698)</f>
        <v>1</v>
      </c>
      <c r="Y698" s="16">
        <f t="shared" ref="Y698:Y761" si="178">INDEX(AC$5:AC$46,$Q698)</f>
        <v>2</v>
      </c>
      <c r="Z698" s="16">
        <f t="shared" ref="Z698:Z761" si="179">INDEX(AD$5:AD$46,$Q698)</f>
        <v>0</v>
      </c>
      <c r="AA698" s="16" t="str">
        <f t="shared" ref="AA698:AA761" si="180">INDEX($Y$3:$AA$3,X698)</f>
        <v>AtkExt</v>
      </c>
      <c r="AB698" s="16">
        <f t="shared" si="174"/>
        <v>915</v>
      </c>
      <c r="AC698" s="16" t="str">
        <f t="shared" ref="AC698:AC761" si="181">IF(Y698&gt;0,INDEX($Y$3:$AA$3,Y698),"[x]")</f>
        <v>DefExt</v>
      </c>
      <c r="AD698" s="16">
        <f t="shared" ref="AD698:AD761" si="182">IF(Y698&gt;0,INT(INDEX($E$4:$G$4,Y698)*W698*INDEX($Y$5:$AA$46,Q698,Y698)),"[x]")</f>
        <v>455</v>
      </c>
      <c r="AE698" s="16" t="str">
        <f t="shared" ref="AE698:AE761" si="183">IF(Z698&gt;0,INDEX($Y$3:$AA$3,Z698),"[x]")</f>
        <v>[x]</v>
      </c>
      <c r="AF698" s="29" t="str">
        <f t="shared" ref="AF698:AF761" si="184">IF(Z698&gt;0,INT(INDEX($E$4:$G$4,Z698)*W698*INDEX($Y$5:$AA$46,Q698,Z698)),"[x]")</f>
        <v>[x]</v>
      </c>
      <c r="AG698" s="29">
        <f t="shared" ref="AG698:AG761" si="185">IF(INDEX($AE$5:$AE$46,Q698)&gt;0,INDEX($AE$5:$AE$46,Q698)*U698,"[x]")</f>
        <v>18</v>
      </c>
    </row>
    <row r="699" spans="16:33" ht="16.5" x14ac:dyDescent="0.2">
      <c r="P699" s="15">
        <v>643</v>
      </c>
      <c r="Q699" s="16">
        <f t="shared" si="170"/>
        <v>33</v>
      </c>
      <c r="R699" s="16">
        <f t="shared" si="171"/>
        <v>1606041</v>
      </c>
      <c r="S699" s="16" t="str">
        <f t="shared" si="175"/>
        <v>神器6碎片7等级19</v>
      </c>
      <c r="T699" s="31" t="s">
        <v>673</v>
      </c>
      <c r="U699" s="16">
        <f t="shared" si="172"/>
        <v>19</v>
      </c>
      <c r="V699" s="38">
        <f t="shared" si="176"/>
        <v>1.8220000000000001</v>
      </c>
      <c r="W699" s="19">
        <f t="shared" si="173"/>
        <v>9.1100000000000014E-2</v>
      </c>
      <c r="X699" s="16">
        <f t="shared" si="177"/>
        <v>1</v>
      </c>
      <c r="Y699" s="16">
        <f t="shared" si="178"/>
        <v>2</v>
      </c>
      <c r="Z699" s="16">
        <f t="shared" si="179"/>
        <v>0</v>
      </c>
      <c r="AA699" s="16" t="str">
        <f t="shared" si="180"/>
        <v>AtkExt</v>
      </c>
      <c r="AB699" s="16">
        <f t="shared" si="174"/>
        <v>982</v>
      </c>
      <c r="AC699" s="16" t="str">
        <f t="shared" si="181"/>
        <v>DefExt</v>
      </c>
      <c r="AD699" s="16">
        <f t="shared" si="182"/>
        <v>488</v>
      </c>
      <c r="AE699" s="16" t="str">
        <f t="shared" si="183"/>
        <v>[x]</v>
      </c>
      <c r="AF699" s="29" t="str">
        <f t="shared" si="184"/>
        <v>[x]</v>
      </c>
      <c r="AG699" s="29">
        <f t="shared" si="185"/>
        <v>19</v>
      </c>
    </row>
    <row r="700" spans="16:33" ht="16.5" x14ac:dyDescent="0.2">
      <c r="P700" s="15">
        <v>644</v>
      </c>
      <c r="Q700" s="16">
        <f t="shared" si="170"/>
        <v>33</v>
      </c>
      <c r="R700" s="16">
        <f t="shared" si="171"/>
        <v>1606041</v>
      </c>
      <c r="S700" s="16" t="str">
        <f t="shared" si="175"/>
        <v>神器6碎片7等级20</v>
      </c>
      <c r="T700" s="31" t="s">
        <v>673</v>
      </c>
      <c r="U700" s="16">
        <f t="shared" si="172"/>
        <v>20</v>
      </c>
      <c r="V700" s="38">
        <f t="shared" si="176"/>
        <v>1.95</v>
      </c>
      <c r="W700" s="19">
        <f t="shared" si="173"/>
        <v>9.7500000000000003E-2</v>
      </c>
      <c r="X700" s="16">
        <f t="shared" si="177"/>
        <v>1</v>
      </c>
      <c r="Y700" s="16">
        <f t="shared" si="178"/>
        <v>2</v>
      </c>
      <c r="Z700" s="16">
        <f t="shared" si="179"/>
        <v>0</v>
      </c>
      <c r="AA700" s="16" t="str">
        <f t="shared" si="180"/>
        <v>AtkExt</v>
      </c>
      <c r="AB700" s="16">
        <f t="shared" si="174"/>
        <v>1051</v>
      </c>
      <c r="AC700" s="16" t="str">
        <f t="shared" si="181"/>
        <v>DefExt</v>
      </c>
      <c r="AD700" s="16">
        <f t="shared" si="182"/>
        <v>522</v>
      </c>
      <c r="AE700" s="16" t="str">
        <f t="shared" si="183"/>
        <v>[x]</v>
      </c>
      <c r="AF700" s="29" t="str">
        <f t="shared" si="184"/>
        <v>[x]</v>
      </c>
      <c r="AG700" s="29">
        <f t="shared" si="185"/>
        <v>20</v>
      </c>
    </row>
    <row r="701" spans="16:33" ht="16.5" x14ac:dyDescent="0.2">
      <c r="P701" s="15">
        <v>645</v>
      </c>
      <c r="Q701" s="16">
        <f t="shared" si="170"/>
        <v>33</v>
      </c>
      <c r="R701" s="16">
        <f t="shared" si="171"/>
        <v>1606041</v>
      </c>
      <c r="S701" s="16" t="str">
        <f t="shared" si="175"/>
        <v>神器6碎片7等级21</v>
      </c>
      <c r="T701" s="31" t="s">
        <v>673</v>
      </c>
      <c r="U701" s="16">
        <f t="shared" si="172"/>
        <v>21</v>
      </c>
      <c r="V701" s="38">
        <f t="shared" si="176"/>
        <v>2.0819999999999999</v>
      </c>
      <c r="W701" s="19">
        <f t="shared" si="173"/>
        <v>0.1041</v>
      </c>
      <c r="X701" s="16">
        <f t="shared" si="177"/>
        <v>1</v>
      </c>
      <c r="Y701" s="16">
        <f t="shared" si="178"/>
        <v>2</v>
      </c>
      <c r="Z701" s="16">
        <f t="shared" si="179"/>
        <v>0</v>
      </c>
      <c r="AA701" s="16" t="str">
        <f t="shared" si="180"/>
        <v>AtkExt</v>
      </c>
      <c r="AB701" s="16">
        <f t="shared" si="174"/>
        <v>1122</v>
      </c>
      <c r="AC701" s="16" t="str">
        <f t="shared" si="181"/>
        <v>DefExt</v>
      </c>
      <c r="AD701" s="16">
        <f t="shared" si="182"/>
        <v>558</v>
      </c>
      <c r="AE701" s="16" t="str">
        <f t="shared" si="183"/>
        <v>[x]</v>
      </c>
      <c r="AF701" s="29" t="str">
        <f t="shared" si="184"/>
        <v>[x]</v>
      </c>
      <c r="AG701" s="29">
        <f t="shared" si="185"/>
        <v>21</v>
      </c>
    </row>
    <row r="702" spans="16:33" ht="16.5" x14ac:dyDescent="0.2">
      <c r="P702" s="15">
        <v>646</v>
      </c>
      <c r="Q702" s="16">
        <f t="shared" si="170"/>
        <v>34</v>
      </c>
      <c r="R702" s="16">
        <f t="shared" si="171"/>
        <v>1606042</v>
      </c>
      <c r="S702" s="16" t="str">
        <f t="shared" si="175"/>
        <v>神器6碎片8等级1</v>
      </c>
      <c r="T702" s="31" t="s">
        <v>673</v>
      </c>
      <c r="U702" s="16">
        <f t="shared" si="172"/>
        <v>1</v>
      </c>
      <c r="V702" s="38">
        <f t="shared" si="176"/>
        <v>0.20200000000000001</v>
      </c>
      <c r="W702" s="19">
        <f t="shared" si="173"/>
        <v>1.0100000000000001E-2</v>
      </c>
      <c r="X702" s="16">
        <f t="shared" si="177"/>
        <v>2</v>
      </c>
      <c r="Y702" s="16">
        <f t="shared" si="178"/>
        <v>3</v>
      </c>
      <c r="Z702" s="16">
        <f t="shared" si="179"/>
        <v>0</v>
      </c>
      <c r="AA702" s="16" t="str">
        <f t="shared" si="180"/>
        <v>DefExt</v>
      </c>
      <c r="AB702" s="16">
        <f t="shared" si="174"/>
        <v>54</v>
      </c>
      <c r="AC702" s="16" t="str">
        <f t="shared" si="181"/>
        <v>HPExt</v>
      </c>
      <c r="AD702" s="16">
        <f t="shared" si="182"/>
        <v>327</v>
      </c>
      <c r="AE702" s="16" t="str">
        <f t="shared" si="183"/>
        <v>[x]</v>
      </c>
      <c r="AF702" s="29" t="str">
        <f t="shared" si="184"/>
        <v>[x]</v>
      </c>
      <c r="AG702" s="29">
        <f t="shared" si="185"/>
        <v>1</v>
      </c>
    </row>
    <row r="703" spans="16:33" ht="16.5" x14ac:dyDescent="0.2">
      <c r="P703" s="15">
        <v>647</v>
      </c>
      <c r="Q703" s="16">
        <f t="shared" si="170"/>
        <v>34</v>
      </c>
      <c r="R703" s="16">
        <f t="shared" si="171"/>
        <v>1606042</v>
      </c>
      <c r="S703" s="16" t="str">
        <f t="shared" si="175"/>
        <v>神器6碎片8等级2</v>
      </c>
      <c r="T703" s="31" t="s">
        <v>673</v>
      </c>
      <c r="U703" s="16">
        <f t="shared" si="172"/>
        <v>2</v>
      </c>
      <c r="V703" s="38">
        <f t="shared" si="176"/>
        <v>0.25800000000000001</v>
      </c>
      <c r="W703" s="19">
        <f t="shared" si="173"/>
        <v>1.2900000000000002E-2</v>
      </c>
      <c r="X703" s="16">
        <f t="shared" si="177"/>
        <v>2</v>
      </c>
      <c r="Y703" s="16">
        <f t="shared" si="178"/>
        <v>3</v>
      </c>
      <c r="Z703" s="16">
        <f t="shared" si="179"/>
        <v>0</v>
      </c>
      <c r="AA703" s="16" t="str">
        <f t="shared" si="180"/>
        <v>DefExt</v>
      </c>
      <c r="AB703" s="16">
        <f t="shared" si="174"/>
        <v>69</v>
      </c>
      <c r="AC703" s="16" t="str">
        <f t="shared" si="181"/>
        <v>HPExt</v>
      </c>
      <c r="AD703" s="16">
        <f t="shared" si="182"/>
        <v>418</v>
      </c>
      <c r="AE703" s="16" t="str">
        <f t="shared" si="183"/>
        <v>[x]</v>
      </c>
      <c r="AF703" s="29" t="str">
        <f t="shared" si="184"/>
        <v>[x]</v>
      </c>
      <c r="AG703" s="29">
        <f t="shared" si="185"/>
        <v>2</v>
      </c>
    </row>
    <row r="704" spans="16:33" ht="16.5" x14ac:dyDescent="0.2">
      <c r="P704" s="15">
        <v>648</v>
      </c>
      <c r="Q704" s="16">
        <f t="shared" si="170"/>
        <v>34</v>
      </c>
      <c r="R704" s="16">
        <f t="shared" si="171"/>
        <v>1606042</v>
      </c>
      <c r="S704" s="16" t="str">
        <f t="shared" si="175"/>
        <v>神器6碎片8等级3</v>
      </c>
      <c r="T704" s="31" t="s">
        <v>673</v>
      </c>
      <c r="U704" s="16">
        <f t="shared" si="172"/>
        <v>3</v>
      </c>
      <c r="V704" s="38">
        <f t="shared" si="176"/>
        <v>0.31800000000000006</v>
      </c>
      <c r="W704" s="19">
        <f t="shared" si="173"/>
        <v>1.5900000000000004E-2</v>
      </c>
      <c r="X704" s="16">
        <f t="shared" si="177"/>
        <v>2</v>
      </c>
      <c r="Y704" s="16">
        <f t="shared" si="178"/>
        <v>3</v>
      </c>
      <c r="Z704" s="16">
        <f t="shared" si="179"/>
        <v>0</v>
      </c>
      <c r="AA704" s="16" t="str">
        <f t="shared" si="180"/>
        <v>DefExt</v>
      </c>
      <c r="AB704" s="16">
        <f t="shared" si="174"/>
        <v>85</v>
      </c>
      <c r="AC704" s="16" t="str">
        <f t="shared" si="181"/>
        <v>HPExt</v>
      </c>
      <c r="AD704" s="16">
        <f t="shared" si="182"/>
        <v>515</v>
      </c>
      <c r="AE704" s="16" t="str">
        <f t="shared" si="183"/>
        <v>[x]</v>
      </c>
      <c r="AF704" s="29" t="str">
        <f t="shared" si="184"/>
        <v>[x]</v>
      </c>
      <c r="AG704" s="29">
        <f t="shared" si="185"/>
        <v>3</v>
      </c>
    </row>
    <row r="705" spans="16:33" ht="16.5" x14ac:dyDescent="0.2">
      <c r="P705" s="15">
        <v>649</v>
      </c>
      <c r="Q705" s="16">
        <f t="shared" si="170"/>
        <v>34</v>
      </c>
      <c r="R705" s="16">
        <f t="shared" si="171"/>
        <v>1606042</v>
      </c>
      <c r="S705" s="16" t="str">
        <f t="shared" si="175"/>
        <v>神器6碎片8等级4</v>
      </c>
      <c r="T705" s="31" t="s">
        <v>673</v>
      </c>
      <c r="U705" s="16">
        <f t="shared" si="172"/>
        <v>4</v>
      </c>
      <c r="V705" s="38">
        <f t="shared" si="176"/>
        <v>0.38200000000000001</v>
      </c>
      <c r="W705" s="19">
        <f t="shared" si="173"/>
        <v>1.9100000000000002E-2</v>
      </c>
      <c r="X705" s="16">
        <f t="shared" si="177"/>
        <v>2</v>
      </c>
      <c r="Y705" s="16">
        <f t="shared" si="178"/>
        <v>3</v>
      </c>
      <c r="Z705" s="16">
        <f t="shared" si="179"/>
        <v>0</v>
      </c>
      <c r="AA705" s="16" t="str">
        <f t="shared" si="180"/>
        <v>DefExt</v>
      </c>
      <c r="AB705" s="16">
        <f t="shared" si="174"/>
        <v>102</v>
      </c>
      <c r="AC705" s="16" t="str">
        <f t="shared" si="181"/>
        <v>HPExt</v>
      </c>
      <c r="AD705" s="16">
        <f t="shared" si="182"/>
        <v>619</v>
      </c>
      <c r="AE705" s="16" t="str">
        <f t="shared" si="183"/>
        <v>[x]</v>
      </c>
      <c r="AF705" s="29" t="str">
        <f t="shared" si="184"/>
        <v>[x]</v>
      </c>
      <c r="AG705" s="29">
        <f t="shared" si="185"/>
        <v>4</v>
      </c>
    </row>
    <row r="706" spans="16:33" ht="16.5" x14ac:dyDescent="0.2">
      <c r="P706" s="15">
        <v>650</v>
      </c>
      <c r="Q706" s="16">
        <f t="shared" si="170"/>
        <v>34</v>
      </c>
      <c r="R706" s="16">
        <f t="shared" si="171"/>
        <v>1606042</v>
      </c>
      <c r="S706" s="16" t="str">
        <f t="shared" si="175"/>
        <v>神器6碎片8等级5</v>
      </c>
      <c r="T706" s="31" t="s">
        <v>673</v>
      </c>
      <c r="U706" s="16">
        <f t="shared" si="172"/>
        <v>5</v>
      </c>
      <c r="V706" s="38">
        <f t="shared" si="176"/>
        <v>0.45</v>
      </c>
      <c r="W706" s="19">
        <f t="shared" si="173"/>
        <v>2.2500000000000003E-2</v>
      </c>
      <c r="X706" s="16">
        <f t="shared" si="177"/>
        <v>2</v>
      </c>
      <c r="Y706" s="16">
        <f t="shared" si="178"/>
        <v>3</v>
      </c>
      <c r="Z706" s="16">
        <f t="shared" si="179"/>
        <v>0</v>
      </c>
      <c r="AA706" s="16" t="str">
        <f t="shared" si="180"/>
        <v>DefExt</v>
      </c>
      <c r="AB706" s="16">
        <f t="shared" si="174"/>
        <v>120</v>
      </c>
      <c r="AC706" s="16" t="str">
        <f t="shared" si="181"/>
        <v>HPExt</v>
      </c>
      <c r="AD706" s="16">
        <f t="shared" si="182"/>
        <v>729</v>
      </c>
      <c r="AE706" s="16" t="str">
        <f t="shared" si="183"/>
        <v>[x]</v>
      </c>
      <c r="AF706" s="29" t="str">
        <f t="shared" si="184"/>
        <v>[x]</v>
      </c>
      <c r="AG706" s="29">
        <f t="shared" si="185"/>
        <v>5</v>
      </c>
    </row>
    <row r="707" spans="16:33" ht="16.5" x14ac:dyDescent="0.2">
      <c r="P707" s="15">
        <v>651</v>
      </c>
      <c r="Q707" s="16">
        <f t="shared" si="170"/>
        <v>34</v>
      </c>
      <c r="R707" s="16">
        <f t="shared" si="171"/>
        <v>1606042</v>
      </c>
      <c r="S707" s="16" t="str">
        <f t="shared" si="175"/>
        <v>神器6碎片8等级6</v>
      </c>
      <c r="T707" s="31" t="s">
        <v>673</v>
      </c>
      <c r="U707" s="16">
        <f t="shared" si="172"/>
        <v>6</v>
      </c>
      <c r="V707" s="38">
        <f t="shared" si="176"/>
        <v>0.52200000000000002</v>
      </c>
      <c r="W707" s="19">
        <f t="shared" si="173"/>
        <v>2.6100000000000002E-2</v>
      </c>
      <c r="X707" s="16">
        <f t="shared" si="177"/>
        <v>2</v>
      </c>
      <c r="Y707" s="16">
        <f t="shared" si="178"/>
        <v>3</v>
      </c>
      <c r="Z707" s="16">
        <f t="shared" si="179"/>
        <v>0</v>
      </c>
      <c r="AA707" s="16" t="str">
        <f t="shared" si="180"/>
        <v>DefExt</v>
      </c>
      <c r="AB707" s="16">
        <f t="shared" si="174"/>
        <v>140</v>
      </c>
      <c r="AC707" s="16" t="str">
        <f t="shared" si="181"/>
        <v>HPExt</v>
      </c>
      <c r="AD707" s="16">
        <f t="shared" si="182"/>
        <v>846</v>
      </c>
      <c r="AE707" s="16" t="str">
        <f t="shared" si="183"/>
        <v>[x]</v>
      </c>
      <c r="AF707" s="29" t="str">
        <f t="shared" si="184"/>
        <v>[x]</v>
      </c>
      <c r="AG707" s="29">
        <f t="shared" si="185"/>
        <v>6</v>
      </c>
    </row>
    <row r="708" spans="16:33" ht="16.5" x14ac:dyDescent="0.2">
      <c r="P708" s="15">
        <v>652</v>
      </c>
      <c r="Q708" s="16">
        <f t="shared" si="170"/>
        <v>34</v>
      </c>
      <c r="R708" s="16">
        <f t="shared" si="171"/>
        <v>1606042</v>
      </c>
      <c r="S708" s="16" t="str">
        <f t="shared" si="175"/>
        <v>神器6碎片8等级7</v>
      </c>
      <c r="T708" s="31" t="s">
        <v>673</v>
      </c>
      <c r="U708" s="16">
        <f t="shared" si="172"/>
        <v>7</v>
      </c>
      <c r="V708" s="38">
        <f t="shared" si="176"/>
        <v>0.59799999999999998</v>
      </c>
      <c r="W708" s="19">
        <f t="shared" si="173"/>
        <v>2.9899999999999999E-2</v>
      </c>
      <c r="X708" s="16">
        <f t="shared" si="177"/>
        <v>2</v>
      </c>
      <c r="Y708" s="16">
        <f t="shared" si="178"/>
        <v>3</v>
      </c>
      <c r="Z708" s="16">
        <f t="shared" si="179"/>
        <v>0</v>
      </c>
      <c r="AA708" s="16" t="str">
        <f t="shared" si="180"/>
        <v>DefExt</v>
      </c>
      <c r="AB708" s="16">
        <f t="shared" si="174"/>
        <v>160</v>
      </c>
      <c r="AC708" s="16" t="str">
        <f t="shared" si="181"/>
        <v>HPExt</v>
      </c>
      <c r="AD708" s="16">
        <f t="shared" si="182"/>
        <v>969</v>
      </c>
      <c r="AE708" s="16" t="str">
        <f t="shared" si="183"/>
        <v>[x]</v>
      </c>
      <c r="AF708" s="29" t="str">
        <f t="shared" si="184"/>
        <v>[x]</v>
      </c>
      <c r="AG708" s="29">
        <f t="shared" si="185"/>
        <v>7</v>
      </c>
    </row>
    <row r="709" spans="16:33" ht="16.5" x14ac:dyDescent="0.2">
      <c r="P709" s="15">
        <v>653</v>
      </c>
      <c r="Q709" s="16">
        <f t="shared" si="170"/>
        <v>34</v>
      </c>
      <c r="R709" s="16">
        <f t="shared" si="171"/>
        <v>1606042</v>
      </c>
      <c r="S709" s="16" t="str">
        <f t="shared" si="175"/>
        <v>神器6碎片8等级8</v>
      </c>
      <c r="T709" s="31" t="s">
        <v>673</v>
      </c>
      <c r="U709" s="16">
        <f t="shared" si="172"/>
        <v>8</v>
      </c>
      <c r="V709" s="38">
        <f t="shared" si="176"/>
        <v>0.67800000000000005</v>
      </c>
      <c r="W709" s="19">
        <f t="shared" si="173"/>
        <v>3.3900000000000007E-2</v>
      </c>
      <c r="X709" s="16">
        <f t="shared" si="177"/>
        <v>2</v>
      </c>
      <c r="Y709" s="16">
        <f t="shared" si="178"/>
        <v>3</v>
      </c>
      <c r="Z709" s="16">
        <f t="shared" si="179"/>
        <v>0</v>
      </c>
      <c r="AA709" s="16" t="str">
        <f t="shared" si="180"/>
        <v>DefExt</v>
      </c>
      <c r="AB709" s="16">
        <f t="shared" si="174"/>
        <v>181</v>
      </c>
      <c r="AC709" s="16" t="str">
        <f t="shared" si="181"/>
        <v>HPExt</v>
      </c>
      <c r="AD709" s="16">
        <f t="shared" si="182"/>
        <v>1098</v>
      </c>
      <c r="AE709" s="16" t="str">
        <f t="shared" si="183"/>
        <v>[x]</v>
      </c>
      <c r="AF709" s="29" t="str">
        <f t="shared" si="184"/>
        <v>[x]</v>
      </c>
      <c r="AG709" s="29">
        <f t="shared" si="185"/>
        <v>8</v>
      </c>
    </row>
    <row r="710" spans="16:33" ht="16.5" x14ac:dyDescent="0.2">
      <c r="P710" s="15">
        <v>654</v>
      </c>
      <c r="Q710" s="16">
        <f t="shared" si="170"/>
        <v>34</v>
      </c>
      <c r="R710" s="16">
        <f t="shared" si="171"/>
        <v>1606042</v>
      </c>
      <c r="S710" s="16" t="str">
        <f t="shared" si="175"/>
        <v>神器6碎片8等级9</v>
      </c>
      <c r="T710" s="31" t="s">
        <v>673</v>
      </c>
      <c r="U710" s="16">
        <f t="shared" si="172"/>
        <v>9</v>
      </c>
      <c r="V710" s="38">
        <f t="shared" si="176"/>
        <v>0.76200000000000001</v>
      </c>
      <c r="W710" s="19">
        <f t="shared" si="173"/>
        <v>3.8100000000000002E-2</v>
      </c>
      <c r="X710" s="16">
        <f t="shared" si="177"/>
        <v>2</v>
      </c>
      <c r="Y710" s="16">
        <f t="shared" si="178"/>
        <v>3</v>
      </c>
      <c r="Z710" s="16">
        <f t="shared" si="179"/>
        <v>0</v>
      </c>
      <c r="AA710" s="16" t="str">
        <f t="shared" si="180"/>
        <v>DefExt</v>
      </c>
      <c r="AB710" s="16">
        <f t="shared" si="174"/>
        <v>204</v>
      </c>
      <c r="AC710" s="16" t="str">
        <f t="shared" si="181"/>
        <v>HPExt</v>
      </c>
      <c r="AD710" s="16">
        <f t="shared" si="182"/>
        <v>1235</v>
      </c>
      <c r="AE710" s="16" t="str">
        <f t="shared" si="183"/>
        <v>[x]</v>
      </c>
      <c r="AF710" s="29" t="str">
        <f t="shared" si="184"/>
        <v>[x]</v>
      </c>
      <c r="AG710" s="29">
        <f t="shared" si="185"/>
        <v>9</v>
      </c>
    </row>
    <row r="711" spans="16:33" ht="16.5" x14ac:dyDescent="0.2">
      <c r="P711" s="15">
        <v>655</v>
      </c>
      <c r="Q711" s="16">
        <f t="shared" si="170"/>
        <v>34</v>
      </c>
      <c r="R711" s="16">
        <f t="shared" si="171"/>
        <v>1606042</v>
      </c>
      <c r="S711" s="16" t="str">
        <f t="shared" si="175"/>
        <v>神器6碎片8等级10</v>
      </c>
      <c r="T711" s="31" t="s">
        <v>673</v>
      </c>
      <c r="U711" s="16">
        <f t="shared" si="172"/>
        <v>10</v>
      </c>
      <c r="V711" s="38">
        <f t="shared" si="176"/>
        <v>0.85000000000000009</v>
      </c>
      <c r="W711" s="19">
        <f t="shared" si="173"/>
        <v>4.250000000000001E-2</v>
      </c>
      <c r="X711" s="16">
        <f t="shared" si="177"/>
        <v>2</v>
      </c>
      <c r="Y711" s="16">
        <f t="shared" si="178"/>
        <v>3</v>
      </c>
      <c r="Z711" s="16">
        <f t="shared" si="179"/>
        <v>0</v>
      </c>
      <c r="AA711" s="16" t="str">
        <f t="shared" si="180"/>
        <v>DefExt</v>
      </c>
      <c r="AB711" s="16">
        <f t="shared" si="174"/>
        <v>227</v>
      </c>
      <c r="AC711" s="16" t="str">
        <f t="shared" si="181"/>
        <v>HPExt</v>
      </c>
      <c r="AD711" s="16">
        <f t="shared" si="182"/>
        <v>1377</v>
      </c>
      <c r="AE711" s="16" t="str">
        <f t="shared" si="183"/>
        <v>[x]</v>
      </c>
      <c r="AF711" s="29" t="str">
        <f t="shared" si="184"/>
        <v>[x]</v>
      </c>
      <c r="AG711" s="29">
        <f t="shared" si="185"/>
        <v>10</v>
      </c>
    </row>
    <row r="712" spans="16:33" ht="16.5" x14ac:dyDescent="0.2">
      <c r="P712" s="15">
        <v>656</v>
      </c>
      <c r="Q712" s="16">
        <f t="shared" si="170"/>
        <v>34</v>
      </c>
      <c r="R712" s="16">
        <f t="shared" si="171"/>
        <v>1606042</v>
      </c>
      <c r="S712" s="16" t="str">
        <f t="shared" si="175"/>
        <v>神器6碎片8等级11</v>
      </c>
      <c r="T712" s="31" t="s">
        <v>673</v>
      </c>
      <c r="U712" s="16">
        <f t="shared" si="172"/>
        <v>11</v>
      </c>
      <c r="V712" s="38">
        <f t="shared" si="176"/>
        <v>0.94200000000000006</v>
      </c>
      <c r="W712" s="19">
        <f t="shared" si="173"/>
        <v>4.7100000000000003E-2</v>
      </c>
      <c r="X712" s="16">
        <f t="shared" si="177"/>
        <v>2</v>
      </c>
      <c r="Y712" s="16">
        <f t="shared" si="178"/>
        <v>3</v>
      </c>
      <c r="Z712" s="16">
        <f t="shared" si="179"/>
        <v>0</v>
      </c>
      <c r="AA712" s="16" t="str">
        <f t="shared" si="180"/>
        <v>DefExt</v>
      </c>
      <c r="AB712" s="16">
        <f t="shared" si="174"/>
        <v>252</v>
      </c>
      <c r="AC712" s="16" t="str">
        <f t="shared" si="181"/>
        <v>HPExt</v>
      </c>
      <c r="AD712" s="16">
        <f t="shared" si="182"/>
        <v>1526</v>
      </c>
      <c r="AE712" s="16" t="str">
        <f t="shared" si="183"/>
        <v>[x]</v>
      </c>
      <c r="AF712" s="29" t="str">
        <f t="shared" si="184"/>
        <v>[x]</v>
      </c>
      <c r="AG712" s="29">
        <f t="shared" si="185"/>
        <v>11</v>
      </c>
    </row>
    <row r="713" spans="16:33" ht="16.5" x14ac:dyDescent="0.2">
      <c r="P713" s="15">
        <v>657</v>
      </c>
      <c r="Q713" s="16">
        <f t="shared" si="170"/>
        <v>34</v>
      </c>
      <c r="R713" s="16">
        <f t="shared" si="171"/>
        <v>1606042</v>
      </c>
      <c r="S713" s="16" t="str">
        <f t="shared" si="175"/>
        <v>神器6碎片8等级12</v>
      </c>
      <c r="T713" s="31" t="s">
        <v>673</v>
      </c>
      <c r="U713" s="16">
        <f t="shared" si="172"/>
        <v>12</v>
      </c>
      <c r="V713" s="38">
        <f t="shared" si="176"/>
        <v>1.0380000000000003</v>
      </c>
      <c r="W713" s="19">
        <f t="shared" si="173"/>
        <v>5.1900000000000016E-2</v>
      </c>
      <c r="X713" s="16">
        <f t="shared" si="177"/>
        <v>2</v>
      </c>
      <c r="Y713" s="16">
        <f t="shared" si="178"/>
        <v>3</v>
      </c>
      <c r="Z713" s="16">
        <f t="shared" si="179"/>
        <v>0</v>
      </c>
      <c r="AA713" s="16" t="str">
        <f t="shared" si="180"/>
        <v>DefExt</v>
      </c>
      <c r="AB713" s="16">
        <f t="shared" si="174"/>
        <v>278</v>
      </c>
      <c r="AC713" s="16" t="str">
        <f t="shared" si="181"/>
        <v>HPExt</v>
      </c>
      <c r="AD713" s="16">
        <f t="shared" si="182"/>
        <v>1682</v>
      </c>
      <c r="AE713" s="16" t="str">
        <f t="shared" si="183"/>
        <v>[x]</v>
      </c>
      <c r="AF713" s="29" t="str">
        <f t="shared" si="184"/>
        <v>[x]</v>
      </c>
      <c r="AG713" s="29">
        <f t="shared" si="185"/>
        <v>12</v>
      </c>
    </row>
    <row r="714" spans="16:33" ht="16.5" x14ac:dyDescent="0.2">
      <c r="P714" s="15">
        <v>658</v>
      </c>
      <c r="Q714" s="16">
        <f t="shared" si="170"/>
        <v>34</v>
      </c>
      <c r="R714" s="16">
        <f t="shared" si="171"/>
        <v>1606042</v>
      </c>
      <c r="S714" s="16" t="str">
        <f t="shared" si="175"/>
        <v>神器6碎片8等级13</v>
      </c>
      <c r="T714" s="31" t="s">
        <v>673</v>
      </c>
      <c r="U714" s="16">
        <f t="shared" si="172"/>
        <v>13</v>
      </c>
      <c r="V714" s="38">
        <f t="shared" si="176"/>
        <v>1.1380000000000001</v>
      </c>
      <c r="W714" s="19">
        <f t="shared" si="173"/>
        <v>5.6900000000000006E-2</v>
      </c>
      <c r="X714" s="16">
        <f t="shared" si="177"/>
        <v>2</v>
      </c>
      <c r="Y714" s="16">
        <f t="shared" si="178"/>
        <v>3</v>
      </c>
      <c r="Z714" s="16">
        <f t="shared" si="179"/>
        <v>0</v>
      </c>
      <c r="AA714" s="16" t="str">
        <f t="shared" si="180"/>
        <v>DefExt</v>
      </c>
      <c r="AB714" s="16">
        <f t="shared" si="174"/>
        <v>305</v>
      </c>
      <c r="AC714" s="16" t="str">
        <f t="shared" si="181"/>
        <v>HPExt</v>
      </c>
      <c r="AD714" s="16">
        <f t="shared" si="182"/>
        <v>1844</v>
      </c>
      <c r="AE714" s="16" t="str">
        <f t="shared" si="183"/>
        <v>[x]</v>
      </c>
      <c r="AF714" s="29" t="str">
        <f t="shared" si="184"/>
        <v>[x]</v>
      </c>
      <c r="AG714" s="29">
        <f t="shared" si="185"/>
        <v>13</v>
      </c>
    </row>
    <row r="715" spans="16:33" ht="16.5" x14ac:dyDescent="0.2">
      <c r="P715" s="15">
        <v>659</v>
      </c>
      <c r="Q715" s="16">
        <f t="shared" si="170"/>
        <v>34</v>
      </c>
      <c r="R715" s="16">
        <f t="shared" si="171"/>
        <v>1606042</v>
      </c>
      <c r="S715" s="16" t="str">
        <f t="shared" si="175"/>
        <v>神器6碎片8等级14</v>
      </c>
      <c r="T715" s="31" t="s">
        <v>673</v>
      </c>
      <c r="U715" s="16">
        <f t="shared" si="172"/>
        <v>14</v>
      </c>
      <c r="V715" s="38">
        <f t="shared" si="176"/>
        <v>1.242</v>
      </c>
      <c r="W715" s="19">
        <f t="shared" si="173"/>
        <v>6.2100000000000002E-2</v>
      </c>
      <c r="X715" s="16">
        <f t="shared" si="177"/>
        <v>2</v>
      </c>
      <c r="Y715" s="16">
        <f t="shared" si="178"/>
        <v>3</v>
      </c>
      <c r="Z715" s="16">
        <f t="shared" si="179"/>
        <v>0</v>
      </c>
      <c r="AA715" s="16" t="str">
        <f t="shared" si="180"/>
        <v>DefExt</v>
      </c>
      <c r="AB715" s="16">
        <f t="shared" si="174"/>
        <v>333</v>
      </c>
      <c r="AC715" s="16" t="str">
        <f t="shared" si="181"/>
        <v>HPExt</v>
      </c>
      <c r="AD715" s="16">
        <f t="shared" si="182"/>
        <v>2013</v>
      </c>
      <c r="AE715" s="16" t="str">
        <f t="shared" si="183"/>
        <v>[x]</v>
      </c>
      <c r="AF715" s="29" t="str">
        <f t="shared" si="184"/>
        <v>[x]</v>
      </c>
      <c r="AG715" s="29">
        <f t="shared" si="185"/>
        <v>14</v>
      </c>
    </row>
    <row r="716" spans="16:33" ht="16.5" x14ac:dyDescent="0.2">
      <c r="P716" s="15">
        <v>660</v>
      </c>
      <c r="Q716" s="16">
        <f t="shared" si="170"/>
        <v>34</v>
      </c>
      <c r="R716" s="16">
        <f t="shared" si="171"/>
        <v>1606042</v>
      </c>
      <c r="S716" s="16" t="str">
        <f t="shared" si="175"/>
        <v>神器6碎片8等级15</v>
      </c>
      <c r="T716" s="31" t="s">
        <v>673</v>
      </c>
      <c r="U716" s="16">
        <f t="shared" si="172"/>
        <v>15</v>
      </c>
      <c r="V716" s="38">
        <f t="shared" si="176"/>
        <v>1.35</v>
      </c>
      <c r="W716" s="19">
        <f t="shared" si="173"/>
        <v>6.7500000000000004E-2</v>
      </c>
      <c r="X716" s="16">
        <f t="shared" si="177"/>
        <v>2</v>
      </c>
      <c r="Y716" s="16">
        <f t="shared" si="178"/>
        <v>3</v>
      </c>
      <c r="Z716" s="16">
        <f t="shared" si="179"/>
        <v>0</v>
      </c>
      <c r="AA716" s="16" t="str">
        <f t="shared" si="180"/>
        <v>DefExt</v>
      </c>
      <c r="AB716" s="16">
        <f t="shared" si="174"/>
        <v>362</v>
      </c>
      <c r="AC716" s="16" t="str">
        <f t="shared" si="181"/>
        <v>HPExt</v>
      </c>
      <c r="AD716" s="16">
        <f t="shared" si="182"/>
        <v>2188</v>
      </c>
      <c r="AE716" s="16" t="str">
        <f t="shared" si="183"/>
        <v>[x]</v>
      </c>
      <c r="AF716" s="29" t="str">
        <f t="shared" si="184"/>
        <v>[x]</v>
      </c>
      <c r="AG716" s="29">
        <f t="shared" si="185"/>
        <v>15</v>
      </c>
    </row>
    <row r="717" spans="16:33" ht="16.5" x14ac:dyDescent="0.2">
      <c r="P717" s="15">
        <v>661</v>
      </c>
      <c r="Q717" s="16">
        <f t="shared" si="170"/>
        <v>34</v>
      </c>
      <c r="R717" s="16">
        <f t="shared" si="171"/>
        <v>1606042</v>
      </c>
      <c r="S717" s="16" t="str">
        <f t="shared" si="175"/>
        <v>神器6碎片8等级16</v>
      </c>
      <c r="T717" s="31" t="s">
        <v>673</v>
      </c>
      <c r="U717" s="16">
        <f t="shared" si="172"/>
        <v>16</v>
      </c>
      <c r="V717" s="38">
        <f t="shared" si="176"/>
        <v>1.4620000000000002</v>
      </c>
      <c r="W717" s="19">
        <f t="shared" si="173"/>
        <v>7.3100000000000012E-2</v>
      </c>
      <c r="X717" s="16">
        <f t="shared" si="177"/>
        <v>2</v>
      </c>
      <c r="Y717" s="16">
        <f t="shared" si="178"/>
        <v>3</v>
      </c>
      <c r="Z717" s="16">
        <f t="shared" si="179"/>
        <v>0</v>
      </c>
      <c r="AA717" s="16" t="str">
        <f t="shared" si="180"/>
        <v>DefExt</v>
      </c>
      <c r="AB717" s="16">
        <f t="shared" si="174"/>
        <v>392</v>
      </c>
      <c r="AC717" s="16" t="str">
        <f t="shared" si="181"/>
        <v>HPExt</v>
      </c>
      <c r="AD717" s="16">
        <f t="shared" si="182"/>
        <v>2369</v>
      </c>
      <c r="AE717" s="16" t="str">
        <f t="shared" si="183"/>
        <v>[x]</v>
      </c>
      <c r="AF717" s="29" t="str">
        <f t="shared" si="184"/>
        <v>[x]</v>
      </c>
      <c r="AG717" s="29">
        <f t="shared" si="185"/>
        <v>16</v>
      </c>
    </row>
    <row r="718" spans="16:33" ht="16.5" x14ac:dyDescent="0.2">
      <c r="P718" s="15">
        <v>662</v>
      </c>
      <c r="Q718" s="16">
        <f t="shared" si="170"/>
        <v>34</v>
      </c>
      <c r="R718" s="16">
        <f t="shared" si="171"/>
        <v>1606042</v>
      </c>
      <c r="S718" s="16" t="str">
        <f t="shared" si="175"/>
        <v>神器6碎片8等级17</v>
      </c>
      <c r="T718" s="31" t="s">
        <v>673</v>
      </c>
      <c r="U718" s="16">
        <f t="shared" si="172"/>
        <v>17</v>
      </c>
      <c r="V718" s="38">
        <f t="shared" si="176"/>
        <v>1.5779999999999998</v>
      </c>
      <c r="W718" s="19">
        <f t="shared" si="173"/>
        <v>7.8899999999999998E-2</v>
      </c>
      <c r="X718" s="16">
        <f t="shared" si="177"/>
        <v>2</v>
      </c>
      <c r="Y718" s="16">
        <f t="shared" si="178"/>
        <v>3</v>
      </c>
      <c r="Z718" s="16">
        <f t="shared" si="179"/>
        <v>0</v>
      </c>
      <c r="AA718" s="16" t="str">
        <f t="shared" si="180"/>
        <v>DefExt</v>
      </c>
      <c r="AB718" s="16">
        <f t="shared" si="174"/>
        <v>423</v>
      </c>
      <c r="AC718" s="16" t="str">
        <f t="shared" si="181"/>
        <v>HPExt</v>
      </c>
      <c r="AD718" s="16">
        <f t="shared" si="182"/>
        <v>2557</v>
      </c>
      <c r="AE718" s="16" t="str">
        <f t="shared" si="183"/>
        <v>[x]</v>
      </c>
      <c r="AF718" s="29" t="str">
        <f t="shared" si="184"/>
        <v>[x]</v>
      </c>
      <c r="AG718" s="29">
        <f t="shared" si="185"/>
        <v>17</v>
      </c>
    </row>
    <row r="719" spans="16:33" ht="16.5" x14ac:dyDescent="0.2">
      <c r="P719" s="15">
        <v>663</v>
      </c>
      <c r="Q719" s="16">
        <f t="shared" si="170"/>
        <v>34</v>
      </c>
      <c r="R719" s="16">
        <f t="shared" si="171"/>
        <v>1606042</v>
      </c>
      <c r="S719" s="16" t="str">
        <f t="shared" si="175"/>
        <v>神器6碎片8等级18</v>
      </c>
      <c r="T719" s="31" t="s">
        <v>673</v>
      </c>
      <c r="U719" s="16">
        <f t="shared" si="172"/>
        <v>18</v>
      </c>
      <c r="V719" s="38">
        <f t="shared" si="176"/>
        <v>1.698</v>
      </c>
      <c r="W719" s="19">
        <f t="shared" si="173"/>
        <v>8.4900000000000003E-2</v>
      </c>
      <c r="X719" s="16">
        <f t="shared" si="177"/>
        <v>2</v>
      </c>
      <c r="Y719" s="16">
        <f t="shared" si="178"/>
        <v>3</v>
      </c>
      <c r="Z719" s="16">
        <f t="shared" si="179"/>
        <v>0</v>
      </c>
      <c r="AA719" s="16" t="str">
        <f t="shared" si="180"/>
        <v>DefExt</v>
      </c>
      <c r="AB719" s="16">
        <f t="shared" si="174"/>
        <v>455</v>
      </c>
      <c r="AC719" s="16" t="str">
        <f t="shared" si="181"/>
        <v>HPExt</v>
      </c>
      <c r="AD719" s="16">
        <f t="shared" si="182"/>
        <v>2752</v>
      </c>
      <c r="AE719" s="16" t="str">
        <f t="shared" si="183"/>
        <v>[x]</v>
      </c>
      <c r="AF719" s="29" t="str">
        <f t="shared" si="184"/>
        <v>[x]</v>
      </c>
      <c r="AG719" s="29">
        <f t="shared" si="185"/>
        <v>18</v>
      </c>
    </row>
    <row r="720" spans="16:33" ht="16.5" x14ac:dyDescent="0.2">
      <c r="P720" s="15">
        <v>664</v>
      </c>
      <c r="Q720" s="16">
        <f t="shared" si="170"/>
        <v>34</v>
      </c>
      <c r="R720" s="16">
        <f t="shared" si="171"/>
        <v>1606042</v>
      </c>
      <c r="S720" s="16" t="str">
        <f t="shared" si="175"/>
        <v>神器6碎片8等级19</v>
      </c>
      <c r="T720" s="31" t="s">
        <v>673</v>
      </c>
      <c r="U720" s="16">
        <f t="shared" si="172"/>
        <v>19</v>
      </c>
      <c r="V720" s="38">
        <f t="shared" si="176"/>
        <v>1.8220000000000001</v>
      </c>
      <c r="W720" s="19">
        <f t="shared" si="173"/>
        <v>9.1100000000000014E-2</v>
      </c>
      <c r="X720" s="16">
        <f t="shared" si="177"/>
        <v>2</v>
      </c>
      <c r="Y720" s="16">
        <f t="shared" si="178"/>
        <v>3</v>
      </c>
      <c r="Z720" s="16">
        <f t="shared" si="179"/>
        <v>0</v>
      </c>
      <c r="AA720" s="16" t="str">
        <f t="shared" si="180"/>
        <v>DefExt</v>
      </c>
      <c r="AB720" s="16">
        <f t="shared" si="174"/>
        <v>488</v>
      </c>
      <c r="AC720" s="16" t="str">
        <f t="shared" si="181"/>
        <v>HPExt</v>
      </c>
      <c r="AD720" s="16">
        <f t="shared" si="182"/>
        <v>2953</v>
      </c>
      <c r="AE720" s="16" t="str">
        <f t="shared" si="183"/>
        <v>[x]</v>
      </c>
      <c r="AF720" s="29" t="str">
        <f t="shared" si="184"/>
        <v>[x]</v>
      </c>
      <c r="AG720" s="29">
        <f t="shared" si="185"/>
        <v>19</v>
      </c>
    </row>
    <row r="721" spans="16:33" ht="16.5" x14ac:dyDescent="0.2">
      <c r="P721" s="15">
        <v>665</v>
      </c>
      <c r="Q721" s="16">
        <f t="shared" si="170"/>
        <v>34</v>
      </c>
      <c r="R721" s="16">
        <f t="shared" si="171"/>
        <v>1606042</v>
      </c>
      <c r="S721" s="16" t="str">
        <f t="shared" si="175"/>
        <v>神器6碎片8等级20</v>
      </c>
      <c r="T721" s="31" t="s">
        <v>673</v>
      </c>
      <c r="U721" s="16">
        <f t="shared" si="172"/>
        <v>20</v>
      </c>
      <c r="V721" s="38">
        <f t="shared" si="176"/>
        <v>1.95</v>
      </c>
      <c r="W721" s="19">
        <f t="shared" si="173"/>
        <v>9.7500000000000003E-2</v>
      </c>
      <c r="X721" s="16">
        <f t="shared" si="177"/>
        <v>2</v>
      </c>
      <c r="Y721" s="16">
        <f t="shared" si="178"/>
        <v>3</v>
      </c>
      <c r="Z721" s="16">
        <f t="shared" si="179"/>
        <v>0</v>
      </c>
      <c r="AA721" s="16" t="str">
        <f t="shared" si="180"/>
        <v>DefExt</v>
      </c>
      <c r="AB721" s="16">
        <f t="shared" si="174"/>
        <v>522</v>
      </c>
      <c r="AC721" s="16" t="str">
        <f t="shared" si="181"/>
        <v>HPExt</v>
      </c>
      <c r="AD721" s="16">
        <f t="shared" si="182"/>
        <v>3160</v>
      </c>
      <c r="AE721" s="16" t="str">
        <f t="shared" si="183"/>
        <v>[x]</v>
      </c>
      <c r="AF721" s="29" t="str">
        <f t="shared" si="184"/>
        <v>[x]</v>
      </c>
      <c r="AG721" s="29">
        <f t="shared" si="185"/>
        <v>20</v>
      </c>
    </row>
    <row r="722" spans="16:33" ht="16.5" x14ac:dyDescent="0.2">
      <c r="P722" s="15">
        <v>666</v>
      </c>
      <c r="Q722" s="16">
        <f t="shared" si="170"/>
        <v>34</v>
      </c>
      <c r="R722" s="16">
        <f t="shared" si="171"/>
        <v>1606042</v>
      </c>
      <c r="S722" s="16" t="str">
        <f t="shared" si="175"/>
        <v>神器6碎片8等级21</v>
      </c>
      <c r="T722" s="31" t="s">
        <v>673</v>
      </c>
      <c r="U722" s="16">
        <f t="shared" si="172"/>
        <v>21</v>
      </c>
      <c r="V722" s="38">
        <f t="shared" si="176"/>
        <v>2.0819999999999999</v>
      </c>
      <c r="W722" s="19">
        <f t="shared" si="173"/>
        <v>0.1041</v>
      </c>
      <c r="X722" s="16">
        <f t="shared" si="177"/>
        <v>2</v>
      </c>
      <c r="Y722" s="16">
        <f t="shared" si="178"/>
        <v>3</v>
      </c>
      <c r="Z722" s="16">
        <f t="shared" si="179"/>
        <v>0</v>
      </c>
      <c r="AA722" s="16" t="str">
        <f t="shared" si="180"/>
        <v>DefExt</v>
      </c>
      <c r="AB722" s="16">
        <f t="shared" si="174"/>
        <v>558</v>
      </c>
      <c r="AC722" s="16" t="str">
        <f t="shared" si="181"/>
        <v>HPExt</v>
      </c>
      <c r="AD722" s="16">
        <f t="shared" si="182"/>
        <v>3374</v>
      </c>
      <c r="AE722" s="16" t="str">
        <f t="shared" si="183"/>
        <v>[x]</v>
      </c>
      <c r="AF722" s="29" t="str">
        <f t="shared" si="184"/>
        <v>[x]</v>
      </c>
      <c r="AG722" s="29">
        <f t="shared" si="185"/>
        <v>21</v>
      </c>
    </row>
    <row r="723" spans="16:33" ht="16.5" x14ac:dyDescent="0.2">
      <c r="P723" s="15">
        <v>667</v>
      </c>
      <c r="Q723" s="16">
        <f t="shared" si="170"/>
        <v>35</v>
      </c>
      <c r="R723" s="16">
        <f t="shared" si="171"/>
        <v>1606043</v>
      </c>
      <c r="S723" s="16" t="str">
        <f t="shared" si="175"/>
        <v>神器7碎片1等级1</v>
      </c>
      <c r="T723" s="31" t="s">
        <v>673</v>
      </c>
      <c r="U723" s="16">
        <f t="shared" si="172"/>
        <v>1</v>
      </c>
      <c r="V723" s="38">
        <f t="shared" si="176"/>
        <v>0.20200000000000001</v>
      </c>
      <c r="W723" s="19">
        <f t="shared" si="173"/>
        <v>4.0400000000000002E-3</v>
      </c>
      <c r="X723" s="16">
        <f t="shared" si="177"/>
        <v>1</v>
      </c>
      <c r="Y723" s="16">
        <f t="shared" si="178"/>
        <v>3</v>
      </c>
      <c r="Z723" s="16">
        <f t="shared" si="179"/>
        <v>0</v>
      </c>
      <c r="AA723" s="16" t="str">
        <f t="shared" si="180"/>
        <v>AtkExt</v>
      </c>
      <c r="AB723" s="16">
        <f t="shared" si="174"/>
        <v>21</v>
      </c>
      <c r="AC723" s="16" t="str">
        <f t="shared" si="181"/>
        <v>HPExt</v>
      </c>
      <c r="AD723" s="16">
        <f t="shared" si="182"/>
        <v>130</v>
      </c>
      <c r="AE723" s="16" t="str">
        <f t="shared" si="183"/>
        <v>[x]</v>
      </c>
      <c r="AF723" s="29" t="str">
        <f t="shared" si="184"/>
        <v>[x]</v>
      </c>
      <c r="AG723" s="29" t="str">
        <f t="shared" si="185"/>
        <v>[x]</v>
      </c>
    </row>
    <row r="724" spans="16:33" ht="16.5" x14ac:dyDescent="0.2">
      <c r="P724" s="15">
        <v>668</v>
      </c>
      <c r="Q724" s="16">
        <f t="shared" si="170"/>
        <v>35</v>
      </c>
      <c r="R724" s="16">
        <f t="shared" si="171"/>
        <v>1606043</v>
      </c>
      <c r="S724" s="16" t="str">
        <f t="shared" si="175"/>
        <v>神器7碎片1等级2</v>
      </c>
      <c r="T724" s="31" t="s">
        <v>673</v>
      </c>
      <c r="U724" s="16">
        <f t="shared" si="172"/>
        <v>2</v>
      </c>
      <c r="V724" s="38">
        <f t="shared" si="176"/>
        <v>0.25800000000000001</v>
      </c>
      <c r="W724" s="19">
        <f t="shared" si="173"/>
        <v>5.1600000000000005E-3</v>
      </c>
      <c r="X724" s="16">
        <f t="shared" si="177"/>
        <v>1</v>
      </c>
      <c r="Y724" s="16">
        <f t="shared" si="178"/>
        <v>3</v>
      </c>
      <c r="Z724" s="16">
        <f t="shared" si="179"/>
        <v>0</v>
      </c>
      <c r="AA724" s="16" t="str">
        <f t="shared" si="180"/>
        <v>AtkExt</v>
      </c>
      <c r="AB724" s="16">
        <f t="shared" si="174"/>
        <v>27</v>
      </c>
      <c r="AC724" s="16" t="str">
        <f t="shared" si="181"/>
        <v>HPExt</v>
      </c>
      <c r="AD724" s="16">
        <f t="shared" si="182"/>
        <v>167</v>
      </c>
      <c r="AE724" s="16" t="str">
        <f t="shared" si="183"/>
        <v>[x]</v>
      </c>
      <c r="AF724" s="29" t="str">
        <f t="shared" si="184"/>
        <v>[x]</v>
      </c>
      <c r="AG724" s="29" t="str">
        <f t="shared" si="185"/>
        <v>[x]</v>
      </c>
    </row>
    <row r="725" spans="16:33" ht="16.5" x14ac:dyDescent="0.2">
      <c r="P725" s="15">
        <v>669</v>
      </c>
      <c r="Q725" s="16">
        <f t="shared" si="170"/>
        <v>35</v>
      </c>
      <c r="R725" s="16">
        <f t="shared" si="171"/>
        <v>1606043</v>
      </c>
      <c r="S725" s="16" t="str">
        <f t="shared" si="175"/>
        <v>神器7碎片1等级3</v>
      </c>
      <c r="T725" s="31" t="s">
        <v>673</v>
      </c>
      <c r="U725" s="16">
        <f t="shared" si="172"/>
        <v>3</v>
      </c>
      <c r="V725" s="38">
        <f t="shared" si="176"/>
        <v>0.31800000000000006</v>
      </c>
      <c r="W725" s="19">
        <f t="shared" si="173"/>
        <v>6.3600000000000011E-3</v>
      </c>
      <c r="X725" s="16">
        <f t="shared" si="177"/>
        <v>1</v>
      </c>
      <c r="Y725" s="16">
        <f t="shared" si="178"/>
        <v>3</v>
      </c>
      <c r="Z725" s="16">
        <f t="shared" si="179"/>
        <v>0</v>
      </c>
      <c r="AA725" s="16" t="str">
        <f t="shared" si="180"/>
        <v>AtkExt</v>
      </c>
      <c r="AB725" s="16">
        <f t="shared" si="174"/>
        <v>34</v>
      </c>
      <c r="AC725" s="16" t="str">
        <f t="shared" si="181"/>
        <v>HPExt</v>
      </c>
      <c r="AD725" s="16">
        <f t="shared" si="182"/>
        <v>206</v>
      </c>
      <c r="AE725" s="16" t="str">
        <f t="shared" si="183"/>
        <v>[x]</v>
      </c>
      <c r="AF725" s="29" t="str">
        <f t="shared" si="184"/>
        <v>[x]</v>
      </c>
      <c r="AG725" s="29" t="str">
        <f t="shared" si="185"/>
        <v>[x]</v>
      </c>
    </row>
    <row r="726" spans="16:33" ht="16.5" x14ac:dyDescent="0.2">
      <c r="P726" s="15">
        <v>670</v>
      </c>
      <c r="Q726" s="16">
        <f t="shared" si="170"/>
        <v>35</v>
      </c>
      <c r="R726" s="16">
        <f t="shared" si="171"/>
        <v>1606043</v>
      </c>
      <c r="S726" s="16" t="str">
        <f t="shared" si="175"/>
        <v>神器7碎片1等级4</v>
      </c>
      <c r="T726" s="31" t="s">
        <v>673</v>
      </c>
      <c r="U726" s="16">
        <f t="shared" si="172"/>
        <v>4</v>
      </c>
      <c r="V726" s="38">
        <f t="shared" si="176"/>
        <v>0.38200000000000001</v>
      </c>
      <c r="W726" s="19">
        <f t="shared" si="173"/>
        <v>7.6400000000000001E-3</v>
      </c>
      <c r="X726" s="16">
        <f t="shared" si="177"/>
        <v>1</v>
      </c>
      <c r="Y726" s="16">
        <f t="shared" si="178"/>
        <v>3</v>
      </c>
      <c r="Z726" s="16">
        <f t="shared" si="179"/>
        <v>0</v>
      </c>
      <c r="AA726" s="16" t="str">
        <f t="shared" si="180"/>
        <v>AtkExt</v>
      </c>
      <c r="AB726" s="16">
        <f t="shared" si="174"/>
        <v>41</v>
      </c>
      <c r="AC726" s="16" t="str">
        <f t="shared" si="181"/>
        <v>HPExt</v>
      </c>
      <c r="AD726" s="16">
        <f t="shared" si="182"/>
        <v>247</v>
      </c>
      <c r="AE726" s="16" t="str">
        <f t="shared" si="183"/>
        <v>[x]</v>
      </c>
      <c r="AF726" s="29" t="str">
        <f t="shared" si="184"/>
        <v>[x]</v>
      </c>
      <c r="AG726" s="29" t="str">
        <f t="shared" si="185"/>
        <v>[x]</v>
      </c>
    </row>
    <row r="727" spans="16:33" ht="16.5" x14ac:dyDescent="0.2">
      <c r="P727" s="15">
        <v>671</v>
      </c>
      <c r="Q727" s="16">
        <f t="shared" si="170"/>
        <v>35</v>
      </c>
      <c r="R727" s="16">
        <f t="shared" si="171"/>
        <v>1606043</v>
      </c>
      <c r="S727" s="16" t="str">
        <f t="shared" si="175"/>
        <v>神器7碎片1等级5</v>
      </c>
      <c r="T727" s="31" t="s">
        <v>673</v>
      </c>
      <c r="U727" s="16">
        <f t="shared" si="172"/>
        <v>5</v>
      </c>
      <c r="V727" s="38">
        <f t="shared" si="176"/>
        <v>0.45</v>
      </c>
      <c r="W727" s="19">
        <f t="shared" si="173"/>
        <v>9.0000000000000011E-3</v>
      </c>
      <c r="X727" s="16">
        <f t="shared" si="177"/>
        <v>1</v>
      </c>
      <c r="Y727" s="16">
        <f t="shared" si="178"/>
        <v>3</v>
      </c>
      <c r="Z727" s="16">
        <f t="shared" si="179"/>
        <v>0</v>
      </c>
      <c r="AA727" s="16" t="str">
        <f t="shared" si="180"/>
        <v>AtkExt</v>
      </c>
      <c r="AB727" s="16">
        <f t="shared" si="174"/>
        <v>48</v>
      </c>
      <c r="AC727" s="16" t="str">
        <f t="shared" si="181"/>
        <v>HPExt</v>
      </c>
      <c r="AD727" s="16">
        <f t="shared" si="182"/>
        <v>291</v>
      </c>
      <c r="AE727" s="16" t="str">
        <f t="shared" si="183"/>
        <v>[x]</v>
      </c>
      <c r="AF727" s="29" t="str">
        <f t="shared" si="184"/>
        <v>[x]</v>
      </c>
      <c r="AG727" s="29" t="str">
        <f t="shared" si="185"/>
        <v>[x]</v>
      </c>
    </row>
    <row r="728" spans="16:33" ht="16.5" x14ac:dyDescent="0.2">
      <c r="P728" s="15">
        <v>672</v>
      </c>
      <c r="Q728" s="16">
        <f t="shared" si="170"/>
        <v>35</v>
      </c>
      <c r="R728" s="16">
        <f t="shared" si="171"/>
        <v>1606043</v>
      </c>
      <c r="S728" s="16" t="str">
        <f t="shared" si="175"/>
        <v>神器7碎片1等级6</v>
      </c>
      <c r="T728" s="31" t="s">
        <v>673</v>
      </c>
      <c r="U728" s="16">
        <f t="shared" si="172"/>
        <v>6</v>
      </c>
      <c r="V728" s="38">
        <f t="shared" si="176"/>
        <v>0.52200000000000002</v>
      </c>
      <c r="W728" s="19">
        <f t="shared" si="173"/>
        <v>1.0440000000000001E-2</v>
      </c>
      <c r="X728" s="16">
        <f t="shared" si="177"/>
        <v>1</v>
      </c>
      <c r="Y728" s="16">
        <f t="shared" si="178"/>
        <v>3</v>
      </c>
      <c r="Z728" s="16">
        <f t="shared" si="179"/>
        <v>0</v>
      </c>
      <c r="AA728" s="16" t="str">
        <f t="shared" si="180"/>
        <v>AtkExt</v>
      </c>
      <c r="AB728" s="16">
        <f t="shared" si="174"/>
        <v>56</v>
      </c>
      <c r="AC728" s="16" t="str">
        <f t="shared" si="181"/>
        <v>HPExt</v>
      </c>
      <c r="AD728" s="16">
        <f t="shared" si="182"/>
        <v>338</v>
      </c>
      <c r="AE728" s="16" t="str">
        <f t="shared" si="183"/>
        <v>[x]</v>
      </c>
      <c r="AF728" s="29" t="str">
        <f t="shared" si="184"/>
        <v>[x]</v>
      </c>
      <c r="AG728" s="29" t="str">
        <f t="shared" si="185"/>
        <v>[x]</v>
      </c>
    </row>
    <row r="729" spans="16:33" ht="16.5" x14ac:dyDescent="0.2">
      <c r="P729" s="15">
        <v>673</v>
      </c>
      <c r="Q729" s="16">
        <f t="shared" si="170"/>
        <v>35</v>
      </c>
      <c r="R729" s="16">
        <f t="shared" si="171"/>
        <v>1606043</v>
      </c>
      <c r="S729" s="16" t="str">
        <f t="shared" si="175"/>
        <v>神器7碎片1等级7</v>
      </c>
      <c r="T729" s="31" t="s">
        <v>673</v>
      </c>
      <c r="U729" s="16">
        <f t="shared" si="172"/>
        <v>7</v>
      </c>
      <c r="V729" s="38">
        <f t="shared" si="176"/>
        <v>0.59799999999999998</v>
      </c>
      <c r="W729" s="19">
        <f t="shared" si="173"/>
        <v>1.196E-2</v>
      </c>
      <c r="X729" s="16">
        <f t="shared" si="177"/>
        <v>1</v>
      </c>
      <c r="Y729" s="16">
        <f t="shared" si="178"/>
        <v>3</v>
      </c>
      <c r="Z729" s="16">
        <f t="shared" si="179"/>
        <v>0</v>
      </c>
      <c r="AA729" s="16" t="str">
        <f t="shared" si="180"/>
        <v>AtkExt</v>
      </c>
      <c r="AB729" s="16">
        <f t="shared" si="174"/>
        <v>64</v>
      </c>
      <c r="AC729" s="16" t="str">
        <f t="shared" si="181"/>
        <v>HPExt</v>
      </c>
      <c r="AD729" s="16">
        <f t="shared" si="182"/>
        <v>387</v>
      </c>
      <c r="AE729" s="16" t="str">
        <f t="shared" si="183"/>
        <v>[x]</v>
      </c>
      <c r="AF729" s="29" t="str">
        <f t="shared" si="184"/>
        <v>[x]</v>
      </c>
      <c r="AG729" s="29" t="str">
        <f t="shared" si="185"/>
        <v>[x]</v>
      </c>
    </row>
    <row r="730" spans="16:33" ht="16.5" x14ac:dyDescent="0.2">
      <c r="P730" s="15">
        <v>674</v>
      </c>
      <c r="Q730" s="16">
        <f t="shared" si="170"/>
        <v>35</v>
      </c>
      <c r="R730" s="16">
        <f t="shared" si="171"/>
        <v>1606043</v>
      </c>
      <c r="S730" s="16" t="str">
        <f t="shared" si="175"/>
        <v>神器7碎片1等级8</v>
      </c>
      <c r="T730" s="31" t="s">
        <v>673</v>
      </c>
      <c r="U730" s="16">
        <f t="shared" si="172"/>
        <v>8</v>
      </c>
      <c r="V730" s="38">
        <f t="shared" si="176"/>
        <v>0.67800000000000005</v>
      </c>
      <c r="W730" s="19">
        <f t="shared" si="173"/>
        <v>1.3560000000000001E-2</v>
      </c>
      <c r="X730" s="16">
        <f t="shared" si="177"/>
        <v>1</v>
      </c>
      <c r="Y730" s="16">
        <f t="shared" si="178"/>
        <v>3</v>
      </c>
      <c r="Z730" s="16">
        <f t="shared" si="179"/>
        <v>0</v>
      </c>
      <c r="AA730" s="16" t="str">
        <f t="shared" si="180"/>
        <v>AtkExt</v>
      </c>
      <c r="AB730" s="16">
        <f t="shared" si="174"/>
        <v>73</v>
      </c>
      <c r="AC730" s="16" t="str">
        <f t="shared" si="181"/>
        <v>HPExt</v>
      </c>
      <c r="AD730" s="16">
        <f t="shared" si="182"/>
        <v>439</v>
      </c>
      <c r="AE730" s="16" t="str">
        <f t="shared" si="183"/>
        <v>[x]</v>
      </c>
      <c r="AF730" s="29" t="str">
        <f t="shared" si="184"/>
        <v>[x]</v>
      </c>
      <c r="AG730" s="29" t="str">
        <f t="shared" si="185"/>
        <v>[x]</v>
      </c>
    </row>
    <row r="731" spans="16:33" ht="16.5" x14ac:dyDescent="0.2">
      <c r="P731" s="15">
        <v>675</v>
      </c>
      <c r="Q731" s="16">
        <f t="shared" si="170"/>
        <v>35</v>
      </c>
      <c r="R731" s="16">
        <f t="shared" si="171"/>
        <v>1606043</v>
      </c>
      <c r="S731" s="16" t="str">
        <f t="shared" si="175"/>
        <v>神器7碎片1等级9</v>
      </c>
      <c r="T731" s="31" t="s">
        <v>673</v>
      </c>
      <c r="U731" s="16">
        <f t="shared" si="172"/>
        <v>9</v>
      </c>
      <c r="V731" s="38">
        <f t="shared" si="176"/>
        <v>0.76200000000000001</v>
      </c>
      <c r="W731" s="19">
        <f t="shared" si="173"/>
        <v>1.524E-2</v>
      </c>
      <c r="X731" s="16">
        <f t="shared" si="177"/>
        <v>1</v>
      </c>
      <c r="Y731" s="16">
        <f t="shared" si="178"/>
        <v>3</v>
      </c>
      <c r="Z731" s="16">
        <f t="shared" si="179"/>
        <v>0</v>
      </c>
      <c r="AA731" s="16" t="str">
        <f t="shared" si="180"/>
        <v>AtkExt</v>
      </c>
      <c r="AB731" s="16">
        <f t="shared" si="174"/>
        <v>82</v>
      </c>
      <c r="AC731" s="16" t="str">
        <f t="shared" si="181"/>
        <v>HPExt</v>
      </c>
      <c r="AD731" s="16">
        <f t="shared" si="182"/>
        <v>494</v>
      </c>
      <c r="AE731" s="16" t="str">
        <f t="shared" si="183"/>
        <v>[x]</v>
      </c>
      <c r="AF731" s="29" t="str">
        <f t="shared" si="184"/>
        <v>[x]</v>
      </c>
      <c r="AG731" s="29" t="str">
        <f t="shared" si="185"/>
        <v>[x]</v>
      </c>
    </row>
    <row r="732" spans="16:33" ht="16.5" x14ac:dyDescent="0.2">
      <c r="P732" s="15">
        <v>676</v>
      </c>
      <c r="Q732" s="16">
        <f t="shared" si="170"/>
        <v>35</v>
      </c>
      <c r="R732" s="16">
        <f t="shared" si="171"/>
        <v>1606043</v>
      </c>
      <c r="S732" s="16" t="str">
        <f t="shared" si="175"/>
        <v>神器7碎片1等级10</v>
      </c>
      <c r="T732" s="31" t="s">
        <v>673</v>
      </c>
      <c r="U732" s="16">
        <f t="shared" si="172"/>
        <v>10</v>
      </c>
      <c r="V732" s="38">
        <f t="shared" si="176"/>
        <v>0.85000000000000009</v>
      </c>
      <c r="W732" s="19">
        <f t="shared" si="173"/>
        <v>1.7000000000000001E-2</v>
      </c>
      <c r="X732" s="16">
        <f t="shared" si="177"/>
        <v>1</v>
      </c>
      <c r="Y732" s="16">
        <f t="shared" si="178"/>
        <v>3</v>
      </c>
      <c r="Z732" s="16">
        <f t="shared" si="179"/>
        <v>0</v>
      </c>
      <c r="AA732" s="16" t="str">
        <f t="shared" si="180"/>
        <v>AtkExt</v>
      </c>
      <c r="AB732" s="16">
        <f t="shared" si="174"/>
        <v>91</v>
      </c>
      <c r="AC732" s="16" t="str">
        <f t="shared" si="181"/>
        <v>HPExt</v>
      </c>
      <c r="AD732" s="16">
        <f t="shared" si="182"/>
        <v>551</v>
      </c>
      <c r="AE732" s="16" t="str">
        <f t="shared" si="183"/>
        <v>[x]</v>
      </c>
      <c r="AF732" s="29" t="str">
        <f t="shared" si="184"/>
        <v>[x]</v>
      </c>
      <c r="AG732" s="29" t="str">
        <f t="shared" si="185"/>
        <v>[x]</v>
      </c>
    </row>
    <row r="733" spans="16:33" ht="16.5" x14ac:dyDescent="0.2">
      <c r="P733" s="15">
        <v>677</v>
      </c>
      <c r="Q733" s="16">
        <f t="shared" si="170"/>
        <v>35</v>
      </c>
      <c r="R733" s="16">
        <f t="shared" si="171"/>
        <v>1606043</v>
      </c>
      <c r="S733" s="16" t="str">
        <f t="shared" si="175"/>
        <v>神器7碎片1等级11</v>
      </c>
      <c r="T733" s="31" t="s">
        <v>673</v>
      </c>
      <c r="U733" s="16">
        <f t="shared" si="172"/>
        <v>11</v>
      </c>
      <c r="V733" s="38">
        <f t="shared" si="176"/>
        <v>0.94200000000000006</v>
      </c>
      <c r="W733" s="19">
        <f t="shared" si="173"/>
        <v>1.8840000000000003E-2</v>
      </c>
      <c r="X733" s="16">
        <f t="shared" si="177"/>
        <v>1</v>
      </c>
      <c r="Y733" s="16">
        <f t="shared" si="178"/>
        <v>3</v>
      </c>
      <c r="Z733" s="16">
        <f t="shared" si="179"/>
        <v>0</v>
      </c>
      <c r="AA733" s="16" t="str">
        <f t="shared" si="180"/>
        <v>AtkExt</v>
      </c>
      <c r="AB733" s="16">
        <f t="shared" si="174"/>
        <v>101</v>
      </c>
      <c r="AC733" s="16" t="str">
        <f t="shared" si="181"/>
        <v>HPExt</v>
      </c>
      <c r="AD733" s="16">
        <f t="shared" si="182"/>
        <v>610</v>
      </c>
      <c r="AE733" s="16" t="str">
        <f t="shared" si="183"/>
        <v>[x]</v>
      </c>
      <c r="AF733" s="29" t="str">
        <f t="shared" si="184"/>
        <v>[x]</v>
      </c>
      <c r="AG733" s="29" t="str">
        <f t="shared" si="185"/>
        <v>[x]</v>
      </c>
    </row>
    <row r="734" spans="16:33" ht="16.5" x14ac:dyDescent="0.2">
      <c r="P734" s="15">
        <v>678</v>
      </c>
      <c r="Q734" s="16">
        <f t="shared" si="170"/>
        <v>35</v>
      </c>
      <c r="R734" s="16">
        <f t="shared" si="171"/>
        <v>1606043</v>
      </c>
      <c r="S734" s="16" t="str">
        <f t="shared" si="175"/>
        <v>神器7碎片1等级12</v>
      </c>
      <c r="T734" s="31" t="s">
        <v>673</v>
      </c>
      <c r="U734" s="16">
        <f t="shared" si="172"/>
        <v>12</v>
      </c>
      <c r="V734" s="38">
        <f t="shared" si="176"/>
        <v>1.0380000000000003</v>
      </c>
      <c r="W734" s="19">
        <f t="shared" si="173"/>
        <v>2.0760000000000004E-2</v>
      </c>
      <c r="X734" s="16">
        <f t="shared" si="177"/>
        <v>1</v>
      </c>
      <c r="Y734" s="16">
        <f t="shared" si="178"/>
        <v>3</v>
      </c>
      <c r="Z734" s="16">
        <f t="shared" si="179"/>
        <v>0</v>
      </c>
      <c r="AA734" s="16" t="str">
        <f t="shared" si="180"/>
        <v>AtkExt</v>
      </c>
      <c r="AB734" s="16">
        <f t="shared" si="174"/>
        <v>111</v>
      </c>
      <c r="AC734" s="16" t="str">
        <f t="shared" si="181"/>
        <v>HPExt</v>
      </c>
      <c r="AD734" s="16">
        <f t="shared" si="182"/>
        <v>672</v>
      </c>
      <c r="AE734" s="16" t="str">
        <f t="shared" si="183"/>
        <v>[x]</v>
      </c>
      <c r="AF734" s="29" t="str">
        <f t="shared" si="184"/>
        <v>[x]</v>
      </c>
      <c r="AG734" s="29" t="str">
        <f t="shared" si="185"/>
        <v>[x]</v>
      </c>
    </row>
    <row r="735" spans="16:33" ht="16.5" x14ac:dyDescent="0.2">
      <c r="P735" s="15">
        <v>679</v>
      </c>
      <c r="Q735" s="16">
        <f t="shared" si="170"/>
        <v>35</v>
      </c>
      <c r="R735" s="16">
        <f t="shared" si="171"/>
        <v>1606043</v>
      </c>
      <c r="S735" s="16" t="str">
        <f t="shared" si="175"/>
        <v>神器7碎片1等级13</v>
      </c>
      <c r="T735" s="31" t="s">
        <v>673</v>
      </c>
      <c r="U735" s="16">
        <f t="shared" si="172"/>
        <v>13</v>
      </c>
      <c r="V735" s="38">
        <f t="shared" si="176"/>
        <v>1.1380000000000001</v>
      </c>
      <c r="W735" s="19">
        <f t="shared" si="173"/>
        <v>2.2760000000000002E-2</v>
      </c>
      <c r="X735" s="16">
        <f t="shared" si="177"/>
        <v>1</v>
      </c>
      <c r="Y735" s="16">
        <f t="shared" si="178"/>
        <v>3</v>
      </c>
      <c r="Z735" s="16">
        <f t="shared" si="179"/>
        <v>0</v>
      </c>
      <c r="AA735" s="16" t="str">
        <f t="shared" si="180"/>
        <v>AtkExt</v>
      </c>
      <c r="AB735" s="16">
        <f t="shared" si="174"/>
        <v>122</v>
      </c>
      <c r="AC735" s="16" t="str">
        <f t="shared" si="181"/>
        <v>HPExt</v>
      </c>
      <c r="AD735" s="16">
        <f t="shared" si="182"/>
        <v>737</v>
      </c>
      <c r="AE735" s="16" t="str">
        <f t="shared" si="183"/>
        <v>[x]</v>
      </c>
      <c r="AF735" s="29" t="str">
        <f t="shared" si="184"/>
        <v>[x]</v>
      </c>
      <c r="AG735" s="29" t="str">
        <f t="shared" si="185"/>
        <v>[x]</v>
      </c>
    </row>
    <row r="736" spans="16:33" ht="16.5" x14ac:dyDescent="0.2">
      <c r="P736" s="15">
        <v>680</v>
      </c>
      <c r="Q736" s="16">
        <f t="shared" si="170"/>
        <v>35</v>
      </c>
      <c r="R736" s="16">
        <f t="shared" si="171"/>
        <v>1606043</v>
      </c>
      <c r="S736" s="16" t="str">
        <f t="shared" si="175"/>
        <v>神器7碎片1等级14</v>
      </c>
      <c r="T736" s="31" t="s">
        <v>673</v>
      </c>
      <c r="U736" s="16">
        <f t="shared" si="172"/>
        <v>14</v>
      </c>
      <c r="V736" s="38">
        <f t="shared" si="176"/>
        <v>1.242</v>
      </c>
      <c r="W736" s="19">
        <f t="shared" si="173"/>
        <v>2.4840000000000001E-2</v>
      </c>
      <c r="X736" s="16">
        <f t="shared" si="177"/>
        <v>1</v>
      </c>
      <c r="Y736" s="16">
        <f t="shared" si="178"/>
        <v>3</v>
      </c>
      <c r="Z736" s="16">
        <f t="shared" si="179"/>
        <v>0</v>
      </c>
      <c r="AA736" s="16" t="str">
        <f t="shared" si="180"/>
        <v>AtkExt</v>
      </c>
      <c r="AB736" s="16">
        <f t="shared" si="174"/>
        <v>133</v>
      </c>
      <c r="AC736" s="16" t="str">
        <f t="shared" si="181"/>
        <v>HPExt</v>
      </c>
      <c r="AD736" s="16">
        <f t="shared" si="182"/>
        <v>805</v>
      </c>
      <c r="AE736" s="16" t="str">
        <f t="shared" si="183"/>
        <v>[x]</v>
      </c>
      <c r="AF736" s="29" t="str">
        <f t="shared" si="184"/>
        <v>[x]</v>
      </c>
      <c r="AG736" s="29" t="str">
        <f t="shared" si="185"/>
        <v>[x]</v>
      </c>
    </row>
    <row r="737" spans="16:33" ht="16.5" x14ac:dyDescent="0.2">
      <c r="P737" s="15">
        <v>681</v>
      </c>
      <c r="Q737" s="16">
        <f t="shared" si="170"/>
        <v>35</v>
      </c>
      <c r="R737" s="16">
        <f t="shared" si="171"/>
        <v>1606043</v>
      </c>
      <c r="S737" s="16" t="str">
        <f t="shared" si="175"/>
        <v>神器7碎片1等级15</v>
      </c>
      <c r="T737" s="31" t="s">
        <v>673</v>
      </c>
      <c r="U737" s="16">
        <f t="shared" si="172"/>
        <v>15</v>
      </c>
      <c r="V737" s="38">
        <f t="shared" si="176"/>
        <v>1.35</v>
      </c>
      <c r="W737" s="19">
        <f t="shared" si="173"/>
        <v>2.7000000000000003E-2</v>
      </c>
      <c r="X737" s="16">
        <f t="shared" si="177"/>
        <v>1</v>
      </c>
      <c r="Y737" s="16">
        <f t="shared" si="178"/>
        <v>3</v>
      </c>
      <c r="Z737" s="16">
        <f t="shared" si="179"/>
        <v>0</v>
      </c>
      <c r="AA737" s="16" t="str">
        <f t="shared" si="180"/>
        <v>AtkExt</v>
      </c>
      <c r="AB737" s="16">
        <f t="shared" si="174"/>
        <v>145</v>
      </c>
      <c r="AC737" s="16" t="str">
        <f t="shared" si="181"/>
        <v>HPExt</v>
      </c>
      <c r="AD737" s="16">
        <f t="shared" si="182"/>
        <v>875</v>
      </c>
      <c r="AE737" s="16" t="str">
        <f t="shared" si="183"/>
        <v>[x]</v>
      </c>
      <c r="AF737" s="29" t="str">
        <f t="shared" si="184"/>
        <v>[x]</v>
      </c>
      <c r="AG737" s="29" t="str">
        <f t="shared" si="185"/>
        <v>[x]</v>
      </c>
    </row>
    <row r="738" spans="16:33" ht="16.5" x14ac:dyDescent="0.2">
      <c r="P738" s="15">
        <v>682</v>
      </c>
      <c r="Q738" s="16">
        <f t="shared" si="170"/>
        <v>35</v>
      </c>
      <c r="R738" s="16">
        <f t="shared" si="171"/>
        <v>1606043</v>
      </c>
      <c r="S738" s="16" t="str">
        <f t="shared" si="175"/>
        <v>神器7碎片1等级16</v>
      </c>
      <c r="T738" s="31" t="s">
        <v>673</v>
      </c>
      <c r="U738" s="16">
        <f t="shared" si="172"/>
        <v>16</v>
      </c>
      <c r="V738" s="38">
        <f t="shared" si="176"/>
        <v>1.4620000000000002</v>
      </c>
      <c r="W738" s="19">
        <f t="shared" si="173"/>
        <v>2.9240000000000006E-2</v>
      </c>
      <c r="X738" s="16">
        <f t="shared" si="177"/>
        <v>1</v>
      </c>
      <c r="Y738" s="16">
        <f t="shared" si="178"/>
        <v>3</v>
      </c>
      <c r="Z738" s="16">
        <f t="shared" si="179"/>
        <v>0</v>
      </c>
      <c r="AA738" s="16" t="str">
        <f t="shared" si="180"/>
        <v>AtkExt</v>
      </c>
      <c r="AB738" s="16">
        <f t="shared" si="174"/>
        <v>157</v>
      </c>
      <c r="AC738" s="16" t="str">
        <f t="shared" si="181"/>
        <v>HPExt</v>
      </c>
      <c r="AD738" s="16">
        <f t="shared" si="182"/>
        <v>947</v>
      </c>
      <c r="AE738" s="16" t="str">
        <f t="shared" si="183"/>
        <v>[x]</v>
      </c>
      <c r="AF738" s="29" t="str">
        <f t="shared" si="184"/>
        <v>[x]</v>
      </c>
      <c r="AG738" s="29" t="str">
        <f t="shared" si="185"/>
        <v>[x]</v>
      </c>
    </row>
    <row r="739" spans="16:33" ht="16.5" x14ac:dyDescent="0.2">
      <c r="P739" s="15">
        <v>683</v>
      </c>
      <c r="Q739" s="16">
        <f t="shared" si="170"/>
        <v>35</v>
      </c>
      <c r="R739" s="16">
        <f t="shared" si="171"/>
        <v>1606043</v>
      </c>
      <c r="S739" s="16" t="str">
        <f t="shared" si="175"/>
        <v>神器7碎片1等级17</v>
      </c>
      <c r="T739" s="31" t="s">
        <v>673</v>
      </c>
      <c r="U739" s="16">
        <f t="shared" si="172"/>
        <v>17</v>
      </c>
      <c r="V739" s="38">
        <f t="shared" si="176"/>
        <v>1.5779999999999998</v>
      </c>
      <c r="W739" s="19">
        <f t="shared" si="173"/>
        <v>3.1559999999999998E-2</v>
      </c>
      <c r="X739" s="16">
        <f t="shared" si="177"/>
        <v>1</v>
      </c>
      <c r="Y739" s="16">
        <f t="shared" si="178"/>
        <v>3</v>
      </c>
      <c r="Z739" s="16">
        <f t="shared" si="179"/>
        <v>0</v>
      </c>
      <c r="AA739" s="16" t="str">
        <f t="shared" si="180"/>
        <v>AtkExt</v>
      </c>
      <c r="AB739" s="16">
        <f t="shared" si="174"/>
        <v>170</v>
      </c>
      <c r="AC739" s="16" t="str">
        <f t="shared" si="181"/>
        <v>HPExt</v>
      </c>
      <c r="AD739" s="16">
        <f t="shared" si="182"/>
        <v>1023</v>
      </c>
      <c r="AE739" s="16" t="str">
        <f t="shared" si="183"/>
        <v>[x]</v>
      </c>
      <c r="AF739" s="29" t="str">
        <f t="shared" si="184"/>
        <v>[x]</v>
      </c>
      <c r="AG739" s="29" t="str">
        <f t="shared" si="185"/>
        <v>[x]</v>
      </c>
    </row>
    <row r="740" spans="16:33" ht="16.5" x14ac:dyDescent="0.2">
      <c r="P740" s="15">
        <v>684</v>
      </c>
      <c r="Q740" s="16">
        <f t="shared" si="170"/>
        <v>35</v>
      </c>
      <c r="R740" s="16">
        <f t="shared" si="171"/>
        <v>1606043</v>
      </c>
      <c r="S740" s="16" t="str">
        <f t="shared" si="175"/>
        <v>神器7碎片1等级18</v>
      </c>
      <c r="T740" s="31" t="s">
        <v>673</v>
      </c>
      <c r="U740" s="16">
        <f t="shared" si="172"/>
        <v>18</v>
      </c>
      <c r="V740" s="38">
        <f t="shared" si="176"/>
        <v>1.698</v>
      </c>
      <c r="W740" s="19">
        <f t="shared" si="173"/>
        <v>3.3959999999999997E-2</v>
      </c>
      <c r="X740" s="16">
        <f t="shared" si="177"/>
        <v>1</v>
      </c>
      <c r="Y740" s="16">
        <f t="shared" si="178"/>
        <v>3</v>
      </c>
      <c r="Z740" s="16">
        <f t="shared" si="179"/>
        <v>0</v>
      </c>
      <c r="AA740" s="16" t="str">
        <f t="shared" si="180"/>
        <v>AtkExt</v>
      </c>
      <c r="AB740" s="16">
        <f t="shared" si="174"/>
        <v>183</v>
      </c>
      <c r="AC740" s="16" t="str">
        <f t="shared" si="181"/>
        <v>HPExt</v>
      </c>
      <c r="AD740" s="16">
        <f t="shared" si="182"/>
        <v>1100</v>
      </c>
      <c r="AE740" s="16" t="str">
        <f t="shared" si="183"/>
        <v>[x]</v>
      </c>
      <c r="AF740" s="29" t="str">
        <f t="shared" si="184"/>
        <v>[x]</v>
      </c>
      <c r="AG740" s="29" t="str">
        <f t="shared" si="185"/>
        <v>[x]</v>
      </c>
    </row>
    <row r="741" spans="16:33" ht="16.5" x14ac:dyDescent="0.2">
      <c r="P741" s="15">
        <v>685</v>
      </c>
      <c r="Q741" s="16">
        <f t="shared" si="170"/>
        <v>35</v>
      </c>
      <c r="R741" s="16">
        <f t="shared" si="171"/>
        <v>1606043</v>
      </c>
      <c r="S741" s="16" t="str">
        <f t="shared" si="175"/>
        <v>神器7碎片1等级19</v>
      </c>
      <c r="T741" s="31" t="s">
        <v>673</v>
      </c>
      <c r="U741" s="16">
        <f t="shared" si="172"/>
        <v>19</v>
      </c>
      <c r="V741" s="38">
        <f t="shared" si="176"/>
        <v>1.8220000000000001</v>
      </c>
      <c r="W741" s="19">
        <f t="shared" si="173"/>
        <v>3.644E-2</v>
      </c>
      <c r="X741" s="16">
        <f t="shared" si="177"/>
        <v>1</v>
      </c>
      <c r="Y741" s="16">
        <f t="shared" si="178"/>
        <v>3</v>
      </c>
      <c r="Z741" s="16">
        <f t="shared" si="179"/>
        <v>0</v>
      </c>
      <c r="AA741" s="16" t="str">
        <f t="shared" si="180"/>
        <v>AtkExt</v>
      </c>
      <c r="AB741" s="16">
        <f t="shared" si="174"/>
        <v>196</v>
      </c>
      <c r="AC741" s="16" t="str">
        <f t="shared" si="181"/>
        <v>HPExt</v>
      </c>
      <c r="AD741" s="16">
        <f t="shared" si="182"/>
        <v>1181</v>
      </c>
      <c r="AE741" s="16" t="str">
        <f t="shared" si="183"/>
        <v>[x]</v>
      </c>
      <c r="AF741" s="29" t="str">
        <f t="shared" si="184"/>
        <v>[x]</v>
      </c>
      <c r="AG741" s="29" t="str">
        <f t="shared" si="185"/>
        <v>[x]</v>
      </c>
    </row>
    <row r="742" spans="16:33" ht="16.5" x14ac:dyDescent="0.2">
      <c r="P742" s="15">
        <v>686</v>
      </c>
      <c r="Q742" s="16">
        <f t="shared" si="170"/>
        <v>35</v>
      </c>
      <c r="R742" s="16">
        <f t="shared" si="171"/>
        <v>1606043</v>
      </c>
      <c r="S742" s="16" t="str">
        <f t="shared" si="175"/>
        <v>神器7碎片1等级20</v>
      </c>
      <c r="T742" s="31" t="s">
        <v>673</v>
      </c>
      <c r="U742" s="16">
        <f t="shared" si="172"/>
        <v>20</v>
      </c>
      <c r="V742" s="38">
        <f t="shared" si="176"/>
        <v>1.95</v>
      </c>
      <c r="W742" s="19">
        <f t="shared" si="173"/>
        <v>3.9E-2</v>
      </c>
      <c r="X742" s="16">
        <f t="shared" si="177"/>
        <v>1</v>
      </c>
      <c r="Y742" s="16">
        <f t="shared" si="178"/>
        <v>3</v>
      </c>
      <c r="Z742" s="16">
        <f t="shared" si="179"/>
        <v>0</v>
      </c>
      <c r="AA742" s="16" t="str">
        <f t="shared" si="180"/>
        <v>AtkExt</v>
      </c>
      <c r="AB742" s="16">
        <f t="shared" si="174"/>
        <v>210</v>
      </c>
      <c r="AC742" s="16" t="str">
        <f t="shared" si="181"/>
        <v>HPExt</v>
      </c>
      <c r="AD742" s="16">
        <f t="shared" si="182"/>
        <v>1264</v>
      </c>
      <c r="AE742" s="16" t="str">
        <f t="shared" si="183"/>
        <v>[x]</v>
      </c>
      <c r="AF742" s="29" t="str">
        <f t="shared" si="184"/>
        <v>[x]</v>
      </c>
      <c r="AG742" s="29" t="str">
        <f t="shared" si="185"/>
        <v>[x]</v>
      </c>
    </row>
    <row r="743" spans="16:33" ht="16.5" x14ac:dyDescent="0.2">
      <c r="P743" s="15">
        <v>687</v>
      </c>
      <c r="Q743" s="16">
        <f t="shared" si="170"/>
        <v>35</v>
      </c>
      <c r="R743" s="16">
        <f t="shared" si="171"/>
        <v>1606043</v>
      </c>
      <c r="S743" s="16" t="str">
        <f t="shared" si="175"/>
        <v>神器7碎片1等级21</v>
      </c>
      <c r="T743" s="31" t="s">
        <v>673</v>
      </c>
      <c r="U743" s="16">
        <f t="shared" si="172"/>
        <v>21</v>
      </c>
      <c r="V743" s="38">
        <f t="shared" si="176"/>
        <v>2.0819999999999999</v>
      </c>
      <c r="W743" s="19">
        <f t="shared" si="173"/>
        <v>4.1639999999999996E-2</v>
      </c>
      <c r="X743" s="16">
        <f t="shared" si="177"/>
        <v>1</v>
      </c>
      <c r="Y743" s="16">
        <f t="shared" si="178"/>
        <v>3</v>
      </c>
      <c r="Z743" s="16">
        <f t="shared" si="179"/>
        <v>0</v>
      </c>
      <c r="AA743" s="16" t="str">
        <f t="shared" si="180"/>
        <v>AtkExt</v>
      </c>
      <c r="AB743" s="16">
        <f t="shared" si="174"/>
        <v>224</v>
      </c>
      <c r="AC743" s="16" t="str">
        <f t="shared" si="181"/>
        <v>HPExt</v>
      </c>
      <c r="AD743" s="16">
        <f t="shared" si="182"/>
        <v>1349</v>
      </c>
      <c r="AE743" s="16" t="str">
        <f t="shared" si="183"/>
        <v>[x]</v>
      </c>
      <c r="AF743" s="29" t="str">
        <f t="shared" si="184"/>
        <v>[x]</v>
      </c>
      <c r="AG743" s="29" t="str">
        <f t="shared" si="185"/>
        <v>[x]</v>
      </c>
    </row>
    <row r="744" spans="16:33" ht="16.5" x14ac:dyDescent="0.2">
      <c r="P744" s="15">
        <v>688</v>
      </c>
      <c r="Q744" s="16">
        <f t="shared" si="170"/>
        <v>36</v>
      </c>
      <c r="R744" s="16">
        <f t="shared" si="171"/>
        <v>1606044</v>
      </c>
      <c r="S744" s="16" t="str">
        <f t="shared" si="175"/>
        <v>神器7碎片2等级1</v>
      </c>
      <c r="T744" s="31" t="s">
        <v>673</v>
      </c>
      <c r="U744" s="16">
        <f t="shared" si="172"/>
        <v>1</v>
      </c>
      <c r="V744" s="38">
        <f t="shared" si="176"/>
        <v>0.20200000000000001</v>
      </c>
      <c r="W744" s="19">
        <f t="shared" si="173"/>
        <v>4.0400000000000002E-3</v>
      </c>
      <c r="X744" s="16">
        <f t="shared" si="177"/>
        <v>1</v>
      </c>
      <c r="Y744" s="16">
        <f t="shared" si="178"/>
        <v>2</v>
      </c>
      <c r="Z744" s="16">
        <f t="shared" si="179"/>
        <v>0</v>
      </c>
      <c r="AA744" s="16" t="str">
        <f t="shared" si="180"/>
        <v>AtkExt</v>
      </c>
      <c r="AB744" s="16">
        <f t="shared" si="174"/>
        <v>43</v>
      </c>
      <c r="AC744" s="16" t="str">
        <f t="shared" si="181"/>
        <v>DefExt</v>
      </c>
      <c r="AD744" s="16">
        <f t="shared" si="182"/>
        <v>10</v>
      </c>
      <c r="AE744" s="16" t="str">
        <f t="shared" si="183"/>
        <v>[x]</v>
      </c>
      <c r="AF744" s="29" t="str">
        <f t="shared" si="184"/>
        <v>[x]</v>
      </c>
      <c r="AG744" s="29" t="str">
        <f t="shared" si="185"/>
        <v>[x]</v>
      </c>
    </row>
    <row r="745" spans="16:33" ht="16.5" x14ac:dyDescent="0.2">
      <c r="P745" s="15">
        <v>689</v>
      </c>
      <c r="Q745" s="16">
        <f t="shared" si="170"/>
        <v>36</v>
      </c>
      <c r="R745" s="16">
        <f t="shared" si="171"/>
        <v>1606044</v>
      </c>
      <c r="S745" s="16" t="str">
        <f t="shared" si="175"/>
        <v>神器7碎片2等级2</v>
      </c>
      <c r="T745" s="31" t="s">
        <v>673</v>
      </c>
      <c r="U745" s="16">
        <f t="shared" si="172"/>
        <v>2</v>
      </c>
      <c r="V745" s="38">
        <f t="shared" si="176"/>
        <v>0.25800000000000001</v>
      </c>
      <c r="W745" s="19">
        <f t="shared" si="173"/>
        <v>5.1600000000000005E-3</v>
      </c>
      <c r="X745" s="16">
        <f t="shared" si="177"/>
        <v>1</v>
      </c>
      <c r="Y745" s="16">
        <f t="shared" si="178"/>
        <v>2</v>
      </c>
      <c r="Z745" s="16">
        <f t="shared" si="179"/>
        <v>0</v>
      </c>
      <c r="AA745" s="16" t="str">
        <f t="shared" si="180"/>
        <v>AtkExt</v>
      </c>
      <c r="AB745" s="16">
        <f t="shared" si="174"/>
        <v>55</v>
      </c>
      <c r="AC745" s="16" t="str">
        <f t="shared" si="181"/>
        <v>DefExt</v>
      </c>
      <c r="AD745" s="16">
        <f t="shared" si="182"/>
        <v>13</v>
      </c>
      <c r="AE745" s="16" t="str">
        <f t="shared" si="183"/>
        <v>[x]</v>
      </c>
      <c r="AF745" s="29" t="str">
        <f t="shared" si="184"/>
        <v>[x]</v>
      </c>
      <c r="AG745" s="29" t="str">
        <f t="shared" si="185"/>
        <v>[x]</v>
      </c>
    </row>
    <row r="746" spans="16:33" ht="16.5" x14ac:dyDescent="0.2">
      <c r="P746" s="15">
        <v>690</v>
      </c>
      <c r="Q746" s="16">
        <f t="shared" si="170"/>
        <v>36</v>
      </c>
      <c r="R746" s="16">
        <f t="shared" si="171"/>
        <v>1606044</v>
      </c>
      <c r="S746" s="16" t="str">
        <f t="shared" si="175"/>
        <v>神器7碎片2等级3</v>
      </c>
      <c r="T746" s="31" t="s">
        <v>673</v>
      </c>
      <c r="U746" s="16">
        <f t="shared" si="172"/>
        <v>3</v>
      </c>
      <c r="V746" s="38">
        <f t="shared" si="176"/>
        <v>0.31800000000000006</v>
      </c>
      <c r="W746" s="19">
        <f t="shared" si="173"/>
        <v>6.3600000000000011E-3</v>
      </c>
      <c r="X746" s="16">
        <f t="shared" si="177"/>
        <v>1</v>
      </c>
      <c r="Y746" s="16">
        <f t="shared" si="178"/>
        <v>2</v>
      </c>
      <c r="Z746" s="16">
        <f t="shared" si="179"/>
        <v>0</v>
      </c>
      <c r="AA746" s="16" t="str">
        <f t="shared" si="180"/>
        <v>AtkExt</v>
      </c>
      <c r="AB746" s="16">
        <f t="shared" si="174"/>
        <v>68</v>
      </c>
      <c r="AC746" s="16" t="str">
        <f t="shared" si="181"/>
        <v>DefExt</v>
      </c>
      <c r="AD746" s="16">
        <f t="shared" si="182"/>
        <v>17</v>
      </c>
      <c r="AE746" s="16" t="str">
        <f t="shared" si="183"/>
        <v>[x]</v>
      </c>
      <c r="AF746" s="29" t="str">
        <f t="shared" si="184"/>
        <v>[x]</v>
      </c>
      <c r="AG746" s="29" t="str">
        <f t="shared" si="185"/>
        <v>[x]</v>
      </c>
    </row>
    <row r="747" spans="16:33" ht="16.5" x14ac:dyDescent="0.2">
      <c r="P747" s="15">
        <v>691</v>
      </c>
      <c r="Q747" s="16">
        <f t="shared" si="170"/>
        <v>36</v>
      </c>
      <c r="R747" s="16">
        <f t="shared" si="171"/>
        <v>1606044</v>
      </c>
      <c r="S747" s="16" t="str">
        <f t="shared" si="175"/>
        <v>神器7碎片2等级4</v>
      </c>
      <c r="T747" s="31" t="s">
        <v>673</v>
      </c>
      <c r="U747" s="16">
        <f t="shared" si="172"/>
        <v>4</v>
      </c>
      <c r="V747" s="38">
        <f t="shared" si="176"/>
        <v>0.38200000000000001</v>
      </c>
      <c r="W747" s="19">
        <f t="shared" si="173"/>
        <v>7.6400000000000001E-3</v>
      </c>
      <c r="X747" s="16">
        <f t="shared" si="177"/>
        <v>1</v>
      </c>
      <c r="Y747" s="16">
        <f t="shared" si="178"/>
        <v>2</v>
      </c>
      <c r="Z747" s="16">
        <f t="shared" si="179"/>
        <v>0</v>
      </c>
      <c r="AA747" s="16" t="str">
        <f t="shared" si="180"/>
        <v>AtkExt</v>
      </c>
      <c r="AB747" s="16">
        <f t="shared" si="174"/>
        <v>82</v>
      </c>
      <c r="AC747" s="16" t="str">
        <f t="shared" si="181"/>
        <v>DefExt</v>
      </c>
      <c r="AD747" s="16">
        <f t="shared" si="182"/>
        <v>20</v>
      </c>
      <c r="AE747" s="16" t="str">
        <f t="shared" si="183"/>
        <v>[x]</v>
      </c>
      <c r="AF747" s="29" t="str">
        <f t="shared" si="184"/>
        <v>[x]</v>
      </c>
      <c r="AG747" s="29" t="str">
        <f t="shared" si="185"/>
        <v>[x]</v>
      </c>
    </row>
    <row r="748" spans="16:33" ht="16.5" x14ac:dyDescent="0.2">
      <c r="P748" s="15">
        <v>692</v>
      </c>
      <c r="Q748" s="16">
        <f t="shared" si="170"/>
        <v>36</v>
      </c>
      <c r="R748" s="16">
        <f t="shared" si="171"/>
        <v>1606044</v>
      </c>
      <c r="S748" s="16" t="str">
        <f t="shared" si="175"/>
        <v>神器7碎片2等级5</v>
      </c>
      <c r="T748" s="31" t="s">
        <v>673</v>
      </c>
      <c r="U748" s="16">
        <f t="shared" si="172"/>
        <v>5</v>
      </c>
      <c r="V748" s="38">
        <f t="shared" si="176"/>
        <v>0.45</v>
      </c>
      <c r="W748" s="19">
        <f t="shared" si="173"/>
        <v>9.0000000000000011E-3</v>
      </c>
      <c r="X748" s="16">
        <f t="shared" si="177"/>
        <v>1</v>
      </c>
      <c r="Y748" s="16">
        <f t="shared" si="178"/>
        <v>2</v>
      </c>
      <c r="Z748" s="16">
        <f t="shared" si="179"/>
        <v>0</v>
      </c>
      <c r="AA748" s="16" t="str">
        <f t="shared" si="180"/>
        <v>AtkExt</v>
      </c>
      <c r="AB748" s="16">
        <f t="shared" si="174"/>
        <v>97</v>
      </c>
      <c r="AC748" s="16" t="str">
        <f t="shared" si="181"/>
        <v>DefExt</v>
      </c>
      <c r="AD748" s="16">
        <f t="shared" si="182"/>
        <v>24</v>
      </c>
      <c r="AE748" s="16" t="str">
        <f t="shared" si="183"/>
        <v>[x]</v>
      </c>
      <c r="AF748" s="29" t="str">
        <f t="shared" si="184"/>
        <v>[x]</v>
      </c>
      <c r="AG748" s="29" t="str">
        <f t="shared" si="185"/>
        <v>[x]</v>
      </c>
    </row>
    <row r="749" spans="16:33" ht="16.5" x14ac:dyDescent="0.2">
      <c r="P749" s="15">
        <v>693</v>
      </c>
      <c r="Q749" s="16">
        <f t="shared" si="170"/>
        <v>36</v>
      </c>
      <c r="R749" s="16">
        <f t="shared" si="171"/>
        <v>1606044</v>
      </c>
      <c r="S749" s="16" t="str">
        <f t="shared" si="175"/>
        <v>神器7碎片2等级6</v>
      </c>
      <c r="T749" s="31" t="s">
        <v>673</v>
      </c>
      <c r="U749" s="16">
        <f t="shared" si="172"/>
        <v>6</v>
      </c>
      <c r="V749" s="38">
        <f t="shared" si="176"/>
        <v>0.52200000000000002</v>
      </c>
      <c r="W749" s="19">
        <f t="shared" si="173"/>
        <v>1.0440000000000001E-2</v>
      </c>
      <c r="X749" s="16">
        <f t="shared" si="177"/>
        <v>1</v>
      </c>
      <c r="Y749" s="16">
        <f t="shared" si="178"/>
        <v>2</v>
      </c>
      <c r="Z749" s="16">
        <f t="shared" si="179"/>
        <v>0</v>
      </c>
      <c r="AA749" s="16" t="str">
        <f t="shared" si="180"/>
        <v>AtkExt</v>
      </c>
      <c r="AB749" s="16">
        <f t="shared" si="174"/>
        <v>112</v>
      </c>
      <c r="AC749" s="16" t="str">
        <f t="shared" si="181"/>
        <v>DefExt</v>
      </c>
      <c r="AD749" s="16">
        <f t="shared" si="182"/>
        <v>28</v>
      </c>
      <c r="AE749" s="16" t="str">
        <f t="shared" si="183"/>
        <v>[x]</v>
      </c>
      <c r="AF749" s="29" t="str">
        <f t="shared" si="184"/>
        <v>[x]</v>
      </c>
      <c r="AG749" s="29" t="str">
        <f t="shared" si="185"/>
        <v>[x]</v>
      </c>
    </row>
    <row r="750" spans="16:33" ht="16.5" x14ac:dyDescent="0.2">
      <c r="P750" s="15">
        <v>694</v>
      </c>
      <c r="Q750" s="16">
        <f t="shared" si="170"/>
        <v>36</v>
      </c>
      <c r="R750" s="16">
        <f t="shared" si="171"/>
        <v>1606044</v>
      </c>
      <c r="S750" s="16" t="str">
        <f t="shared" si="175"/>
        <v>神器7碎片2等级7</v>
      </c>
      <c r="T750" s="31" t="s">
        <v>673</v>
      </c>
      <c r="U750" s="16">
        <f t="shared" si="172"/>
        <v>7</v>
      </c>
      <c r="V750" s="38">
        <f t="shared" si="176"/>
        <v>0.59799999999999998</v>
      </c>
      <c r="W750" s="19">
        <f t="shared" si="173"/>
        <v>1.196E-2</v>
      </c>
      <c r="X750" s="16">
        <f t="shared" si="177"/>
        <v>1</v>
      </c>
      <c r="Y750" s="16">
        <f t="shared" si="178"/>
        <v>2</v>
      </c>
      <c r="Z750" s="16">
        <f t="shared" si="179"/>
        <v>0</v>
      </c>
      <c r="AA750" s="16" t="str">
        <f t="shared" si="180"/>
        <v>AtkExt</v>
      </c>
      <c r="AB750" s="16">
        <f t="shared" si="174"/>
        <v>128</v>
      </c>
      <c r="AC750" s="16" t="str">
        <f t="shared" si="181"/>
        <v>DefExt</v>
      </c>
      <c r="AD750" s="16">
        <f t="shared" si="182"/>
        <v>32</v>
      </c>
      <c r="AE750" s="16" t="str">
        <f t="shared" si="183"/>
        <v>[x]</v>
      </c>
      <c r="AF750" s="29" t="str">
        <f t="shared" si="184"/>
        <v>[x]</v>
      </c>
      <c r="AG750" s="29" t="str">
        <f t="shared" si="185"/>
        <v>[x]</v>
      </c>
    </row>
    <row r="751" spans="16:33" ht="16.5" x14ac:dyDescent="0.2">
      <c r="P751" s="15">
        <v>695</v>
      </c>
      <c r="Q751" s="16">
        <f t="shared" si="170"/>
        <v>36</v>
      </c>
      <c r="R751" s="16">
        <f t="shared" si="171"/>
        <v>1606044</v>
      </c>
      <c r="S751" s="16" t="str">
        <f t="shared" si="175"/>
        <v>神器7碎片2等级8</v>
      </c>
      <c r="T751" s="31" t="s">
        <v>673</v>
      </c>
      <c r="U751" s="16">
        <f t="shared" si="172"/>
        <v>8</v>
      </c>
      <c r="V751" s="38">
        <f t="shared" si="176"/>
        <v>0.67800000000000005</v>
      </c>
      <c r="W751" s="19">
        <f t="shared" si="173"/>
        <v>1.3560000000000001E-2</v>
      </c>
      <c r="X751" s="16">
        <f t="shared" si="177"/>
        <v>1</v>
      </c>
      <c r="Y751" s="16">
        <f t="shared" si="178"/>
        <v>2</v>
      </c>
      <c r="Z751" s="16">
        <f t="shared" si="179"/>
        <v>0</v>
      </c>
      <c r="AA751" s="16" t="str">
        <f t="shared" si="180"/>
        <v>AtkExt</v>
      </c>
      <c r="AB751" s="16">
        <f t="shared" si="174"/>
        <v>146</v>
      </c>
      <c r="AC751" s="16" t="str">
        <f t="shared" si="181"/>
        <v>DefExt</v>
      </c>
      <c r="AD751" s="16">
        <f t="shared" si="182"/>
        <v>36</v>
      </c>
      <c r="AE751" s="16" t="str">
        <f t="shared" si="183"/>
        <v>[x]</v>
      </c>
      <c r="AF751" s="29" t="str">
        <f t="shared" si="184"/>
        <v>[x]</v>
      </c>
      <c r="AG751" s="29" t="str">
        <f t="shared" si="185"/>
        <v>[x]</v>
      </c>
    </row>
    <row r="752" spans="16:33" ht="16.5" x14ac:dyDescent="0.2">
      <c r="P752" s="15">
        <v>696</v>
      </c>
      <c r="Q752" s="16">
        <f t="shared" si="170"/>
        <v>36</v>
      </c>
      <c r="R752" s="16">
        <f t="shared" si="171"/>
        <v>1606044</v>
      </c>
      <c r="S752" s="16" t="str">
        <f t="shared" si="175"/>
        <v>神器7碎片2等级9</v>
      </c>
      <c r="T752" s="31" t="s">
        <v>673</v>
      </c>
      <c r="U752" s="16">
        <f t="shared" si="172"/>
        <v>9</v>
      </c>
      <c r="V752" s="38">
        <f t="shared" si="176"/>
        <v>0.76200000000000001</v>
      </c>
      <c r="W752" s="19">
        <f t="shared" si="173"/>
        <v>1.524E-2</v>
      </c>
      <c r="X752" s="16">
        <f t="shared" si="177"/>
        <v>1</v>
      </c>
      <c r="Y752" s="16">
        <f t="shared" si="178"/>
        <v>2</v>
      </c>
      <c r="Z752" s="16">
        <f t="shared" si="179"/>
        <v>0</v>
      </c>
      <c r="AA752" s="16" t="str">
        <f t="shared" si="180"/>
        <v>AtkExt</v>
      </c>
      <c r="AB752" s="16">
        <f t="shared" si="174"/>
        <v>164</v>
      </c>
      <c r="AC752" s="16" t="str">
        <f t="shared" si="181"/>
        <v>DefExt</v>
      </c>
      <c r="AD752" s="16">
        <f t="shared" si="182"/>
        <v>40</v>
      </c>
      <c r="AE752" s="16" t="str">
        <f t="shared" si="183"/>
        <v>[x]</v>
      </c>
      <c r="AF752" s="29" t="str">
        <f t="shared" si="184"/>
        <v>[x]</v>
      </c>
      <c r="AG752" s="29" t="str">
        <f t="shared" si="185"/>
        <v>[x]</v>
      </c>
    </row>
    <row r="753" spans="16:33" ht="16.5" x14ac:dyDescent="0.2">
      <c r="P753" s="15">
        <v>697</v>
      </c>
      <c r="Q753" s="16">
        <f t="shared" si="170"/>
        <v>36</v>
      </c>
      <c r="R753" s="16">
        <f t="shared" si="171"/>
        <v>1606044</v>
      </c>
      <c r="S753" s="16" t="str">
        <f t="shared" si="175"/>
        <v>神器7碎片2等级10</v>
      </c>
      <c r="T753" s="31" t="s">
        <v>673</v>
      </c>
      <c r="U753" s="16">
        <f t="shared" si="172"/>
        <v>10</v>
      </c>
      <c r="V753" s="38">
        <f t="shared" si="176"/>
        <v>0.85000000000000009</v>
      </c>
      <c r="W753" s="19">
        <f t="shared" si="173"/>
        <v>1.7000000000000001E-2</v>
      </c>
      <c r="X753" s="16">
        <f t="shared" si="177"/>
        <v>1</v>
      </c>
      <c r="Y753" s="16">
        <f t="shared" si="178"/>
        <v>2</v>
      </c>
      <c r="Z753" s="16">
        <f t="shared" si="179"/>
        <v>0</v>
      </c>
      <c r="AA753" s="16" t="str">
        <f t="shared" si="180"/>
        <v>AtkExt</v>
      </c>
      <c r="AB753" s="16">
        <f t="shared" si="174"/>
        <v>183</v>
      </c>
      <c r="AC753" s="16" t="str">
        <f t="shared" si="181"/>
        <v>DefExt</v>
      </c>
      <c r="AD753" s="16">
        <f t="shared" si="182"/>
        <v>45</v>
      </c>
      <c r="AE753" s="16" t="str">
        <f t="shared" si="183"/>
        <v>[x]</v>
      </c>
      <c r="AF753" s="29" t="str">
        <f t="shared" si="184"/>
        <v>[x]</v>
      </c>
      <c r="AG753" s="29" t="str">
        <f t="shared" si="185"/>
        <v>[x]</v>
      </c>
    </row>
    <row r="754" spans="16:33" ht="16.5" x14ac:dyDescent="0.2">
      <c r="P754" s="15">
        <v>698</v>
      </c>
      <c r="Q754" s="16">
        <f t="shared" si="170"/>
        <v>36</v>
      </c>
      <c r="R754" s="16">
        <f t="shared" si="171"/>
        <v>1606044</v>
      </c>
      <c r="S754" s="16" t="str">
        <f t="shared" si="175"/>
        <v>神器7碎片2等级11</v>
      </c>
      <c r="T754" s="31" t="s">
        <v>673</v>
      </c>
      <c r="U754" s="16">
        <f t="shared" si="172"/>
        <v>11</v>
      </c>
      <c r="V754" s="38">
        <f t="shared" si="176"/>
        <v>0.94200000000000006</v>
      </c>
      <c r="W754" s="19">
        <f t="shared" si="173"/>
        <v>1.8840000000000003E-2</v>
      </c>
      <c r="X754" s="16">
        <f t="shared" si="177"/>
        <v>1</v>
      </c>
      <c r="Y754" s="16">
        <f t="shared" si="178"/>
        <v>2</v>
      </c>
      <c r="Z754" s="16">
        <f t="shared" si="179"/>
        <v>0</v>
      </c>
      <c r="AA754" s="16" t="str">
        <f t="shared" si="180"/>
        <v>AtkExt</v>
      </c>
      <c r="AB754" s="16">
        <f t="shared" si="174"/>
        <v>203</v>
      </c>
      <c r="AC754" s="16" t="str">
        <f t="shared" si="181"/>
        <v>DefExt</v>
      </c>
      <c r="AD754" s="16">
        <f t="shared" si="182"/>
        <v>50</v>
      </c>
      <c r="AE754" s="16" t="str">
        <f t="shared" si="183"/>
        <v>[x]</v>
      </c>
      <c r="AF754" s="29" t="str">
        <f t="shared" si="184"/>
        <v>[x]</v>
      </c>
      <c r="AG754" s="29" t="str">
        <f t="shared" si="185"/>
        <v>[x]</v>
      </c>
    </row>
    <row r="755" spans="16:33" ht="16.5" x14ac:dyDescent="0.2">
      <c r="P755" s="15">
        <v>699</v>
      </c>
      <c r="Q755" s="16">
        <f t="shared" si="170"/>
        <v>36</v>
      </c>
      <c r="R755" s="16">
        <f t="shared" si="171"/>
        <v>1606044</v>
      </c>
      <c r="S755" s="16" t="str">
        <f t="shared" si="175"/>
        <v>神器7碎片2等级12</v>
      </c>
      <c r="T755" s="31" t="s">
        <v>673</v>
      </c>
      <c r="U755" s="16">
        <f t="shared" si="172"/>
        <v>12</v>
      </c>
      <c r="V755" s="38">
        <f t="shared" si="176"/>
        <v>1.0380000000000003</v>
      </c>
      <c r="W755" s="19">
        <f t="shared" si="173"/>
        <v>2.0760000000000004E-2</v>
      </c>
      <c r="X755" s="16">
        <f t="shared" si="177"/>
        <v>1</v>
      </c>
      <c r="Y755" s="16">
        <f t="shared" si="178"/>
        <v>2</v>
      </c>
      <c r="Z755" s="16">
        <f t="shared" si="179"/>
        <v>0</v>
      </c>
      <c r="AA755" s="16" t="str">
        <f t="shared" si="180"/>
        <v>AtkExt</v>
      </c>
      <c r="AB755" s="16">
        <f t="shared" si="174"/>
        <v>223</v>
      </c>
      <c r="AC755" s="16" t="str">
        <f t="shared" si="181"/>
        <v>DefExt</v>
      </c>
      <c r="AD755" s="16">
        <f t="shared" si="182"/>
        <v>55</v>
      </c>
      <c r="AE755" s="16" t="str">
        <f t="shared" si="183"/>
        <v>[x]</v>
      </c>
      <c r="AF755" s="29" t="str">
        <f t="shared" si="184"/>
        <v>[x]</v>
      </c>
      <c r="AG755" s="29" t="str">
        <f t="shared" si="185"/>
        <v>[x]</v>
      </c>
    </row>
    <row r="756" spans="16:33" ht="16.5" x14ac:dyDescent="0.2">
      <c r="P756" s="15">
        <v>700</v>
      </c>
      <c r="Q756" s="16">
        <f t="shared" si="170"/>
        <v>36</v>
      </c>
      <c r="R756" s="16">
        <f t="shared" si="171"/>
        <v>1606044</v>
      </c>
      <c r="S756" s="16" t="str">
        <f t="shared" si="175"/>
        <v>神器7碎片2等级13</v>
      </c>
      <c r="T756" s="31" t="s">
        <v>673</v>
      </c>
      <c r="U756" s="16">
        <f t="shared" si="172"/>
        <v>13</v>
      </c>
      <c r="V756" s="38">
        <f t="shared" si="176"/>
        <v>1.1380000000000001</v>
      </c>
      <c r="W756" s="19">
        <f t="shared" si="173"/>
        <v>2.2760000000000002E-2</v>
      </c>
      <c r="X756" s="16">
        <f t="shared" si="177"/>
        <v>1</v>
      </c>
      <c r="Y756" s="16">
        <f t="shared" si="178"/>
        <v>2</v>
      </c>
      <c r="Z756" s="16">
        <f t="shared" si="179"/>
        <v>0</v>
      </c>
      <c r="AA756" s="16" t="str">
        <f t="shared" si="180"/>
        <v>AtkExt</v>
      </c>
      <c r="AB756" s="16">
        <f t="shared" si="174"/>
        <v>245</v>
      </c>
      <c r="AC756" s="16" t="str">
        <f t="shared" si="181"/>
        <v>DefExt</v>
      </c>
      <c r="AD756" s="16">
        <f t="shared" si="182"/>
        <v>61</v>
      </c>
      <c r="AE756" s="16" t="str">
        <f t="shared" si="183"/>
        <v>[x]</v>
      </c>
      <c r="AF756" s="29" t="str">
        <f t="shared" si="184"/>
        <v>[x]</v>
      </c>
      <c r="AG756" s="29" t="str">
        <f t="shared" si="185"/>
        <v>[x]</v>
      </c>
    </row>
    <row r="757" spans="16:33" ht="16.5" x14ac:dyDescent="0.2">
      <c r="P757" s="15">
        <v>701</v>
      </c>
      <c r="Q757" s="16">
        <f t="shared" si="170"/>
        <v>36</v>
      </c>
      <c r="R757" s="16">
        <f t="shared" si="171"/>
        <v>1606044</v>
      </c>
      <c r="S757" s="16" t="str">
        <f t="shared" si="175"/>
        <v>神器7碎片2等级14</v>
      </c>
      <c r="T757" s="31" t="s">
        <v>673</v>
      </c>
      <c r="U757" s="16">
        <f t="shared" si="172"/>
        <v>14</v>
      </c>
      <c r="V757" s="38">
        <f t="shared" si="176"/>
        <v>1.242</v>
      </c>
      <c r="W757" s="19">
        <f t="shared" si="173"/>
        <v>2.4840000000000001E-2</v>
      </c>
      <c r="X757" s="16">
        <f t="shared" si="177"/>
        <v>1</v>
      </c>
      <c r="Y757" s="16">
        <f t="shared" si="178"/>
        <v>2</v>
      </c>
      <c r="Z757" s="16">
        <f t="shared" si="179"/>
        <v>0</v>
      </c>
      <c r="AA757" s="16" t="str">
        <f t="shared" si="180"/>
        <v>AtkExt</v>
      </c>
      <c r="AB757" s="16">
        <f t="shared" si="174"/>
        <v>267</v>
      </c>
      <c r="AC757" s="16" t="str">
        <f t="shared" si="181"/>
        <v>DefExt</v>
      </c>
      <c r="AD757" s="16">
        <f t="shared" si="182"/>
        <v>66</v>
      </c>
      <c r="AE757" s="16" t="str">
        <f t="shared" si="183"/>
        <v>[x]</v>
      </c>
      <c r="AF757" s="29" t="str">
        <f t="shared" si="184"/>
        <v>[x]</v>
      </c>
      <c r="AG757" s="29" t="str">
        <f t="shared" si="185"/>
        <v>[x]</v>
      </c>
    </row>
    <row r="758" spans="16:33" ht="16.5" x14ac:dyDescent="0.2">
      <c r="P758" s="15">
        <v>702</v>
      </c>
      <c r="Q758" s="16">
        <f t="shared" si="170"/>
        <v>36</v>
      </c>
      <c r="R758" s="16">
        <f t="shared" si="171"/>
        <v>1606044</v>
      </c>
      <c r="S758" s="16" t="str">
        <f t="shared" si="175"/>
        <v>神器7碎片2等级15</v>
      </c>
      <c r="T758" s="31" t="s">
        <v>673</v>
      </c>
      <c r="U758" s="16">
        <f t="shared" si="172"/>
        <v>15</v>
      </c>
      <c r="V758" s="38">
        <f t="shared" si="176"/>
        <v>1.35</v>
      </c>
      <c r="W758" s="19">
        <f t="shared" si="173"/>
        <v>2.7000000000000003E-2</v>
      </c>
      <c r="X758" s="16">
        <f t="shared" si="177"/>
        <v>1</v>
      </c>
      <c r="Y758" s="16">
        <f t="shared" si="178"/>
        <v>2</v>
      </c>
      <c r="Z758" s="16">
        <f t="shared" si="179"/>
        <v>0</v>
      </c>
      <c r="AA758" s="16" t="str">
        <f t="shared" si="180"/>
        <v>AtkExt</v>
      </c>
      <c r="AB758" s="16">
        <f t="shared" si="174"/>
        <v>291</v>
      </c>
      <c r="AC758" s="16" t="str">
        <f t="shared" si="181"/>
        <v>DefExt</v>
      </c>
      <c r="AD758" s="16">
        <f t="shared" si="182"/>
        <v>72</v>
      </c>
      <c r="AE758" s="16" t="str">
        <f t="shared" si="183"/>
        <v>[x]</v>
      </c>
      <c r="AF758" s="29" t="str">
        <f t="shared" si="184"/>
        <v>[x]</v>
      </c>
      <c r="AG758" s="29" t="str">
        <f t="shared" si="185"/>
        <v>[x]</v>
      </c>
    </row>
    <row r="759" spans="16:33" ht="16.5" x14ac:dyDescent="0.2">
      <c r="P759" s="15">
        <v>703</v>
      </c>
      <c r="Q759" s="16">
        <f t="shared" si="170"/>
        <v>36</v>
      </c>
      <c r="R759" s="16">
        <f t="shared" si="171"/>
        <v>1606044</v>
      </c>
      <c r="S759" s="16" t="str">
        <f t="shared" si="175"/>
        <v>神器7碎片2等级16</v>
      </c>
      <c r="T759" s="31" t="s">
        <v>673</v>
      </c>
      <c r="U759" s="16">
        <f t="shared" si="172"/>
        <v>16</v>
      </c>
      <c r="V759" s="38">
        <f t="shared" si="176"/>
        <v>1.4620000000000002</v>
      </c>
      <c r="W759" s="19">
        <f t="shared" si="173"/>
        <v>2.9240000000000006E-2</v>
      </c>
      <c r="X759" s="16">
        <f t="shared" si="177"/>
        <v>1</v>
      </c>
      <c r="Y759" s="16">
        <f t="shared" si="178"/>
        <v>2</v>
      </c>
      <c r="Z759" s="16">
        <f t="shared" si="179"/>
        <v>0</v>
      </c>
      <c r="AA759" s="16" t="str">
        <f t="shared" si="180"/>
        <v>AtkExt</v>
      </c>
      <c r="AB759" s="16">
        <f t="shared" si="174"/>
        <v>315</v>
      </c>
      <c r="AC759" s="16" t="str">
        <f t="shared" si="181"/>
        <v>DefExt</v>
      </c>
      <c r="AD759" s="16">
        <f t="shared" si="182"/>
        <v>78</v>
      </c>
      <c r="AE759" s="16" t="str">
        <f t="shared" si="183"/>
        <v>[x]</v>
      </c>
      <c r="AF759" s="29" t="str">
        <f t="shared" si="184"/>
        <v>[x]</v>
      </c>
      <c r="AG759" s="29" t="str">
        <f t="shared" si="185"/>
        <v>[x]</v>
      </c>
    </row>
    <row r="760" spans="16:33" ht="16.5" x14ac:dyDescent="0.2">
      <c r="P760" s="15">
        <v>704</v>
      </c>
      <c r="Q760" s="16">
        <f t="shared" si="170"/>
        <v>36</v>
      </c>
      <c r="R760" s="16">
        <f t="shared" si="171"/>
        <v>1606044</v>
      </c>
      <c r="S760" s="16" t="str">
        <f t="shared" si="175"/>
        <v>神器7碎片2等级17</v>
      </c>
      <c r="T760" s="31" t="s">
        <v>673</v>
      </c>
      <c r="U760" s="16">
        <f t="shared" si="172"/>
        <v>17</v>
      </c>
      <c r="V760" s="38">
        <f t="shared" si="176"/>
        <v>1.5779999999999998</v>
      </c>
      <c r="W760" s="19">
        <f t="shared" si="173"/>
        <v>3.1559999999999998E-2</v>
      </c>
      <c r="X760" s="16">
        <f t="shared" si="177"/>
        <v>1</v>
      </c>
      <c r="Y760" s="16">
        <f t="shared" si="178"/>
        <v>2</v>
      </c>
      <c r="Z760" s="16">
        <f t="shared" si="179"/>
        <v>0</v>
      </c>
      <c r="AA760" s="16" t="str">
        <f t="shared" si="180"/>
        <v>AtkExt</v>
      </c>
      <c r="AB760" s="16">
        <f t="shared" si="174"/>
        <v>340</v>
      </c>
      <c r="AC760" s="16" t="str">
        <f t="shared" si="181"/>
        <v>DefExt</v>
      </c>
      <c r="AD760" s="16">
        <f t="shared" si="182"/>
        <v>84</v>
      </c>
      <c r="AE760" s="16" t="str">
        <f t="shared" si="183"/>
        <v>[x]</v>
      </c>
      <c r="AF760" s="29" t="str">
        <f t="shared" si="184"/>
        <v>[x]</v>
      </c>
      <c r="AG760" s="29" t="str">
        <f t="shared" si="185"/>
        <v>[x]</v>
      </c>
    </row>
    <row r="761" spans="16:33" ht="16.5" x14ac:dyDescent="0.2">
      <c r="P761" s="15">
        <v>705</v>
      </c>
      <c r="Q761" s="16">
        <f t="shared" ref="Q761:Q824" si="186">MATCH(P761-1,$X$4:$X$46,1)</f>
        <v>36</v>
      </c>
      <c r="R761" s="16">
        <f t="shared" ref="R761:R824" si="187">INDEX($S$5:$S$46,Q761)</f>
        <v>1606044</v>
      </c>
      <c r="S761" s="16" t="str">
        <f t="shared" si="175"/>
        <v>神器7碎片2等级18</v>
      </c>
      <c r="T761" s="31" t="s">
        <v>673</v>
      </c>
      <c r="U761" s="16">
        <f t="shared" ref="U761:U824" si="188">P761-INDEX($X$4:$X$46,Q761)</f>
        <v>18</v>
      </c>
      <c r="V761" s="38">
        <f t="shared" si="176"/>
        <v>1.698</v>
      </c>
      <c r="W761" s="19">
        <f t="shared" ref="W761:W824" si="189">INDEX($V$5:$V$46,Q761)*V761</f>
        <v>3.3959999999999997E-2</v>
      </c>
      <c r="X761" s="16">
        <f t="shared" si="177"/>
        <v>1</v>
      </c>
      <c r="Y761" s="16">
        <f t="shared" si="178"/>
        <v>2</v>
      </c>
      <c r="Z761" s="16">
        <f t="shared" si="179"/>
        <v>0</v>
      </c>
      <c r="AA761" s="16" t="str">
        <f t="shared" si="180"/>
        <v>AtkExt</v>
      </c>
      <c r="AB761" s="16">
        <f t="shared" ref="AB761:AB824" si="190">INT(INDEX($E$4:$G$4,X761)*W761*INDEX($Y$5:$AA$46,Q761,X761))</f>
        <v>366</v>
      </c>
      <c r="AC761" s="16" t="str">
        <f t="shared" si="181"/>
        <v>DefExt</v>
      </c>
      <c r="AD761" s="16">
        <f t="shared" si="182"/>
        <v>91</v>
      </c>
      <c r="AE761" s="16" t="str">
        <f t="shared" si="183"/>
        <v>[x]</v>
      </c>
      <c r="AF761" s="29" t="str">
        <f t="shared" si="184"/>
        <v>[x]</v>
      </c>
      <c r="AG761" s="29" t="str">
        <f t="shared" si="185"/>
        <v>[x]</v>
      </c>
    </row>
    <row r="762" spans="16:33" ht="16.5" x14ac:dyDescent="0.2">
      <c r="P762" s="15">
        <v>706</v>
      </c>
      <c r="Q762" s="16">
        <f t="shared" si="186"/>
        <v>36</v>
      </c>
      <c r="R762" s="16">
        <f t="shared" si="187"/>
        <v>1606044</v>
      </c>
      <c r="S762" s="16" t="str">
        <f t="shared" ref="S762:S825" si="191">INDEX($P$5:$P$46,Q762)&amp;"碎片"&amp;INDEX($R$5:$R$46,Q762)&amp;"等级"&amp;U762</f>
        <v>神器7碎片2等级19</v>
      </c>
      <c r="T762" s="31" t="s">
        <v>673</v>
      </c>
      <c r="U762" s="16">
        <f t="shared" si="188"/>
        <v>19</v>
      </c>
      <c r="V762" s="38">
        <f t="shared" ref="V762:V825" si="192">15%+U762*5%+U762*U762*0.2%</f>
        <v>1.8220000000000001</v>
      </c>
      <c r="W762" s="19">
        <f t="shared" si="189"/>
        <v>3.644E-2</v>
      </c>
      <c r="X762" s="16">
        <f t="shared" ref="X762:X825" si="193">INDEX($AB$5:$AB$46,Q762)</f>
        <v>1</v>
      </c>
      <c r="Y762" s="16">
        <f t="shared" ref="Y762:Y825" si="194">INDEX(AC$5:AC$46,$Q762)</f>
        <v>2</v>
      </c>
      <c r="Z762" s="16">
        <f t="shared" ref="Z762:Z825" si="195">INDEX(AD$5:AD$46,$Q762)</f>
        <v>0</v>
      </c>
      <c r="AA762" s="16" t="str">
        <f t="shared" ref="AA762:AA825" si="196">INDEX($Y$3:$AA$3,X762)</f>
        <v>AtkExt</v>
      </c>
      <c r="AB762" s="16">
        <f t="shared" si="190"/>
        <v>392</v>
      </c>
      <c r="AC762" s="16" t="str">
        <f t="shared" ref="AC762:AC825" si="197">IF(Y762&gt;0,INDEX($Y$3:$AA$3,Y762),"[x]")</f>
        <v>DefExt</v>
      </c>
      <c r="AD762" s="16">
        <f t="shared" ref="AD762:AD825" si="198">IF(Y762&gt;0,INT(INDEX($E$4:$G$4,Y762)*W762*INDEX($Y$5:$AA$46,Q762,Y762)),"[x]")</f>
        <v>97</v>
      </c>
      <c r="AE762" s="16" t="str">
        <f t="shared" ref="AE762:AE825" si="199">IF(Z762&gt;0,INDEX($Y$3:$AA$3,Z762),"[x]")</f>
        <v>[x]</v>
      </c>
      <c r="AF762" s="29" t="str">
        <f t="shared" ref="AF762:AF825" si="200">IF(Z762&gt;0,INT(INDEX($E$4:$G$4,Z762)*W762*INDEX($Y$5:$AA$46,Q762,Z762)),"[x]")</f>
        <v>[x]</v>
      </c>
      <c r="AG762" s="29" t="str">
        <f t="shared" ref="AG762:AG825" si="201">IF(INDEX($AE$5:$AE$46,Q762)&gt;0,INDEX($AE$5:$AE$46,Q762)*U762,"[x]")</f>
        <v>[x]</v>
      </c>
    </row>
    <row r="763" spans="16:33" ht="16.5" x14ac:dyDescent="0.2">
      <c r="P763" s="15">
        <v>707</v>
      </c>
      <c r="Q763" s="16">
        <f t="shared" si="186"/>
        <v>36</v>
      </c>
      <c r="R763" s="16">
        <f t="shared" si="187"/>
        <v>1606044</v>
      </c>
      <c r="S763" s="16" t="str">
        <f t="shared" si="191"/>
        <v>神器7碎片2等级20</v>
      </c>
      <c r="T763" s="31" t="s">
        <v>673</v>
      </c>
      <c r="U763" s="16">
        <f t="shared" si="188"/>
        <v>20</v>
      </c>
      <c r="V763" s="38">
        <f t="shared" si="192"/>
        <v>1.95</v>
      </c>
      <c r="W763" s="19">
        <f t="shared" si="189"/>
        <v>3.9E-2</v>
      </c>
      <c r="X763" s="16">
        <f t="shared" si="193"/>
        <v>1</v>
      </c>
      <c r="Y763" s="16">
        <f t="shared" si="194"/>
        <v>2</v>
      </c>
      <c r="Z763" s="16">
        <f t="shared" si="195"/>
        <v>0</v>
      </c>
      <c r="AA763" s="16" t="str">
        <f t="shared" si="196"/>
        <v>AtkExt</v>
      </c>
      <c r="AB763" s="16">
        <f t="shared" si="190"/>
        <v>420</v>
      </c>
      <c r="AC763" s="16" t="str">
        <f t="shared" si="197"/>
        <v>DefExt</v>
      </c>
      <c r="AD763" s="16">
        <f t="shared" si="198"/>
        <v>104</v>
      </c>
      <c r="AE763" s="16" t="str">
        <f t="shared" si="199"/>
        <v>[x]</v>
      </c>
      <c r="AF763" s="29" t="str">
        <f t="shared" si="200"/>
        <v>[x]</v>
      </c>
      <c r="AG763" s="29" t="str">
        <f t="shared" si="201"/>
        <v>[x]</v>
      </c>
    </row>
    <row r="764" spans="16:33" ht="16.5" x14ac:dyDescent="0.2">
      <c r="P764" s="15">
        <v>708</v>
      </c>
      <c r="Q764" s="16">
        <f t="shared" si="186"/>
        <v>36</v>
      </c>
      <c r="R764" s="16">
        <f t="shared" si="187"/>
        <v>1606044</v>
      </c>
      <c r="S764" s="16" t="str">
        <f t="shared" si="191"/>
        <v>神器7碎片2等级21</v>
      </c>
      <c r="T764" s="31" t="s">
        <v>673</v>
      </c>
      <c r="U764" s="16">
        <f t="shared" si="188"/>
        <v>21</v>
      </c>
      <c r="V764" s="38">
        <f t="shared" si="192"/>
        <v>2.0819999999999999</v>
      </c>
      <c r="W764" s="19">
        <f t="shared" si="189"/>
        <v>4.1639999999999996E-2</v>
      </c>
      <c r="X764" s="16">
        <f t="shared" si="193"/>
        <v>1</v>
      </c>
      <c r="Y764" s="16">
        <f t="shared" si="194"/>
        <v>2</v>
      </c>
      <c r="Z764" s="16">
        <f t="shared" si="195"/>
        <v>0</v>
      </c>
      <c r="AA764" s="16" t="str">
        <f t="shared" si="196"/>
        <v>AtkExt</v>
      </c>
      <c r="AB764" s="16">
        <f t="shared" si="190"/>
        <v>448</v>
      </c>
      <c r="AC764" s="16" t="str">
        <f t="shared" si="197"/>
        <v>DefExt</v>
      </c>
      <c r="AD764" s="16">
        <f t="shared" si="198"/>
        <v>111</v>
      </c>
      <c r="AE764" s="16" t="str">
        <f t="shared" si="199"/>
        <v>[x]</v>
      </c>
      <c r="AF764" s="29" t="str">
        <f t="shared" si="200"/>
        <v>[x]</v>
      </c>
      <c r="AG764" s="29" t="str">
        <f t="shared" si="201"/>
        <v>[x]</v>
      </c>
    </row>
    <row r="765" spans="16:33" ht="16.5" x14ac:dyDescent="0.2">
      <c r="P765" s="15">
        <v>709</v>
      </c>
      <c r="Q765" s="16">
        <f t="shared" si="186"/>
        <v>37</v>
      </c>
      <c r="R765" s="16">
        <f t="shared" si="187"/>
        <v>1606045</v>
      </c>
      <c r="S765" s="16" t="str">
        <f t="shared" si="191"/>
        <v>神器7碎片3等级1</v>
      </c>
      <c r="T765" s="31" t="s">
        <v>673</v>
      </c>
      <c r="U765" s="16">
        <f t="shared" si="188"/>
        <v>1</v>
      </c>
      <c r="V765" s="38">
        <f t="shared" si="192"/>
        <v>0.20200000000000001</v>
      </c>
      <c r="W765" s="19">
        <f t="shared" si="189"/>
        <v>4.0400000000000002E-3</v>
      </c>
      <c r="X765" s="16">
        <f t="shared" si="193"/>
        <v>1</v>
      </c>
      <c r="Y765" s="16">
        <f t="shared" si="194"/>
        <v>2</v>
      </c>
      <c r="Z765" s="16">
        <f t="shared" si="195"/>
        <v>3</v>
      </c>
      <c r="AA765" s="16" t="str">
        <f t="shared" si="196"/>
        <v>AtkExt</v>
      </c>
      <c r="AB765" s="16">
        <f t="shared" si="190"/>
        <v>21</v>
      </c>
      <c r="AC765" s="16" t="str">
        <f t="shared" si="197"/>
        <v>DefExt</v>
      </c>
      <c r="AD765" s="16">
        <f t="shared" si="198"/>
        <v>10</v>
      </c>
      <c r="AE765" s="16" t="str">
        <f t="shared" si="199"/>
        <v>HPExt</v>
      </c>
      <c r="AF765" s="29">
        <f t="shared" si="200"/>
        <v>65</v>
      </c>
      <c r="AG765" s="29" t="str">
        <f t="shared" si="201"/>
        <v>[x]</v>
      </c>
    </row>
    <row r="766" spans="16:33" ht="16.5" x14ac:dyDescent="0.2">
      <c r="P766" s="15">
        <v>710</v>
      </c>
      <c r="Q766" s="16">
        <f t="shared" si="186"/>
        <v>37</v>
      </c>
      <c r="R766" s="16">
        <f t="shared" si="187"/>
        <v>1606045</v>
      </c>
      <c r="S766" s="16" t="str">
        <f t="shared" si="191"/>
        <v>神器7碎片3等级2</v>
      </c>
      <c r="T766" s="31" t="s">
        <v>673</v>
      </c>
      <c r="U766" s="16">
        <f t="shared" si="188"/>
        <v>2</v>
      </c>
      <c r="V766" s="38">
        <f t="shared" si="192"/>
        <v>0.25800000000000001</v>
      </c>
      <c r="W766" s="19">
        <f t="shared" si="189"/>
        <v>5.1600000000000005E-3</v>
      </c>
      <c r="X766" s="16">
        <f t="shared" si="193"/>
        <v>1</v>
      </c>
      <c r="Y766" s="16">
        <f t="shared" si="194"/>
        <v>2</v>
      </c>
      <c r="Z766" s="16">
        <f t="shared" si="195"/>
        <v>3</v>
      </c>
      <c r="AA766" s="16" t="str">
        <f t="shared" si="196"/>
        <v>AtkExt</v>
      </c>
      <c r="AB766" s="16">
        <f t="shared" si="190"/>
        <v>27</v>
      </c>
      <c r="AC766" s="16" t="str">
        <f t="shared" si="197"/>
        <v>DefExt</v>
      </c>
      <c r="AD766" s="16">
        <f t="shared" si="198"/>
        <v>13</v>
      </c>
      <c r="AE766" s="16" t="str">
        <f t="shared" si="199"/>
        <v>HPExt</v>
      </c>
      <c r="AF766" s="29">
        <f t="shared" si="200"/>
        <v>83</v>
      </c>
      <c r="AG766" s="29" t="str">
        <f t="shared" si="201"/>
        <v>[x]</v>
      </c>
    </row>
    <row r="767" spans="16:33" ht="16.5" x14ac:dyDescent="0.2">
      <c r="P767" s="15">
        <v>711</v>
      </c>
      <c r="Q767" s="16">
        <f t="shared" si="186"/>
        <v>37</v>
      </c>
      <c r="R767" s="16">
        <f t="shared" si="187"/>
        <v>1606045</v>
      </c>
      <c r="S767" s="16" t="str">
        <f t="shared" si="191"/>
        <v>神器7碎片3等级3</v>
      </c>
      <c r="T767" s="31" t="s">
        <v>673</v>
      </c>
      <c r="U767" s="16">
        <f t="shared" si="188"/>
        <v>3</v>
      </c>
      <c r="V767" s="38">
        <f t="shared" si="192"/>
        <v>0.31800000000000006</v>
      </c>
      <c r="W767" s="19">
        <f t="shared" si="189"/>
        <v>6.3600000000000011E-3</v>
      </c>
      <c r="X767" s="16">
        <f t="shared" si="193"/>
        <v>1</v>
      </c>
      <c r="Y767" s="16">
        <f t="shared" si="194"/>
        <v>2</v>
      </c>
      <c r="Z767" s="16">
        <f t="shared" si="195"/>
        <v>3</v>
      </c>
      <c r="AA767" s="16" t="str">
        <f t="shared" si="196"/>
        <v>AtkExt</v>
      </c>
      <c r="AB767" s="16">
        <f t="shared" si="190"/>
        <v>34</v>
      </c>
      <c r="AC767" s="16" t="str">
        <f t="shared" si="197"/>
        <v>DefExt</v>
      </c>
      <c r="AD767" s="16">
        <f t="shared" si="198"/>
        <v>17</v>
      </c>
      <c r="AE767" s="16" t="str">
        <f t="shared" si="199"/>
        <v>HPExt</v>
      </c>
      <c r="AF767" s="29">
        <f t="shared" si="200"/>
        <v>103</v>
      </c>
      <c r="AG767" s="29" t="str">
        <f t="shared" si="201"/>
        <v>[x]</v>
      </c>
    </row>
    <row r="768" spans="16:33" ht="16.5" x14ac:dyDescent="0.2">
      <c r="P768" s="15">
        <v>712</v>
      </c>
      <c r="Q768" s="16">
        <f t="shared" si="186"/>
        <v>37</v>
      </c>
      <c r="R768" s="16">
        <f t="shared" si="187"/>
        <v>1606045</v>
      </c>
      <c r="S768" s="16" t="str">
        <f t="shared" si="191"/>
        <v>神器7碎片3等级4</v>
      </c>
      <c r="T768" s="31" t="s">
        <v>673</v>
      </c>
      <c r="U768" s="16">
        <f t="shared" si="188"/>
        <v>4</v>
      </c>
      <c r="V768" s="38">
        <f t="shared" si="192"/>
        <v>0.38200000000000001</v>
      </c>
      <c r="W768" s="19">
        <f t="shared" si="189"/>
        <v>7.6400000000000001E-3</v>
      </c>
      <c r="X768" s="16">
        <f t="shared" si="193"/>
        <v>1</v>
      </c>
      <c r="Y768" s="16">
        <f t="shared" si="194"/>
        <v>2</v>
      </c>
      <c r="Z768" s="16">
        <f t="shared" si="195"/>
        <v>3</v>
      </c>
      <c r="AA768" s="16" t="str">
        <f t="shared" si="196"/>
        <v>AtkExt</v>
      </c>
      <c r="AB768" s="16">
        <f t="shared" si="190"/>
        <v>41</v>
      </c>
      <c r="AC768" s="16" t="str">
        <f t="shared" si="197"/>
        <v>DefExt</v>
      </c>
      <c r="AD768" s="16">
        <f t="shared" si="198"/>
        <v>20</v>
      </c>
      <c r="AE768" s="16" t="str">
        <f t="shared" si="199"/>
        <v>HPExt</v>
      </c>
      <c r="AF768" s="29">
        <f t="shared" si="200"/>
        <v>123</v>
      </c>
      <c r="AG768" s="29" t="str">
        <f t="shared" si="201"/>
        <v>[x]</v>
      </c>
    </row>
    <row r="769" spans="16:33" ht="16.5" x14ac:dyDescent="0.2">
      <c r="P769" s="15">
        <v>713</v>
      </c>
      <c r="Q769" s="16">
        <f t="shared" si="186"/>
        <v>37</v>
      </c>
      <c r="R769" s="16">
        <f t="shared" si="187"/>
        <v>1606045</v>
      </c>
      <c r="S769" s="16" t="str">
        <f t="shared" si="191"/>
        <v>神器7碎片3等级5</v>
      </c>
      <c r="T769" s="31" t="s">
        <v>673</v>
      </c>
      <c r="U769" s="16">
        <f t="shared" si="188"/>
        <v>5</v>
      </c>
      <c r="V769" s="38">
        <f t="shared" si="192"/>
        <v>0.45</v>
      </c>
      <c r="W769" s="19">
        <f t="shared" si="189"/>
        <v>9.0000000000000011E-3</v>
      </c>
      <c r="X769" s="16">
        <f t="shared" si="193"/>
        <v>1</v>
      </c>
      <c r="Y769" s="16">
        <f t="shared" si="194"/>
        <v>2</v>
      </c>
      <c r="Z769" s="16">
        <f t="shared" si="195"/>
        <v>3</v>
      </c>
      <c r="AA769" s="16" t="str">
        <f t="shared" si="196"/>
        <v>AtkExt</v>
      </c>
      <c r="AB769" s="16">
        <f t="shared" si="190"/>
        <v>48</v>
      </c>
      <c r="AC769" s="16" t="str">
        <f t="shared" si="197"/>
        <v>DefExt</v>
      </c>
      <c r="AD769" s="16">
        <f t="shared" si="198"/>
        <v>24</v>
      </c>
      <c r="AE769" s="16" t="str">
        <f t="shared" si="199"/>
        <v>HPExt</v>
      </c>
      <c r="AF769" s="29">
        <f t="shared" si="200"/>
        <v>145</v>
      </c>
      <c r="AG769" s="29" t="str">
        <f t="shared" si="201"/>
        <v>[x]</v>
      </c>
    </row>
    <row r="770" spans="16:33" ht="16.5" x14ac:dyDescent="0.2">
      <c r="P770" s="15">
        <v>714</v>
      </c>
      <c r="Q770" s="16">
        <f t="shared" si="186"/>
        <v>37</v>
      </c>
      <c r="R770" s="16">
        <f t="shared" si="187"/>
        <v>1606045</v>
      </c>
      <c r="S770" s="16" t="str">
        <f t="shared" si="191"/>
        <v>神器7碎片3等级6</v>
      </c>
      <c r="T770" s="31" t="s">
        <v>673</v>
      </c>
      <c r="U770" s="16">
        <f t="shared" si="188"/>
        <v>6</v>
      </c>
      <c r="V770" s="38">
        <f t="shared" si="192"/>
        <v>0.52200000000000002</v>
      </c>
      <c r="W770" s="19">
        <f t="shared" si="189"/>
        <v>1.0440000000000001E-2</v>
      </c>
      <c r="X770" s="16">
        <f t="shared" si="193"/>
        <v>1</v>
      </c>
      <c r="Y770" s="16">
        <f t="shared" si="194"/>
        <v>2</v>
      </c>
      <c r="Z770" s="16">
        <f t="shared" si="195"/>
        <v>3</v>
      </c>
      <c r="AA770" s="16" t="str">
        <f t="shared" si="196"/>
        <v>AtkExt</v>
      </c>
      <c r="AB770" s="16">
        <f t="shared" si="190"/>
        <v>56</v>
      </c>
      <c r="AC770" s="16" t="str">
        <f t="shared" si="197"/>
        <v>DefExt</v>
      </c>
      <c r="AD770" s="16">
        <f t="shared" si="198"/>
        <v>28</v>
      </c>
      <c r="AE770" s="16" t="str">
        <f t="shared" si="199"/>
        <v>HPExt</v>
      </c>
      <c r="AF770" s="29">
        <f t="shared" si="200"/>
        <v>169</v>
      </c>
      <c r="AG770" s="29" t="str">
        <f t="shared" si="201"/>
        <v>[x]</v>
      </c>
    </row>
    <row r="771" spans="16:33" ht="16.5" x14ac:dyDescent="0.2">
      <c r="P771" s="15">
        <v>715</v>
      </c>
      <c r="Q771" s="16">
        <f t="shared" si="186"/>
        <v>37</v>
      </c>
      <c r="R771" s="16">
        <f t="shared" si="187"/>
        <v>1606045</v>
      </c>
      <c r="S771" s="16" t="str">
        <f t="shared" si="191"/>
        <v>神器7碎片3等级7</v>
      </c>
      <c r="T771" s="31" t="s">
        <v>673</v>
      </c>
      <c r="U771" s="16">
        <f t="shared" si="188"/>
        <v>7</v>
      </c>
      <c r="V771" s="38">
        <f t="shared" si="192"/>
        <v>0.59799999999999998</v>
      </c>
      <c r="W771" s="19">
        <f t="shared" si="189"/>
        <v>1.196E-2</v>
      </c>
      <c r="X771" s="16">
        <f t="shared" si="193"/>
        <v>1</v>
      </c>
      <c r="Y771" s="16">
        <f t="shared" si="194"/>
        <v>2</v>
      </c>
      <c r="Z771" s="16">
        <f t="shared" si="195"/>
        <v>3</v>
      </c>
      <c r="AA771" s="16" t="str">
        <f t="shared" si="196"/>
        <v>AtkExt</v>
      </c>
      <c r="AB771" s="16">
        <f t="shared" si="190"/>
        <v>64</v>
      </c>
      <c r="AC771" s="16" t="str">
        <f t="shared" si="197"/>
        <v>DefExt</v>
      </c>
      <c r="AD771" s="16">
        <f t="shared" si="198"/>
        <v>32</v>
      </c>
      <c r="AE771" s="16" t="str">
        <f t="shared" si="199"/>
        <v>HPExt</v>
      </c>
      <c r="AF771" s="29">
        <f t="shared" si="200"/>
        <v>193</v>
      </c>
      <c r="AG771" s="29" t="str">
        <f t="shared" si="201"/>
        <v>[x]</v>
      </c>
    </row>
    <row r="772" spans="16:33" ht="16.5" x14ac:dyDescent="0.2">
      <c r="P772" s="15">
        <v>716</v>
      </c>
      <c r="Q772" s="16">
        <f t="shared" si="186"/>
        <v>37</v>
      </c>
      <c r="R772" s="16">
        <f t="shared" si="187"/>
        <v>1606045</v>
      </c>
      <c r="S772" s="16" t="str">
        <f t="shared" si="191"/>
        <v>神器7碎片3等级8</v>
      </c>
      <c r="T772" s="31" t="s">
        <v>673</v>
      </c>
      <c r="U772" s="16">
        <f t="shared" si="188"/>
        <v>8</v>
      </c>
      <c r="V772" s="38">
        <f t="shared" si="192"/>
        <v>0.67800000000000005</v>
      </c>
      <c r="W772" s="19">
        <f t="shared" si="189"/>
        <v>1.3560000000000001E-2</v>
      </c>
      <c r="X772" s="16">
        <f t="shared" si="193"/>
        <v>1</v>
      </c>
      <c r="Y772" s="16">
        <f t="shared" si="194"/>
        <v>2</v>
      </c>
      <c r="Z772" s="16">
        <f t="shared" si="195"/>
        <v>3</v>
      </c>
      <c r="AA772" s="16" t="str">
        <f t="shared" si="196"/>
        <v>AtkExt</v>
      </c>
      <c r="AB772" s="16">
        <f t="shared" si="190"/>
        <v>73</v>
      </c>
      <c r="AC772" s="16" t="str">
        <f t="shared" si="197"/>
        <v>DefExt</v>
      </c>
      <c r="AD772" s="16">
        <f t="shared" si="198"/>
        <v>36</v>
      </c>
      <c r="AE772" s="16" t="str">
        <f t="shared" si="199"/>
        <v>HPExt</v>
      </c>
      <c r="AF772" s="29">
        <f t="shared" si="200"/>
        <v>219</v>
      </c>
      <c r="AG772" s="29" t="str">
        <f t="shared" si="201"/>
        <v>[x]</v>
      </c>
    </row>
    <row r="773" spans="16:33" ht="16.5" x14ac:dyDescent="0.2">
      <c r="P773" s="15">
        <v>717</v>
      </c>
      <c r="Q773" s="16">
        <f t="shared" si="186"/>
        <v>37</v>
      </c>
      <c r="R773" s="16">
        <f t="shared" si="187"/>
        <v>1606045</v>
      </c>
      <c r="S773" s="16" t="str">
        <f t="shared" si="191"/>
        <v>神器7碎片3等级9</v>
      </c>
      <c r="T773" s="31" t="s">
        <v>673</v>
      </c>
      <c r="U773" s="16">
        <f t="shared" si="188"/>
        <v>9</v>
      </c>
      <c r="V773" s="38">
        <f t="shared" si="192"/>
        <v>0.76200000000000001</v>
      </c>
      <c r="W773" s="19">
        <f t="shared" si="189"/>
        <v>1.524E-2</v>
      </c>
      <c r="X773" s="16">
        <f t="shared" si="193"/>
        <v>1</v>
      </c>
      <c r="Y773" s="16">
        <f t="shared" si="194"/>
        <v>2</v>
      </c>
      <c r="Z773" s="16">
        <f t="shared" si="195"/>
        <v>3</v>
      </c>
      <c r="AA773" s="16" t="str">
        <f t="shared" si="196"/>
        <v>AtkExt</v>
      </c>
      <c r="AB773" s="16">
        <f t="shared" si="190"/>
        <v>82</v>
      </c>
      <c r="AC773" s="16" t="str">
        <f t="shared" si="197"/>
        <v>DefExt</v>
      </c>
      <c r="AD773" s="16">
        <f t="shared" si="198"/>
        <v>40</v>
      </c>
      <c r="AE773" s="16" t="str">
        <f t="shared" si="199"/>
        <v>HPExt</v>
      </c>
      <c r="AF773" s="29">
        <f t="shared" si="200"/>
        <v>247</v>
      </c>
      <c r="AG773" s="29" t="str">
        <f t="shared" si="201"/>
        <v>[x]</v>
      </c>
    </row>
    <row r="774" spans="16:33" ht="16.5" x14ac:dyDescent="0.2">
      <c r="P774" s="15">
        <v>718</v>
      </c>
      <c r="Q774" s="16">
        <f t="shared" si="186"/>
        <v>37</v>
      </c>
      <c r="R774" s="16">
        <f t="shared" si="187"/>
        <v>1606045</v>
      </c>
      <c r="S774" s="16" t="str">
        <f t="shared" si="191"/>
        <v>神器7碎片3等级10</v>
      </c>
      <c r="T774" s="31" t="s">
        <v>673</v>
      </c>
      <c r="U774" s="16">
        <f t="shared" si="188"/>
        <v>10</v>
      </c>
      <c r="V774" s="38">
        <f t="shared" si="192"/>
        <v>0.85000000000000009</v>
      </c>
      <c r="W774" s="19">
        <f t="shared" si="189"/>
        <v>1.7000000000000001E-2</v>
      </c>
      <c r="X774" s="16">
        <f t="shared" si="193"/>
        <v>1</v>
      </c>
      <c r="Y774" s="16">
        <f t="shared" si="194"/>
        <v>2</v>
      </c>
      <c r="Z774" s="16">
        <f t="shared" si="195"/>
        <v>3</v>
      </c>
      <c r="AA774" s="16" t="str">
        <f t="shared" si="196"/>
        <v>AtkExt</v>
      </c>
      <c r="AB774" s="16">
        <f t="shared" si="190"/>
        <v>91</v>
      </c>
      <c r="AC774" s="16" t="str">
        <f t="shared" si="197"/>
        <v>DefExt</v>
      </c>
      <c r="AD774" s="16">
        <f t="shared" si="198"/>
        <v>45</v>
      </c>
      <c r="AE774" s="16" t="str">
        <f t="shared" si="199"/>
        <v>HPExt</v>
      </c>
      <c r="AF774" s="29">
        <f t="shared" si="200"/>
        <v>275</v>
      </c>
      <c r="AG774" s="29" t="str">
        <f t="shared" si="201"/>
        <v>[x]</v>
      </c>
    </row>
    <row r="775" spans="16:33" ht="16.5" x14ac:dyDescent="0.2">
      <c r="P775" s="15">
        <v>719</v>
      </c>
      <c r="Q775" s="16">
        <f t="shared" si="186"/>
        <v>37</v>
      </c>
      <c r="R775" s="16">
        <f t="shared" si="187"/>
        <v>1606045</v>
      </c>
      <c r="S775" s="16" t="str">
        <f t="shared" si="191"/>
        <v>神器7碎片3等级11</v>
      </c>
      <c r="T775" s="31" t="s">
        <v>673</v>
      </c>
      <c r="U775" s="16">
        <f t="shared" si="188"/>
        <v>11</v>
      </c>
      <c r="V775" s="38">
        <f t="shared" si="192"/>
        <v>0.94200000000000006</v>
      </c>
      <c r="W775" s="19">
        <f t="shared" si="189"/>
        <v>1.8840000000000003E-2</v>
      </c>
      <c r="X775" s="16">
        <f t="shared" si="193"/>
        <v>1</v>
      </c>
      <c r="Y775" s="16">
        <f t="shared" si="194"/>
        <v>2</v>
      </c>
      <c r="Z775" s="16">
        <f t="shared" si="195"/>
        <v>3</v>
      </c>
      <c r="AA775" s="16" t="str">
        <f t="shared" si="196"/>
        <v>AtkExt</v>
      </c>
      <c r="AB775" s="16">
        <f t="shared" si="190"/>
        <v>101</v>
      </c>
      <c r="AC775" s="16" t="str">
        <f t="shared" si="197"/>
        <v>DefExt</v>
      </c>
      <c r="AD775" s="16">
        <f t="shared" si="198"/>
        <v>50</v>
      </c>
      <c r="AE775" s="16" t="str">
        <f t="shared" si="199"/>
        <v>HPExt</v>
      </c>
      <c r="AF775" s="29">
        <f t="shared" si="200"/>
        <v>305</v>
      </c>
      <c r="AG775" s="29" t="str">
        <f t="shared" si="201"/>
        <v>[x]</v>
      </c>
    </row>
    <row r="776" spans="16:33" ht="16.5" x14ac:dyDescent="0.2">
      <c r="P776" s="15">
        <v>720</v>
      </c>
      <c r="Q776" s="16">
        <f t="shared" si="186"/>
        <v>37</v>
      </c>
      <c r="R776" s="16">
        <f t="shared" si="187"/>
        <v>1606045</v>
      </c>
      <c r="S776" s="16" t="str">
        <f t="shared" si="191"/>
        <v>神器7碎片3等级12</v>
      </c>
      <c r="T776" s="31" t="s">
        <v>673</v>
      </c>
      <c r="U776" s="16">
        <f t="shared" si="188"/>
        <v>12</v>
      </c>
      <c r="V776" s="38">
        <f t="shared" si="192"/>
        <v>1.0380000000000003</v>
      </c>
      <c r="W776" s="19">
        <f t="shared" si="189"/>
        <v>2.0760000000000004E-2</v>
      </c>
      <c r="X776" s="16">
        <f t="shared" si="193"/>
        <v>1</v>
      </c>
      <c r="Y776" s="16">
        <f t="shared" si="194"/>
        <v>2</v>
      </c>
      <c r="Z776" s="16">
        <f t="shared" si="195"/>
        <v>3</v>
      </c>
      <c r="AA776" s="16" t="str">
        <f t="shared" si="196"/>
        <v>AtkExt</v>
      </c>
      <c r="AB776" s="16">
        <f t="shared" si="190"/>
        <v>111</v>
      </c>
      <c r="AC776" s="16" t="str">
        <f t="shared" si="197"/>
        <v>DefExt</v>
      </c>
      <c r="AD776" s="16">
        <f t="shared" si="198"/>
        <v>55</v>
      </c>
      <c r="AE776" s="16" t="str">
        <f t="shared" si="199"/>
        <v>HPExt</v>
      </c>
      <c r="AF776" s="29">
        <f t="shared" si="200"/>
        <v>336</v>
      </c>
      <c r="AG776" s="29" t="str">
        <f t="shared" si="201"/>
        <v>[x]</v>
      </c>
    </row>
    <row r="777" spans="16:33" ht="16.5" x14ac:dyDescent="0.2">
      <c r="P777" s="15">
        <v>721</v>
      </c>
      <c r="Q777" s="16">
        <f t="shared" si="186"/>
        <v>37</v>
      </c>
      <c r="R777" s="16">
        <f t="shared" si="187"/>
        <v>1606045</v>
      </c>
      <c r="S777" s="16" t="str">
        <f t="shared" si="191"/>
        <v>神器7碎片3等级13</v>
      </c>
      <c r="T777" s="31" t="s">
        <v>673</v>
      </c>
      <c r="U777" s="16">
        <f t="shared" si="188"/>
        <v>13</v>
      </c>
      <c r="V777" s="38">
        <f t="shared" si="192"/>
        <v>1.1380000000000001</v>
      </c>
      <c r="W777" s="19">
        <f t="shared" si="189"/>
        <v>2.2760000000000002E-2</v>
      </c>
      <c r="X777" s="16">
        <f t="shared" si="193"/>
        <v>1</v>
      </c>
      <c r="Y777" s="16">
        <f t="shared" si="194"/>
        <v>2</v>
      </c>
      <c r="Z777" s="16">
        <f t="shared" si="195"/>
        <v>3</v>
      </c>
      <c r="AA777" s="16" t="str">
        <f t="shared" si="196"/>
        <v>AtkExt</v>
      </c>
      <c r="AB777" s="16">
        <f t="shared" si="190"/>
        <v>122</v>
      </c>
      <c r="AC777" s="16" t="str">
        <f t="shared" si="197"/>
        <v>DefExt</v>
      </c>
      <c r="AD777" s="16">
        <f t="shared" si="198"/>
        <v>61</v>
      </c>
      <c r="AE777" s="16" t="str">
        <f t="shared" si="199"/>
        <v>HPExt</v>
      </c>
      <c r="AF777" s="29">
        <f t="shared" si="200"/>
        <v>368</v>
      </c>
      <c r="AG777" s="29" t="str">
        <f t="shared" si="201"/>
        <v>[x]</v>
      </c>
    </row>
    <row r="778" spans="16:33" ht="16.5" x14ac:dyDescent="0.2">
      <c r="P778" s="15">
        <v>722</v>
      </c>
      <c r="Q778" s="16">
        <f t="shared" si="186"/>
        <v>37</v>
      </c>
      <c r="R778" s="16">
        <f t="shared" si="187"/>
        <v>1606045</v>
      </c>
      <c r="S778" s="16" t="str">
        <f t="shared" si="191"/>
        <v>神器7碎片3等级14</v>
      </c>
      <c r="T778" s="31" t="s">
        <v>673</v>
      </c>
      <c r="U778" s="16">
        <f t="shared" si="188"/>
        <v>14</v>
      </c>
      <c r="V778" s="38">
        <f t="shared" si="192"/>
        <v>1.242</v>
      </c>
      <c r="W778" s="19">
        <f t="shared" si="189"/>
        <v>2.4840000000000001E-2</v>
      </c>
      <c r="X778" s="16">
        <f t="shared" si="193"/>
        <v>1</v>
      </c>
      <c r="Y778" s="16">
        <f t="shared" si="194"/>
        <v>2</v>
      </c>
      <c r="Z778" s="16">
        <f t="shared" si="195"/>
        <v>3</v>
      </c>
      <c r="AA778" s="16" t="str">
        <f t="shared" si="196"/>
        <v>AtkExt</v>
      </c>
      <c r="AB778" s="16">
        <f t="shared" si="190"/>
        <v>133</v>
      </c>
      <c r="AC778" s="16" t="str">
        <f t="shared" si="197"/>
        <v>DefExt</v>
      </c>
      <c r="AD778" s="16">
        <f t="shared" si="198"/>
        <v>66</v>
      </c>
      <c r="AE778" s="16" t="str">
        <f t="shared" si="199"/>
        <v>HPExt</v>
      </c>
      <c r="AF778" s="29">
        <f t="shared" si="200"/>
        <v>402</v>
      </c>
      <c r="AG778" s="29" t="str">
        <f t="shared" si="201"/>
        <v>[x]</v>
      </c>
    </row>
    <row r="779" spans="16:33" ht="16.5" x14ac:dyDescent="0.2">
      <c r="P779" s="15">
        <v>723</v>
      </c>
      <c r="Q779" s="16">
        <f t="shared" si="186"/>
        <v>37</v>
      </c>
      <c r="R779" s="16">
        <f t="shared" si="187"/>
        <v>1606045</v>
      </c>
      <c r="S779" s="16" t="str">
        <f t="shared" si="191"/>
        <v>神器7碎片3等级15</v>
      </c>
      <c r="T779" s="31" t="s">
        <v>673</v>
      </c>
      <c r="U779" s="16">
        <f t="shared" si="188"/>
        <v>15</v>
      </c>
      <c r="V779" s="38">
        <f t="shared" si="192"/>
        <v>1.35</v>
      </c>
      <c r="W779" s="19">
        <f t="shared" si="189"/>
        <v>2.7000000000000003E-2</v>
      </c>
      <c r="X779" s="16">
        <f t="shared" si="193"/>
        <v>1</v>
      </c>
      <c r="Y779" s="16">
        <f t="shared" si="194"/>
        <v>2</v>
      </c>
      <c r="Z779" s="16">
        <f t="shared" si="195"/>
        <v>3</v>
      </c>
      <c r="AA779" s="16" t="str">
        <f t="shared" si="196"/>
        <v>AtkExt</v>
      </c>
      <c r="AB779" s="16">
        <f t="shared" si="190"/>
        <v>145</v>
      </c>
      <c r="AC779" s="16" t="str">
        <f t="shared" si="197"/>
        <v>DefExt</v>
      </c>
      <c r="AD779" s="16">
        <f t="shared" si="198"/>
        <v>72</v>
      </c>
      <c r="AE779" s="16" t="str">
        <f t="shared" si="199"/>
        <v>HPExt</v>
      </c>
      <c r="AF779" s="29">
        <f t="shared" si="200"/>
        <v>437</v>
      </c>
      <c r="AG779" s="29" t="str">
        <f t="shared" si="201"/>
        <v>[x]</v>
      </c>
    </row>
    <row r="780" spans="16:33" ht="16.5" x14ac:dyDescent="0.2">
      <c r="P780" s="15">
        <v>724</v>
      </c>
      <c r="Q780" s="16">
        <f t="shared" si="186"/>
        <v>37</v>
      </c>
      <c r="R780" s="16">
        <f t="shared" si="187"/>
        <v>1606045</v>
      </c>
      <c r="S780" s="16" t="str">
        <f t="shared" si="191"/>
        <v>神器7碎片3等级16</v>
      </c>
      <c r="T780" s="31" t="s">
        <v>673</v>
      </c>
      <c r="U780" s="16">
        <f t="shared" si="188"/>
        <v>16</v>
      </c>
      <c r="V780" s="38">
        <f t="shared" si="192"/>
        <v>1.4620000000000002</v>
      </c>
      <c r="W780" s="19">
        <f t="shared" si="189"/>
        <v>2.9240000000000006E-2</v>
      </c>
      <c r="X780" s="16">
        <f t="shared" si="193"/>
        <v>1</v>
      </c>
      <c r="Y780" s="16">
        <f t="shared" si="194"/>
        <v>2</v>
      </c>
      <c r="Z780" s="16">
        <f t="shared" si="195"/>
        <v>3</v>
      </c>
      <c r="AA780" s="16" t="str">
        <f t="shared" si="196"/>
        <v>AtkExt</v>
      </c>
      <c r="AB780" s="16">
        <f t="shared" si="190"/>
        <v>157</v>
      </c>
      <c r="AC780" s="16" t="str">
        <f t="shared" si="197"/>
        <v>DefExt</v>
      </c>
      <c r="AD780" s="16">
        <f t="shared" si="198"/>
        <v>78</v>
      </c>
      <c r="AE780" s="16" t="str">
        <f t="shared" si="199"/>
        <v>HPExt</v>
      </c>
      <c r="AF780" s="29">
        <f t="shared" si="200"/>
        <v>473</v>
      </c>
      <c r="AG780" s="29" t="str">
        <f t="shared" si="201"/>
        <v>[x]</v>
      </c>
    </row>
    <row r="781" spans="16:33" ht="16.5" x14ac:dyDescent="0.2">
      <c r="P781" s="15">
        <v>725</v>
      </c>
      <c r="Q781" s="16">
        <f t="shared" si="186"/>
        <v>37</v>
      </c>
      <c r="R781" s="16">
        <f t="shared" si="187"/>
        <v>1606045</v>
      </c>
      <c r="S781" s="16" t="str">
        <f t="shared" si="191"/>
        <v>神器7碎片3等级17</v>
      </c>
      <c r="T781" s="31" t="s">
        <v>673</v>
      </c>
      <c r="U781" s="16">
        <f t="shared" si="188"/>
        <v>17</v>
      </c>
      <c r="V781" s="38">
        <f t="shared" si="192"/>
        <v>1.5779999999999998</v>
      </c>
      <c r="W781" s="19">
        <f t="shared" si="189"/>
        <v>3.1559999999999998E-2</v>
      </c>
      <c r="X781" s="16">
        <f t="shared" si="193"/>
        <v>1</v>
      </c>
      <c r="Y781" s="16">
        <f t="shared" si="194"/>
        <v>2</v>
      </c>
      <c r="Z781" s="16">
        <f t="shared" si="195"/>
        <v>3</v>
      </c>
      <c r="AA781" s="16" t="str">
        <f t="shared" si="196"/>
        <v>AtkExt</v>
      </c>
      <c r="AB781" s="16">
        <f t="shared" si="190"/>
        <v>170</v>
      </c>
      <c r="AC781" s="16" t="str">
        <f t="shared" si="197"/>
        <v>DefExt</v>
      </c>
      <c r="AD781" s="16">
        <f t="shared" si="198"/>
        <v>84</v>
      </c>
      <c r="AE781" s="16" t="str">
        <f t="shared" si="199"/>
        <v>HPExt</v>
      </c>
      <c r="AF781" s="29">
        <f t="shared" si="200"/>
        <v>511</v>
      </c>
      <c r="AG781" s="29" t="str">
        <f t="shared" si="201"/>
        <v>[x]</v>
      </c>
    </row>
    <row r="782" spans="16:33" ht="16.5" x14ac:dyDescent="0.2">
      <c r="P782" s="15">
        <v>726</v>
      </c>
      <c r="Q782" s="16">
        <f t="shared" si="186"/>
        <v>37</v>
      </c>
      <c r="R782" s="16">
        <f t="shared" si="187"/>
        <v>1606045</v>
      </c>
      <c r="S782" s="16" t="str">
        <f t="shared" si="191"/>
        <v>神器7碎片3等级18</v>
      </c>
      <c r="T782" s="31" t="s">
        <v>673</v>
      </c>
      <c r="U782" s="16">
        <f t="shared" si="188"/>
        <v>18</v>
      </c>
      <c r="V782" s="38">
        <f t="shared" si="192"/>
        <v>1.698</v>
      </c>
      <c r="W782" s="19">
        <f t="shared" si="189"/>
        <v>3.3959999999999997E-2</v>
      </c>
      <c r="X782" s="16">
        <f t="shared" si="193"/>
        <v>1</v>
      </c>
      <c r="Y782" s="16">
        <f t="shared" si="194"/>
        <v>2</v>
      </c>
      <c r="Z782" s="16">
        <f t="shared" si="195"/>
        <v>3</v>
      </c>
      <c r="AA782" s="16" t="str">
        <f t="shared" si="196"/>
        <v>AtkExt</v>
      </c>
      <c r="AB782" s="16">
        <f t="shared" si="190"/>
        <v>183</v>
      </c>
      <c r="AC782" s="16" t="str">
        <f t="shared" si="197"/>
        <v>DefExt</v>
      </c>
      <c r="AD782" s="16">
        <f t="shared" si="198"/>
        <v>91</v>
      </c>
      <c r="AE782" s="16" t="str">
        <f t="shared" si="199"/>
        <v>HPExt</v>
      </c>
      <c r="AF782" s="29">
        <f t="shared" si="200"/>
        <v>550</v>
      </c>
      <c r="AG782" s="29" t="str">
        <f t="shared" si="201"/>
        <v>[x]</v>
      </c>
    </row>
    <row r="783" spans="16:33" ht="16.5" x14ac:dyDescent="0.2">
      <c r="P783" s="15">
        <v>727</v>
      </c>
      <c r="Q783" s="16">
        <f t="shared" si="186"/>
        <v>37</v>
      </c>
      <c r="R783" s="16">
        <f t="shared" si="187"/>
        <v>1606045</v>
      </c>
      <c r="S783" s="16" t="str">
        <f t="shared" si="191"/>
        <v>神器7碎片3等级19</v>
      </c>
      <c r="T783" s="31" t="s">
        <v>673</v>
      </c>
      <c r="U783" s="16">
        <f t="shared" si="188"/>
        <v>19</v>
      </c>
      <c r="V783" s="38">
        <f t="shared" si="192"/>
        <v>1.8220000000000001</v>
      </c>
      <c r="W783" s="19">
        <f t="shared" si="189"/>
        <v>3.644E-2</v>
      </c>
      <c r="X783" s="16">
        <f t="shared" si="193"/>
        <v>1</v>
      </c>
      <c r="Y783" s="16">
        <f t="shared" si="194"/>
        <v>2</v>
      </c>
      <c r="Z783" s="16">
        <f t="shared" si="195"/>
        <v>3</v>
      </c>
      <c r="AA783" s="16" t="str">
        <f t="shared" si="196"/>
        <v>AtkExt</v>
      </c>
      <c r="AB783" s="16">
        <f t="shared" si="190"/>
        <v>196</v>
      </c>
      <c r="AC783" s="16" t="str">
        <f t="shared" si="197"/>
        <v>DefExt</v>
      </c>
      <c r="AD783" s="16">
        <f t="shared" si="198"/>
        <v>97</v>
      </c>
      <c r="AE783" s="16" t="str">
        <f t="shared" si="199"/>
        <v>HPExt</v>
      </c>
      <c r="AF783" s="29">
        <f t="shared" si="200"/>
        <v>590</v>
      </c>
      <c r="AG783" s="29" t="str">
        <f t="shared" si="201"/>
        <v>[x]</v>
      </c>
    </row>
    <row r="784" spans="16:33" ht="16.5" x14ac:dyDescent="0.2">
      <c r="P784" s="15">
        <v>728</v>
      </c>
      <c r="Q784" s="16">
        <f t="shared" si="186"/>
        <v>37</v>
      </c>
      <c r="R784" s="16">
        <f t="shared" si="187"/>
        <v>1606045</v>
      </c>
      <c r="S784" s="16" t="str">
        <f t="shared" si="191"/>
        <v>神器7碎片3等级20</v>
      </c>
      <c r="T784" s="31" t="s">
        <v>673</v>
      </c>
      <c r="U784" s="16">
        <f t="shared" si="188"/>
        <v>20</v>
      </c>
      <c r="V784" s="38">
        <f t="shared" si="192"/>
        <v>1.95</v>
      </c>
      <c r="W784" s="19">
        <f t="shared" si="189"/>
        <v>3.9E-2</v>
      </c>
      <c r="X784" s="16">
        <f t="shared" si="193"/>
        <v>1</v>
      </c>
      <c r="Y784" s="16">
        <f t="shared" si="194"/>
        <v>2</v>
      </c>
      <c r="Z784" s="16">
        <f t="shared" si="195"/>
        <v>3</v>
      </c>
      <c r="AA784" s="16" t="str">
        <f t="shared" si="196"/>
        <v>AtkExt</v>
      </c>
      <c r="AB784" s="16">
        <f t="shared" si="190"/>
        <v>210</v>
      </c>
      <c r="AC784" s="16" t="str">
        <f t="shared" si="197"/>
        <v>DefExt</v>
      </c>
      <c r="AD784" s="16">
        <f t="shared" si="198"/>
        <v>104</v>
      </c>
      <c r="AE784" s="16" t="str">
        <f t="shared" si="199"/>
        <v>HPExt</v>
      </c>
      <c r="AF784" s="29">
        <f t="shared" si="200"/>
        <v>632</v>
      </c>
      <c r="AG784" s="29" t="str">
        <f t="shared" si="201"/>
        <v>[x]</v>
      </c>
    </row>
    <row r="785" spans="16:33" ht="16.5" x14ac:dyDescent="0.2">
      <c r="P785" s="15">
        <v>729</v>
      </c>
      <c r="Q785" s="16">
        <f t="shared" si="186"/>
        <v>37</v>
      </c>
      <c r="R785" s="16">
        <f t="shared" si="187"/>
        <v>1606045</v>
      </c>
      <c r="S785" s="16" t="str">
        <f t="shared" si="191"/>
        <v>神器7碎片3等级21</v>
      </c>
      <c r="T785" s="31" t="s">
        <v>673</v>
      </c>
      <c r="U785" s="16">
        <f t="shared" si="188"/>
        <v>21</v>
      </c>
      <c r="V785" s="38">
        <f t="shared" si="192"/>
        <v>2.0819999999999999</v>
      </c>
      <c r="W785" s="19">
        <f t="shared" si="189"/>
        <v>4.1639999999999996E-2</v>
      </c>
      <c r="X785" s="16">
        <f t="shared" si="193"/>
        <v>1</v>
      </c>
      <c r="Y785" s="16">
        <f t="shared" si="194"/>
        <v>2</v>
      </c>
      <c r="Z785" s="16">
        <f t="shared" si="195"/>
        <v>3</v>
      </c>
      <c r="AA785" s="16" t="str">
        <f t="shared" si="196"/>
        <v>AtkExt</v>
      </c>
      <c r="AB785" s="16">
        <f t="shared" si="190"/>
        <v>224</v>
      </c>
      <c r="AC785" s="16" t="str">
        <f t="shared" si="197"/>
        <v>DefExt</v>
      </c>
      <c r="AD785" s="16">
        <f t="shared" si="198"/>
        <v>111</v>
      </c>
      <c r="AE785" s="16" t="str">
        <f t="shared" si="199"/>
        <v>HPExt</v>
      </c>
      <c r="AF785" s="29">
        <f t="shared" si="200"/>
        <v>674</v>
      </c>
      <c r="AG785" s="29" t="str">
        <f t="shared" si="201"/>
        <v>[x]</v>
      </c>
    </row>
    <row r="786" spans="16:33" ht="16.5" x14ac:dyDescent="0.2">
      <c r="P786" s="15">
        <v>730</v>
      </c>
      <c r="Q786" s="16">
        <f t="shared" si="186"/>
        <v>38</v>
      </c>
      <c r="R786" s="16">
        <f t="shared" si="187"/>
        <v>1606046</v>
      </c>
      <c r="S786" s="16" t="str">
        <f t="shared" si="191"/>
        <v>神器7碎片4等级1</v>
      </c>
      <c r="T786" s="31" t="s">
        <v>673</v>
      </c>
      <c r="U786" s="16">
        <f t="shared" si="188"/>
        <v>1</v>
      </c>
      <c r="V786" s="38">
        <f t="shared" si="192"/>
        <v>0.20200000000000001</v>
      </c>
      <c r="W786" s="19">
        <f t="shared" si="189"/>
        <v>6.0600000000000003E-3</v>
      </c>
      <c r="X786" s="16">
        <f t="shared" si="193"/>
        <v>1</v>
      </c>
      <c r="Y786" s="16">
        <f t="shared" si="194"/>
        <v>2</v>
      </c>
      <c r="Z786" s="16">
        <f t="shared" si="195"/>
        <v>0</v>
      </c>
      <c r="AA786" s="16" t="str">
        <f t="shared" si="196"/>
        <v>AtkExt</v>
      </c>
      <c r="AB786" s="16">
        <f t="shared" si="190"/>
        <v>65</v>
      </c>
      <c r="AC786" s="16" t="str">
        <f t="shared" si="197"/>
        <v>DefExt</v>
      </c>
      <c r="AD786" s="16">
        <f t="shared" si="198"/>
        <v>16</v>
      </c>
      <c r="AE786" s="16" t="str">
        <f t="shared" si="199"/>
        <v>[x]</v>
      </c>
      <c r="AF786" s="29" t="str">
        <f t="shared" si="200"/>
        <v>[x]</v>
      </c>
      <c r="AG786" s="29" t="str">
        <f t="shared" si="201"/>
        <v>[x]</v>
      </c>
    </row>
    <row r="787" spans="16:33" ht="16.5" x14ac:dyDescent="0.2">
      <c r="P787" s="15">
        <v>731</v>
      </c>
      <c r="Q787" s="16">
        <f t="shared" si="186"/>
        <v>38</v>
      </c>
      <c r="R787" s="16">
        <f t="shared" si="187"/>
        <v>1606046</v>
      </c>
      <c r="S787" s="16" t="str">
        <f t="shared" si="191"/>
        <v>神器7碎片4等级2</v>
      </c>
      <c r="T787" s="31" t="s">
        <v>673</v>
      </c>
      <c r="U787" s="16">
        <f t="shared" si="188"/>
        <v>2</v>
      </c>
      <c r="V787" s="38">
        <f t="shared" si="192"/>
        <v>0.25800000000000001</v>
      </c>
      <c r="W787" s="19">
        <f t="shared" si="189"/>
        <v>7.7400000000000004E-3</v>
      </c>
      <c r="X787" s="16">
        <f t="shared" si="193"/>
        <v>1</v>
      </c>
      <c r="Y787" s="16">
        <f t="shared" si="194"/>
        <v>2</v>
      </c>
      <c r="Z787" s="16">
        <f t="shared" si="195"/>
        <v>0</v>
      </c>
      <c r="AA787" s="16" t="str">
        <f t="shared" si="196"/>
        <v>AtkExt</v>
      </c>
      <c r="AB787" s="16">
        <f t="shared" si="190"/>
        <v>83</v>
      </c>
      <c r="AC787" s="16" t="str">
        <f t="shared" si="197"/>
        <v>DefExt</v>
      </c>
      <c r="AD787" s="16">
        <f t="shared" si="198"/>
        <v>20</v>
      </c>
      <c r="AE787" s="16" t="str">
        <f t="shared" si="199"/>
        <v>[x]</v>
      </c>
      <c r="AF787" s="29" t="str">
        <f t="shared" si="200"/>
        <v>[x]</v>
      </c>
      <c r="AG787" s="29" t="str">
        <f t="shared" si="201"/>
        <v>[x]</v>
      </c>
    </row>
    <row r="788" spans="16:33" ht="16.5" x14ac:dyDescent="0.2">
      <c r="P788" s="15">
        <v>732</v>
      </c>
      <c r="Q788" s="16">
        <f t="shared" si="186"/>
        <v>38</v>
      </c>
      <c r="R788" s="16">
        <f t="shared" si="187"/>
        <v>1606046</v>
      </c>
      <c r="S788" s="16" t="str">
        <f t="shared" si="191"/>
        <v>神器7碎片4等级3</v>
      </c>
      <c r="T788" s="31" t="s">
        <v>673</v>
      </c>
      <c r="U788" s="16">
        <f t="shared" si="188"/>
        <v>3</v>
      </c>
      <c r="V788" s="38">
        <f t="shared" si="192"/>
        <v>0.31800000000000006</v>
      </c>
      <c r="W788" s="19">
        <f t="shared" si="189"/>
        <v>9.5400000000000016E-3</v>
      </c>
      <c r="X788" s="16">
        <f t="shared" si="193"/>
        <v>1</v>
      </c>
      <c r="Y788" s="16">
        <f t="shared" si="194"/>
        <v>2</v>
      </c>
      <c r="Z788" s="16">
        <f t="shared" si="195"/>
        <v>0</v>
      </c>
      <c r="AA788" s="16" t="str">
        <f t="shared" si="196"/>
        <v>AtkExt</v>
      </c>
      <c r="AB788" s="16">
        <f t="shared" si="190"/>
        <v>102</v>
      </c>
      <c r="AC788" s="16" t="str">
        <f t="shared" si="197"/>
        <v>DefExt</v>
      </c>
      <c r="AD788" s="16">
        <f t="shared" si="198"/>
        <v>25</v>
      </c>
      <c r="AE788" s="16" t="str">
        <f t="shared" si="199"/>
        <v>[x]</v>
      </c>
      <c r="AF788" s="29" t="str">
        <f t="shared" si="200"/>
        <v>[x]</v>
      </c>
      <c r="AG788" s="29" t="str">
        <f t="shared" si="201"/>
        <v>[x]</v>
      </c>
    </row>
    <row r="789" spans="16:33" ht="16.5" x14ac:dyDescent="0.2">
      <c r="P789" s="15">
        <v>733</v>
      </c>
      <c r="Q789" s="16">
        <f t="shared" si="186"/>
        <v>38</v>
      </c>
      <c r="R789" s="16">
        <f t="shared" si="187"/>
        <v>1606046</v>
      </c>
      <c r="S789" s="16" t="str">
        <f t="shared" si="191"/>
        <v>神器7碎片4等级4</v>
      </c>
      <c r="T789" s="31" t="s">
        <v>673</v>
      </c>
      <c r="U789" s="16">
        <f t="shared" si="188"/>
        <v>4</v>
      </c>
      <c r="V789" s="38">
        <f t="shared" si="192"/>
        <v>0.38200000000000001</v>
      </c>
      <c r="W789" s="19">
        <f t="shared" si="189"/>
        <v>1.146E-2</v>
      </c>
      <c r="X789" s="16">
        <f t="shared" si="193"/>
        <v>1</v>
      </c>
      <c r="Y789" s="16">
        <f t="shared" si="194"/>
        <v>2</v>
      </c>
      <c r="Z789" s="16">
        <f t="shared" si="195"/>
        <v>0</v>
      </c>
      <c r="AA789" s="16" t="str">
        <f t="shared" si="196"/>
        <v>AtkExt</v>
      </c>
      <c r="AB789" s="16">
        <f t="shared" si="190"/>
        <v>123</v>
      </c>
      <c r="AC789" s="16" t="str">
        <f t="shared" si="197"/>
        <v>DefExt</v>
      </c>
      <c r="AD789" s="16">
        <f t="shared" si="198"/>
        <v>30</v>
      </c>
      <c r="AE789" s="16" t="str">
        <f t="shared" si="199"/>
        <v>[x]</v>
      </c>
      <c r="AF789" s="29" t="str">
        <f t="shared" si="200"/>
        <v>[x]</v>
      </c>
      <c r="AG789" s="29" t="str">
        <f t="shared" si="201"/>
        <v>[x]</v>
      </c>
    </row>
    <row r="790" spans="16:33" ht="16.5" x14ac:dyDescent="0.2">
      <c r="P790" s="15">
        <v>734</v>
      </c>
      <c r="Q790" s="16">
        <f t="shared" si="186"/>
        <v>38</v>
      </c>
      <c r="R790" s="16">
        <f t="shared" si="187"/>
        <v>1606046</v>
      </c>
      <c r="S790" s="16" t="str">
        <f t="shared" si="191"/>
        <v>神器7碎片4等级5</v>
      </c>
      <c r="T790" s="31" t="s">
        <v>673</v>
      </c>
      <c r="U790" s="16">
        <f t="shared" si="188"/>
        <v>5</v>
      </c>
      <c r="V790" s="38">
        <f t="shared" si="192"/>
        <v>0.45</v>
      </c>
      <c r="W790" s="19">
        <f t="shared" si="189"/>
        <v>1.35E-2</v>
      </c>
      <c r="X790" s="16">
        <f t="shared" si="193"/>
        <v>1</v>
      </c>
      <c r="Y790" s="16">
        <f t="shared" si="194"/>
        <v>2</v>
      </c>
      <c r="Z790" s="16">
        <f t="shared" si="195"/>
        <v>0</v>
      </c>
      <c r="AA790" s="16" t="str">
        <f t="shared" si="196"/>
        <v>AtkExt</v>
      </c>
      <c r="AB790" s="16">
        <f t="shared" si="190"/>
        <v>145</v>
      </c>
      <c r="AC790" s="16" t="str">
        <f t="shared" si="197"/>
        <v>DefExt</v>
      </c>
      <c r="AD790" s="16">
        <f t="shared" si="198"/>
        <v>36</v>
      </c>
      <c r="AE790" s="16" t="str">
        <f t="shared" si="199"/>
        <v>[x]</v>
      </c>
      <c r="AF790" s="29" t="str">
        <f t="shared" si="200"/>
        <v>[x]</v>
      </c>
      <c r="AG790" s="29" t="str">
        <f t="shared" si="201"/>
        <v>[x]</v>
      </c>
    </row>
    <row r="791" spans="16:33" ht="16.5" x14ac:dyDescent="0.2">
      <c r="P791" s="15">
        <v>735</v>
      </c>
      <c r="Q791" s="16">
        <f t="shared" si="186"/>
        <v>38</v>
      </c>
      <c r="R791" s="16">
        <f t="shared" si="187"/>
        <v>1606046</v>
      </c>
      <c r="S791" s="16" t="str">
        <f t="shared" si="191"/>
        <v>神器7碎片4等级6</v>
      </c>
      <c r="T791" s="31" t="s">
        <v>673</v>
      </c>
      <c r="U791" s="16">
        <f t="shared" si="188"/>
        <v>6</v>
      </c>
      <c r="V791" s="38">
        <f t="shared" si="192"/>
        <v>0.52200000000000002</v>
      </c>
      <c r="W791" s="19">
        <f t="shared" si="189"/>
        <v>1.566E-2</v>
      </c>
      <c r="X791" s="16">
        <f t="shared" si="193"/>
        <v>1</v>
      </c>
      <c r="Y791" s="16">
        <f t="shared" si="194"/>
        <v>2</v>
      </c>
      <c r="Z791" s="16">
        <f t="shared" si="195"/>
        <v>0</v>
      </c>
      <c r="AA791" s="16" t="str">
        <f t="shared" si="196"/>
        <v>AtkExt</v>
      </c>
      <c r="AB791" s="16">
        <f t="shared" si="190"/>
        <v>168</v>
      </c>
      <c r="AC791" s="16" t="str">
        <f t="shared" si="197"/>
        <v>DefExt</v>
      </c>
      <c r="AD791" s="16">
        <f t="shared" si="198"/>
        <v>42</v>
      </c>
      <c r="AE791" s="16" t="str">
        <f t="shared" si="199"/>
        <v>[x]</v>
      </c>
      <c r="AF791" s="29" t="str">
        <f t="shared" si="200"/>
        <v>[x]</v>
      </c>
      <c r="AG791" s="29" t="str">
        <f t="shared" si="201"/>
        <v>[x]</v>
      </c>
    </row>
    <row r="792" spans="16:33" ht="16.5" x14ac:dyDescent="0.2">
      <c r="P792" s="15">
        <v>736</v>
      </c>
      <c r="Q792" s="16">
        <f t="shared" si="186"/>
        <v>38</v>
      </c>
      <c r="R792" s="16">
        <f t="shared" si="187"/>
        <v>1606046</v>
      </c>
      <c r="S792" s="16" t="str">
        <f t="shared" si="191"/>
        <v>神器7碎片4等级7</v>
      </c>
      <c r="T792" s="31" t="s">
        <v>673</v>
      </c>
      <c r="U792" s="16">
        <f t="shared" si="188"/>
        <v>7</v>
      </c>
      <c r="V792" s="38">
        <f t="shared" si="192"/>
        <v>0.59799999999999998</v>
      </c>
      <c r="W792" s="19">
        <f t="shared" si="189"/>
        <v>1.7939999999999998E-2</v>
      </c>
      <c r="X792" s="16">
        <f t="shared" si="193"/>
        <v>1</v>
      </c>
      <c r="Y792" s="16">
        <f t="shared" si="194"/>
        <v>2</v>
      </c>
      <c r="Z792" s="16">
        <f t="shared" si="195"/>
        <v>0</v>
      </c>
      <c r="AA792" s="16" t="str">
        <f t="shared" si="196"/>
        <v>AtkExt</v>
      </c>
      <c r="AB792" s="16">
        <f t="shared" si="190"/>
        <v>193</v>
      </c>
      <c r="AC792" s="16" t="str">
        <f t="shared" si="197"/>
        <v>DefExt</v>
      </c>
      <c r="AD792" s="16">
        <f t="shared" si="198"/>
        <v>48</v>
      </c>
      <c r="AE792" s="16" t="str">
        <f t="shared" si="199"/>
        <v>[x]</v>
      </c>
      <c r="AF792" s="29" t="str">
        <f t="shared" si="200"/>
        <v>[x]</v>
      </c>
      <c r="AG792" s="29" t="str">
        <f t="shared" si="201"/>
        <v>[x]</v>
      </c>
    </row>
    <row r="793" spans="16:33" ht="16.5" x14ac:dyDescent="0.2">
      <c r="P793" s="15">
        <v>737</v>
      </c>
      <c r="Q793" s="16">
        <f t="shared" si="186"/>
        <v>38</v>
      </c>
      <c r="R793" s="16">
        <f t="shared" si="187"/>
        <v>1606046</v>
      </c>
      <c r="S793" s="16" t="str">
        <f t="shared" si="191"/>
        <v>神器7碎片4等级8</v>
      </c>
      <c r="T793" s="31" t="s">
        <v>673</v>
      </c>
      <c r="U793" s="16">
        <f t="shared" si="188"/>
        <v>8</v>
      </c>
      <c r="V793" s="38">
        <f t="shared" si="192"/>
        <v>0.67800000000000005</v>
      </c>
      <c r="W793" s="19">
        <f t="shared" si="189"/>
        <v>2.034E-2</v>
      </c>
      <c r="X793" s="16">
        <f t="shared" si="193"/>
        <v>1</v>
      </c>
      <c r="Y793" s="16">
        <f t="shared" si="194"/>
        <v>2</v>
      </c>
      <c r="Z793" s="16">
        <f t="shared" si="195"/>
        <v>0</v>
      </c>
      <c r="AA793" s="16" t="str">
        <f t="shared" si="196"/>
        <v>AtkExt</v>
      </c>
      <c r="AB793" s="16">
        <f t="shared" si="190"/>
        <v>219</v>
      </c>
      <c r="AC793" s="16" t="str">
        <f t="shared" si="197"/>
        <v>DefExt</v>
      </c>
      <c r="AD793" s="16">
        <f t="shared" si="198"/>
        <v>54</v>
      </c>
      <c r="AE793" s="16" t="str">
        <f t="shared" si="199"/>
        <v>[x]</v>
      </c>
      <c r="AF793" s="29" t="str">
        <f t="shared" si="200"/>
        <v>[x]</v>
      </c>
      <c r="AG793" s="29" t="str">
        <f t="shared" si="201"/>
        <v>[x]</v>
      </c>
    </row>
    <row r="794" spans="16:33" ht="16.5" x14ac:dyDescent="0.2">
      <c r="P794" s="15">
        <v>738</v>
      </c>
      <c r="Q794" s="16">
        <f t="shared" si="186"/>
        <v>38</v>
      </c>
      <c r="R794" s="16">
        <f t="shared" si="187"/>
        <v>1606046</v>
      </c>
      <c r="S794" s="16" t="str">
        <f t="shared" si="191"/>
        <v>神器7碎片4等级9</v>
      </c>
      <c r="T794" s="31" t="s">
        <v>673</v>
      </c>
      <c r="U794" s="16">
        <f t="shared" si="188"/>
        <v>9</v>
      </c>
      <c r="V794" s="38">
        <f t="shared" si="192"/>
        <v>0.76200000000000001</v>
      </c>
      <c r="W794" s="19">
        <f t="shared" si="189"/>
        <v>2.2859999999999998E-2</v>
      </c>
      <c r="X794" s="16">
        <f t="shared" si="193"/>
        <v>1</v>
      </c>
      <c r="Y794" s="16">
        <f t="shared" si="194"/>
        <v>2</v>
      </c>
      <c r="Z794" s="16">
        <f t="shared" si="195"/>
        <v>0</v>
      </c>
      <c r="AA794" s="16" t="str">
        <f t="shared" si="196"/>
        <v>AtkExt</v>
      </c>
      <c r="AB794" s="16">
        <f t="shared" si="190"/>
        <v>246</v>
      </c>
      <c r="AC794" s="16" t="str">
        <f t="shared" si="197"/>
        <v>DefExt</v>
      </c>
      <c r="AD794" s="16">
        <f t="shared" si="198"/>
        <v>61</v>
      </c>
      <c r="AE794" s="16" t="str">
        <f t="shared" si="199"/>
        <v>[x]</v>
      </c>
      <c r="AF794" s="29" t="str">
        <f t="shared" si="200"/>
        <v>[x]</v>
      </c>
      <c r="AG794" s="29" t="str">
        <f t="shared" si="201"/>
        <v>[x]</v>
      </c>
    </row>
    <row r="795" spans="16:33" ht="16.5" x14ac:dyDescent="0.2">
      <c r="P795" s="15">
        <v>739</v>
      </c>
      <c r="Q795" s="16">
        <f t="shared" si="186"/>
        <v>38</v>
      </c>
      <c r="R795" s="16">
        <f t="shared" si="187"/>
        <v>1606046</v>
      </c>
      <c r="S795" s="16" t="str">
        <f t="shared" si="191"/>
        <v>神器7碎片4等级10</v>
      </c>
      <c r="T795" s="31" t="s">
        <v>673</v>
      </c>
      <c r="U795" s="16">
        <f t="shared" si="188"/>
        <v>10</v>
      </c>
      <c r="V795" s="38">
        <f t="shared" si="192"/>
        <v>0.85000000000000009</v>
      </c>
      <c r="W795" s="19">
        <f t="shared" si="189"/>
        <v>2.5500000000000002E-2</v>
      </c>
      <c r="X795" s="16">
        <f t="shared" si="193"/>
        <v>1</v>
      </c>
      <c r="Y795" s="16">
        <f t="shared" si="194"/>
        <v>2</v>
      </c>
      <c r="Z795" s="16">
        <f t="shared" si="195"/>
        <v>0</v>
      </c>
      <c r="AA795" s="16" t="str">
        <f t="shared" si="196"/>
        <v>AtkExt</v>
      </c>
      <c r="AB795" s="16">
        <f t="shared" si="190"/>
        <v>274</v>
      </c>
      <c r="AC795" s="16" t="str">
        <f t="shared" si="197"/>
        <v>DefExt</v>
      </c>
      <c r="AD795" s="16">
        <f t="shared" si="198"/>
        <v>68</v>
      </c>
      <c r="AE795" s="16" t="str">
        <f t="shared" si="199"/>
        <v>[x]</v>
      </c>
      <c r="AF795" s="29" t="str">
        <f t="shared" si="200"/>
        <v>[x]</v>
      </c>
      <c r="AG795" s="29" t="str">
        <f t="shared" si="201"/>
        <v>[x]</v>
      </c>
    </row>
    <row r="796" spans="16:33" ht="16.5" x14ac:dyDescent="0.2">
      <c r="P796" s="15">
        <v>740</v>
      </c>
      <c r="Q796" s="16">
        <f t="shared" si="186"/>
        <v>38</v>
      </c>
      <c r="R796" s="16">
        <f t="shared" si="187"/>
        <v>1606046</v>
      </c>
      <c r="S796" s="16" t="str">
        <f t="shared" si="191"/>
        <v>神器7碎片4等级11</v>
      </c>
      <c r="T796" s="31" t="s">
        <v>673</v>
      </c>
      <c r="U796" s="16">
        <f t="shared" si="188"/>
        <v>11</v>
      </c>
      <c r="V796" s="38">
        <f t="shared" si="192"/>
        <v>0.94200000000000006</v>
      </c>
      <c r="W796" s="19">
        <f t="shared" si="189"/>
        <v>2.826E-2</v>
      </c>
      <c r="X796" s="16">
        <f t="shared" si="193"/>
        <v>1</v>
      </c>
      <c r="Y796" s="16">
        <f t="shared" si="194"/>
        <v>2</v>
      </c>
      <c r="Z796" s="16">
        <f t="shared" si="195"/>
        <v>0</v>
      </c>
      <c r="AA796" s="16" t="str">
        <f t="shared" si="196"/>
        <v>AtkExt</v>
      </c>
      <c r="AB796" s="16">
        <f t="shared" si="190"/>
        <v>304</v>
      </c>
      <c r="AC796" s="16" t="str">
        <f t="shared" si="197"/>
        <v>DefExt</v>
      </c>
      <c r="AD796" s="16">
        <f t="shared" si="198"/>
        <v>75</v>
      </c>
      <c r="AE796" s="16" t="str">
        <f t="shared" si="199"/>
        <v>[x]</v>
      </c>
      <c r="AF796" s="29" t="str">
        <f t="shared" si="200"/>
        <v>[x]</v>
      </c>
      <c r="AG796" s="29" t="str">
        <f t="shared" si="201"/>
        <v>[x]</v>
      </c>
    </row>
    <row r="797" spans="16:33" ht="16.5" x14ac:dyDescent="0.2">
      <c r="P797" s="15">
        <v>741</v>
      </c>
      <c r="Q797" s="16">
        <f t="shared" si="186"/>
        <v>38</v>
      </c>
      <c r="R797" s="16">
        <f t="shared" si="187"/>
        <v>1606046</v>
      </c>
      <c r="S797" s="16" t="str">
        <f t="shared" si="191"/>
        <v>神器7碎片4等级12</v>
      </c>
      <c r="T797" s="31" t="s">
        <v>673</v>
      </c>
      <c r="U797" s="16">
        <f t="shared" si="188"/>
        <v>12</v>
      </c>
      <c r="V797" s="38">
        <f t="shared" si="192"/>
        <v>1.0380000000000003</v>
      </c>
      <c r="W797" s="19">
        <f t="shared" si="189"/>
        <v>3.1140000000000008E-2</v>
      </c>
      <c r="X797" s="16">
        <f t="shared" si="193"/>
        <v>1</v>
      </c>
      <c r="Y797" s="16">
        <f t="shared" si="194"/>
        <v>2</v>
      </c>
      <c r="Z797" s="16">
        <f t="shared" si="195"/>
        <v>0</v>
      </c>
      <c r="AA797" s="16" t="str">
        <f t="shared" si="196"/>
        <v>AtkExt</v>
      </c>
      <c r="AB797" s="16">
        <f t="shared" si="190"/>
        <v>335</v>
      </c>
      <c r="AC797" s="16" t="str">
        <f t="shared" si="197"/>
        <v>DefExt</v>
      </c>
      <c r="AD797" s="16">
        <f t="shared" si="198"/>
        <v>83</v>
      </c>
      <c r="AE797" s="16" t="str">
        <f t="shared" si="199"/>
        <v>[x]</v>
      </c>
      <c r="AF797" s="29" t="str">
        <f t="shared" si="200"/>
        <v>[x]</v>
      </c>
      <c r="AG797" s="29" t="str">
        <f t="shared" si="201"/>
        <v>[x]</v>
      </c>
    </row>
    <row r="798" spans="16:33" ht="16.5" x14ac:dyDescent="0.2">
      <c r="P798" s="15">
        <v>742</v>
      </c>
      <c r="Q798" s="16">
        <f t="shared" si="186"/>
        <v>38</v>
      </c>
      <c r="R798" s="16">
        <f t="shared" si="187"/>
        <v>1606046</v>
      </c>
      <c r="S798" s="16" t="str">
        <f t="shared" si="191"/>
        <v>神器7碎片4等级13</v>
      </c>
      <c r="T798" s="31" t="s">
        <v>673</v>
      </c>
      <c r="U798" s="16">
        <f t="shared" si="188"/>
        <v>13</v>
      </c>
      <c r="V798" s="38">
        <f t="shared" si="192"/>
        <v>1.1380000000000001</v>
      </c>
      <c r="W798" s="19">
        <f t="shared" si="189"/>
        <v>3.4140000000000004E-2</v>
      </c>
      <c r="X798" s="16">
        <f t="shared" si="193"/>
        <v>1</v>
      </c>
      <c r="Y798" s="16">
        <f t="shared" si="194"/>
        <v>2</v>
      </c>
      <c r="Z798" s="16">
        <f t="shared" si="195"/>
        <v>0</v>
      </c>
      <c r="AA798" s="16" t="str">
        <f t="shared" si="196"/>
        <v>AtkExt</v>
      </c>
      <c r="AB798" s="16">
        <f t="shared" si="190"/>
        <v>368</v>
      </c>
      <c r="AC798" s="16" t="str">
        <f t="shared" si="197"/>
        <v>DefExt</v>
      </c>
      <c r="AD798" s="16">
        <f t="shared" si="198"/>
        <v>91</v>
      </c>
      <c r="AE798" s="16" t="str">
        <f t="shared" si="199"/>
        <v>[x]</v>
      </c>
      <c r="AF798" s="29" t="str">
        <f t="shared" si="200"/>
        <v>[x]</v>
      </c>
      <c r="AG798" s="29" t="str">
        <f t="shared" si="201"/>
        <v>[x]</v>
      </c>
    </row>
    <row r="799" spans="16:33" ht="16.5" x14ac:dyDescent="0.2">
      <c r="P799" s="15">
        <v>743</v>
      </c>
      <c r="Q799" s="16">
        <f t="shared" si="186"/>
        <v>38</v>
      </c>
      <c r="R799" s="16">
        <f t="shared" si="187"/>
        <v>1606046</v>
      </c>
      <c r="S799" s="16" t="str">
        <f t="shared" si="191"/>
        <v>神器7碎片4等级14</v>
      </c>
      <c r="T799" s="31" t="s">
        <v>673</v>
      </c>
      <c r="U799" s="16">
        <f t="shared" si="188"/>
        <v>14</v>
      </c>
      <c r="V799" s="38">
        <f t="shared" si="192"/>
        <v>1.242</v>
      </c>
      <c r="W799" s="19">
        <f t="shared" si="189"/>
        <v>3.7260000000000001E-2</v>
      </c>
      <c r="X799" s="16">
        <f t="shared" si="193"/>
        <v>1</v>
      </c>
      <c r="Y799" s="16">
        <f t="shared" si="194"/>
        <v>2</v>
      </c>
      <c r="Z799" s="16">
        <f t="shared" si="195"/>
        <v>0</v>
      </c>
      <c r="AA799" s="16" t="str">
        <f t="shared" si="196"/>
        <v>AtkExt</v>
      </c>
      <c r="AB799" s="16">
        <f t="shared" si="190"/>
        <v>401</v>
      </c>
      <c r="AC799" s="16" t="str">
        <f t="shared" si="197"/>
        <v>DefExt</v>
      </c>
      <c r="AD799" s="16">
        <f t="shared" si="198"/>
        <v>99</v>
      </c>
      <c r="AE799" s="16" t="str">
        <f t="shared" si="199"/>
        <v>[x]</v>
      </c>
      <c r="AF799" s="29" t="str">
        <f t="shared" si="200"/>
        <v>[x]</v>
      </c>
      <c r="AG799" s="29" t="str">
        <f t="shared" si="201"/>
        <v>[x]</v>
      </c>
    </row>
    <row r="800" spans="16:33" ht="16.5" x14ac:dyDescent="0.2">
      <c r="P800" s="15">
        <v>744</v>
      </c>
      <c r="Q800" s="16">
        <f t="shared" si="186"/>
        <v>38</v>
      </c>
      <c r="R800" s="16">
        <f t="shared" si="187"/>
        <v>1606046</v>
      </c>
      <c r="S800" s="16" t="str">
        <f t="shared" si="191"/>
        <v>神器7碎片4等级15</v>
      </c>
      <c r="T800" s="31" t="s">
        <v>673</v>
      </c>
      <c r="U800" s="16">
        <f t="shared" si="188"/>
        <v>15</v>
      </c>
      <c r="V800" s="38">
        <f t="shared" si="192"/>
        <v>1.35</v>
      </c>
      <c r="W800" s="19">
        <f t="shared" si="189"/>
        <v>4.0500000000000001E-2</v>
      </c>
      <c r="X800" s="16">
        <f t="shared" si="193"/>
        <v>1</v>
      </c>
      <c r="Y800" s="16">
        <f t="shared" si="194"/>
        <v>2</v>
      </c>
      <c r="Z800" s="16">
        <f t="shared" si="195"/>
        <v>0</v>
      </c>
      <c r="AA800" s="16" t="str">
        <f t="shared" si="196"/>
        <v>AtkExt</v>
      </c>
      <c r="AB800" s="16">
        <f t="shared" si="190"/>
        <v>436</v>
      </c>
      <c r="AC800" s="16" t="str">
        <f t="shared" si="197"/>
        <v>DefExt</v>
      </c>
      <c r="AD800" s="16">
        <f t="shared" si="198"/>
        <v>108</v>
      </c>
      <c r="AE800" s="16" t="str">
        <f t="shared" si="199"/>
        <v>[x]</v>
      </c>
      <c r="AF800" s="29" t="str">
        <f t="shared" si="200"/>
        <v>[x]</v>
      </c>
      <c r="AG800" s="29" t="str">
        <f t="shared" si="201"/>
        <v>[x]</v>
      </c>
    </row>
    <row r="801" spans="16:33" ht="16.5" x14ac:dyDescent="0.2">
      <c r="P801" s="15">
        <v>745</v>
      </c>
      <c r="Q801" s="16">
        <f t="shared" si="186"/>
        <v>38</v>
      </c>
      <c r="R801" s="16">
        <f t="shared" si="187"/>
        <v>1606046</v>
      </c>
      <c r="S801" s="16" t="str">
        <f t="shared" si="191"/>
        <v>神器7碎片4等级16</v>
      </c>
      <c r="T801" s="31" t="s">
        <v>673</v>
      </c>
      <c r="U801" s="16">
        <f t="shared" si="188"/>
        <v>16</v>
      </c>
      <c r="V801" s="38">
        <f t="shared" si="192"/>
        <v>1.4620000000000002</v>
      </c>
      <c r="W801" s="19">
        <f t="shared" si="189"/>
        <v>4.3860000000000003E-2</v>
      </c>
      <c r="X801" s="16">
        <f t="shared" si="193"/>
        <v>1</v>
      </c>
      <c r="Y801" s="16">
        <f t="shared" si="194"/>
        <v>2</v>
      </c>
      <c r="Z801" s="16">
        <f t="shared" si="195"/>
        <v>0</v>
      </c>
      <c r="AA801" s="16" t="str">
        <f t="shared" si="196"/>
        <v>AtkExt</v>
      </c>
      <c r="AB801" s="16">
        <f t="shared" si="190"/>
        <v>472</v>
      </c>
      <c r="AC801" s="16" t="str">
        <f t="shared" si="197"/>
        <v>DefExt</v>
      </c>
      <c r="AD801" s="16">
        <f t="shared" si="198"/>
        <v>117</v>
      </c>
      <c r="AE801" s="16" t="str">
        <f t="shared" si="199"/>
        <v>[x]</v>
      </c>
      <c r="AF801" s="29" t="str">
        <f t="shared" si="200"/>
        <v>[x]</v>
      </c>
      <c r="AG801" s="29" t="str">
        <f t="shared" si="201"/>
        <v>[x]</v>
      </c>
    </row>
    <row r="802" spans="16:33" ht="16.5" x14ac:dyDescent="0.2">
      <c r="P802" s="15">
        <v>746</v>
      </c>
      <c r="Q802" s="16">
        <f t="shared" si="186"/>
        <v>38</v>
      </c>
      <c r="R802" s="16">
        <f t="shared" si="187"/>
        <v>1606046</v>
      </c>
      <c r="S802" s="16" t="str">
        <f t="shared" si="191"/>
        <v>神器7碎片4等级17</v>
      </c>
      <c r="T802" s="31" t="s">
        <v>673</v>
      </c>
      <c r="U802" s="16">
        <f t="shared" si="188"/>
        <v>17</v>
      </c>
      <c r="V802" s="38">
        <f t="shared" si="192"/>
        <v>1.5779999999999998</v>
      </c>
      <c r="W802" s="19">
        <f t="shared" si="189"/>
        <v>4.7339999999999993E-2</v>
      </c>
      <c r="X802" s="16">
        <f t="shared" si="193"/>
        <v>1</v>
      </c>
      <c r="Y802" s="16">
        <f t="shared" si="194"/>
        <v>2</v>
      </c>
      <c r="Z802" s="16">
        <f t="shared" si="195"/>
        <v>0</v>
      </c>
      <c r="AA802" s="16" t="str">
        <f t="shared" si="196"/>
        <v>AtkExt</v>
      </c>
      <c r="AB802" s="16">
        <f t="shared" si="190"/>
        <v>510</v>
      </c>
      <c r="AC802" s="16" t="str">
        <f t="shared" si="197"/>
        <v>DefExt</v>
      </c>
      <c r="AD802" s="16">
        <f t="shared" si="198"/>
        <v>126</v>
      </c>
      <c r="AE802" s="16" t="str">
        <f t="shared" si="199"/>
        <v>[x]</v>
      </c>
      <c r="AF802" s="29" t="str">
        <f t="shared" si="200"/>
        <v>[x]</v>
      </c>
      <c r="AG802" s="29" t="str">
        <f t="shared" si="201"/>
        <v>[x]</v>
      </c>
    </row>
    <row r="803" spans="16:33" ht="16.5" x14ac:dyDescent="0.2">
      <c r="P803" s="15">
        <v>747</v>
      </c>
      <c r="Q803" s="16">
        <f t="shared" si="186"/>
        <v>38</v>
      </c>
      <c r="R803" s="16">
        <f t="shared" si="187"/>
        <v>1606046</v>
      </c>
      <c r="S803" s="16" t="str">
        <f t="shared" si="191"/>
        <v>神器7碎片4等级18</v>
      </c>
      <c r="T803" s="31" t="s">
        <v>673</v>
      </c>
      <c r="U803" s="16">
        <f t="shared" si="188"/>
        <v>18</v>
      </c>
      <c r="V803" s="38">
        <f t="shared" si="192"/>
        <v>1.698</v>
      </c>
      <c r="W803" s="19">
        <f t="shared" si="189"/>
        <v>5.0939999999999999E-2</v>
      </c>
      <c r="X803" s="16">
        <f t="shared" si="193"/>
        <v>1</v>
      </c>
      <c r="Y803" s="16">
        <f t="shared" si="194"/>
        <v>2</v>
      </c>
      <c r="Z803" s="16">
        <f t="shared" si="195"/>
        <v>0</v>
      </c>
      <c r="AA803" s="16" t="str">
        <f t="shared" si="196"/>
        <v>AtkExt</v>
      </c>
      <c r="AB803" s="16">
        <f t="shared" si="190"/>
        <v>549</v>
      </c>
      <c r="AC803" s="16" t="str">
        <f t="shared" si="197"/>
        <v>DefExt</v>
      </c>
      <c r="AD803" s="16">
        <f t="shared" si="198"/>
        <v>136</v>
      </c>
      <c r="AE803" s="16" t="str">
        <f t="shared" si="199"/>
        <v>[x]</v>
      </c>
      <c r="AF803" s="29" t="str">
        <f t="shared" si="200"/>
        <v>[x]</v>
      </c>
      <c r="AG803" s="29" t="str">
        <f t="shared" si="201"/>
        <v>[x]</v>
      </c>
    </row>
    <row r="804" spans="16:33" ht="16.5" x14ac:dyDescent="0.2">
      <c r="P804" s="15">
        <v>748</v>
      </c>
      <c r="Q804" s="16">
        <f t="shared" si="186"/>
        <v>38</v>
      </c>
      <c r="R804" s="16">
        <f t="shared" si="187"/>
        <v>1606046</v>
      </c>
      <c r="S804" s="16" t="str">
        <f t="shared" si="191"/>
        <v>神器7碎片4等级19</v>
      </c>
      <c r="T804" s="31" t="s">
        <v>673</v>
      </c>
      <c r="U804" s="16">
        <f t="shared" si="188"/>
        <v>19</v>
      </c>
      <c r="V804" s="38">
        <f t="shared" si="192"/>
        <v>1.8220000000000001</v>
      </c>
      <c r="W804" s="19">
        <f t="shared" si="189"/>
        <v>5.466E-2</v>
      </c>
      <c r="X804" s="16">
        <f t="shared" si="193"/>
        <v>1</v>
      </c>
      <c r="Y804" s="16">
        <f t="shared" si="194"/>
        <v>2</v>
      </c>
      <c r="Z804" s="16">
        <f t="shared" si="195"/>
        <v>0</v>
      </c>
      <c r="AA804" s="16" t="str">
        <f t="shared" si="196"/>
        <v>AtkExt</v>
      </c>
      <c r="AB804" s="16">
        <f t="shared" si="190"/>
        <v>589</v>
      </c>
      <c r="AC804" s="16" t="str">
        <f t="shared" si="197"/>
        <v>DefExt</v>
      </c>
      <c r="AD804" s="16">
        <f t="shared" si="198"/>
        <v>146</v>
      </c>
      <c r="AE804" s="16" t="str">
        <f t="shared" si="199"/>
        <v>[x]</v>
      </c>
      <c r="AF804" s="29" t="str">
        <f t="shared" si="200"/>
        <v>[x]</v>
      </c>
      <c r="AG804" s="29" t="str">
        <f t="shared" si="201"/>
        <v>[x]</v>
      </c>
    </row>
    <row r="805" spans="16:33" ht="16.5" x14ac:dyDescent="0.2">
      <c r="P805" s="15">
        <v>749</v>
      </c>
      <c r="Q805" s="16">
        <f t="shared" si="186"/>
        <v>38</v>
      </c>
      <c r="R805" s="16">
        <f t="shared" si="187"/>
        <v>1606046</v>
      </c>
      <c r="S805" s="16" t="str">
        <f t="shared" si="191"/>
        <v>神器7碎片4等级20</v>
      </c>
      <c r="T805" s="31" t="s">
        <v>673</v>
      </c>
      <c r="U805" s="16">
        <f t="shared" si="188"/>
        <v>20</v>
      </c>
      <c r="V805" s="38">
        <f t="shared" si="192"/>
        <v>1.95</v>
      </c>
      <c r="W805" s="19">
        <f t="shared" si="189"/>
        <v>5.8499999999999996E-2</v>
      </c>
      <c r="X805" s="16">
        <f t="shared" si="193"/>
        <v>1</v>
      </c>
      <c r="Y805" s="16">
        <f t="shared" si="194"/>
        <v>2</v>
      </c>
      <c r="Z805" s="16">
        <f t="shared" si="195"/>
        <v>0</v>
      </c>
      <c r="AA805" s="16" t="str">
        <f t="shared" si="196"/>
        <v>AtkExt</v>
      </c>
      <c r="AB805" s="16">
        <f t="shared" si="190"/>
        <v>630</v>
      </c>
      <c r="AC805" s="16" t="str">
        <f t="shared" si="197"/>
        <v>DefExt</v>
      </c>
      <c r="AD805" s="16">
        <f t="shared" si="198"/>
        <v>156</v>
      </c>
      <c r="AE805" s="16" t="str">
        <f t="shared" si="199"/>
        <v>[x]</v>
      </c>
      <c r="AF805" s="29" t="str">
        <f t="shared" si="200"/>
        <v>[x]</v>
      </c>
      <c r="AG805" s="29" t="str">
        <f t="shared" si="201"/>
        <v>[x]</v>
      </c>
    </row>
    <row r="806" spans="16:33" ht="16.5" x14ac:dyDescent="0.2">
      <c r="P806" s="15">
        <v>750</v>
      </c>
      <c r="Q806" s="16">
        <f t="shared" si="186"/>
        <v>38</v>
      </c>
      <c r="R806" s="16">
        <f t="shared" si="187"/>
        <v>1606046</v>
      </c>
      <c r="S806" s="16" t="str">
        <f t="shared" si="191"/>
        <v>神器7碎片4等级21</v>
      </c>
      <c r="T806" s="31" t="s">
        <v>673</v>
      </c>
      <c r="U806" s="16">
        <f t="shared" si="188"/>
        <v>21</v>
      </c>
      <c r="V806" s="38">
        <f t="shared" si="192"/>
        <v>2.0819999999999999</v>
      </c>
      <c r="W806" s="19">
        <f t="shared" si="189"/>
        <v>6.2459999999999995E-2</v>
      </c>
      <c r="X806" s="16">
        <f t="shared" si="193"/>
        <v>1</v>
      </c>
      <c r="Y806" s="16">
        <f t="shared" si="194"/>
        <v>2</v>
      </c>
      <c r="Z806" s="16">
        <f t="shared" si="195"/>
        <v>0</v>
      </c>
      <c r="AA806" s="16" t="str">
        <f t="shared" si="196"/>
        <v>AtkExt</v>
      </c>
      <c r="AB806" s="16">
        <f t="shared" si="190"/>
        <v>673</v>
      </c>
      <c r="AC806" s="16" t="str">
        <f t="shared" si="197"/>
        <v>DefExt</v>
      </c>
      <c r="AD806" s="16">
        <f t="shared" si="198"/>
        <v>167</v>
      </c>
      <c r="AE806" s="16" t="str">
        <f t="shared" si="199"/>
        <v>[x]</v>
      </c>
      <c r="AF806" s="29" t="str">
        <f t="shared" si="200"/>
        <v>[x]</v>
      </c>
      <c r="AG806" s="29" t="str">
        <f t="shared" si="201"/>
        <v>[x]</v>
      </c>
    </row>
    <row r="807" spans="16:33" ht="16.5" x14ac:dyDescent="0.2">
      <c r="P807" s="15">
        <v>751</v>
      </c>
      <c r="Q807" s="16">
        <f t="shared" si="186"/>
        <v>39</v>
      </c>
      <c r="R807" s="16">
        <f t="shared" si="187"/>
        <v>1606047</v>
      </c>
      <c r="S807" s="16" t="str">
        <f t="shared" si="191"/>
        <v>神器7碎片5等级1</v>
      </c>
      <c r="T807" s="31" t="s">
        <v>673</v>
      </c>
      <c r="U807" s="16">
        <f t="shared" si="188"/>
        <v>1</v>
      </c>
      <c r="V807" s="38">
        <f t="shared" si="192"/>
        <v>0.20200000000000001</v>
      </c>
      <c r="W807" s="19">
        <f t="shared" si="189"/>
        <v>6.0600000000000003E-3</v>
      </c>
      <c r="X807" s="16">
        <f t="shared" si="193"/>
        <v>2</v>
      </c>
      <c r="Y807" s="16">
        <f t="shared" si="194"/>
        <v>3</v>
      </c>
      <c r="Z807" s="16">
        <f t="shared" si="195"/>
        <v>0</v>
      </c>
      <c r="AA807" s="16" t="str">
        <f t="shared" si="196"/>
        <v>DefExt</v>
      </c>
      <c r="AB807" s="16">
        <f t="shared" si="190"/>
        <v>32</v>
      </c>
      <c r="AC807" s="16" t="str">
        <f t="shared" si="197"/>
        <v>HPExt</v>
      </c>
      <c r="AD807" s="16">
        <f t="shared" si="198"/>
        <v>98</v>
      </c>
      <c r="AE807" s="16" t="str">
        <f t="shared" si="199"/>
        <v>[x]</v>
      </c>
      <c r="AF807" s="29" t="str">
        <f t="shared" si="200"/>
        <v>[x]</v>
      </c>
      <c r="AG807" s="29" t="str">
        <f t="shared" si="201"/>
        <v>[x]</v>
      </c>
    </row>
    <row r="808" spans="16:33" ht="16.5" x14ac:dyDescent="0.2">
      <c r="P808" s="15">
        <v>752</v>
      </c>
      <c r="Q808" s="16">
        <f t="shared" si="186"/>
        <v>39</v>
      </c>
      <c r="R808" s="16">
        <f t="shared" si="187"/>
        <v>1606047</v>
      </c>
      <c r="S808" s="16" t="str">
        <f t="shared" si="191"/>
        <v>神器7碎片5等级2</v>
      </c>
      <c r="T808" s="31" t="s">
        <v>673</v>
      </c>
      <c r="U808" s="16">
        <f t="shared" si="188"/>
        <v>2</v>
      </c>
      <c r="V808" s="38">
        <f t="shared" si="192"/>
        <v>0.25800000000000001</v>
      </c>
      <c r="W808" s="19">
        <f t="shared" si="189"/>
        <v>7.7400000000000004E-3</v>
      </c>
      <c r="X808" s="16">
        <f t="shared" si="193"/>
        <v>2</v>
      </c>
      <c r="Y808" s="16">
        <f t="shared" si="194"/>
        <v>3</v>
      </c>
      <c r="Z808" s="16">
        <f t="shared" si="195"/>
        <v>0</v>
      </c>
      <c r="AA808" s="16" t="str">
        <f t="shared" si="196"/>
        <v>DefExt</v>
      </c>
      <c r="AB808" s="16">
        <f t="shared" si="190"/>
        <v>41</v>
      </c>
      <c r="AC808" s="16" t="str">
        <f t="shared" si="197"/>
        <v>HPExt</v>
      </c>
      <c r="AD808" s="16">
        <f t="shared" si="198"/>
        <v>125</v>
      </c>
      <c r="AE808" s="16" t="str">
        <f t="shared" si="199"/>
        <v>[x]</v>
      </c>
      <c r="AF808" s="29" t="str">
        <f t="shared" si="200"/>
        <v>[x]</v>
      </c>
      <c r="AG808" s="29" t="str">
        <f t="shared" si="201"/>
        <v>[x]</v>
      </c>
    </row>
    <row r="809" spans="16:33" ht="16.5" x14ac:dyDescent="0.2">
      <c r="P809" s="15">
        <v>753</v>
      </c>
      <c r="Q809" s="16">
        <f t="shared" si="186"/>
        <v>39</v>
      </c>
      <c r="R809" s="16">
        <f t="shared" si="187"/>
        <v>1606047</v>
      </c>
      <c r="S809" s="16" t="str">
        <f t="shared" si="191"/>
        <v>神器7碎片5等级3</v>
      </c>
      <c r="T809" s="31" t="s">
        <v>673</v>
      </c>
      <c r="U809" s="16">
        <f t="shared" si="188"/>
        <v>3</v>
      </c>
      <c r="V809" s="38">
        <f t="shared" si="192"/>
        <v>0.31800000000000006</v>
      </c>
      <c r="W809" s="19">
        <f t="shared" si="189"/>
        <v>9.5400000000000016E-3</v>
      </c>
      <c r="X809" s="16">
        <f t="shared" si="193"/>
        <v>2</v>
      </c>
      <c r="Y809" s="16">
        <f t="shared" si="194"/>
        <v>3</v>
      </c>
      <c r="Z809" s="16">
        <f t="shared" si="195"/>
        <v>0</v>
      </c>
      <c r="AA809" s="16" t="str">
        <f t="shared" si="196"/>
        <v>DefExt</v>
      </c>
      <c r="AB809" s="16">
        <f t="shared" si="190"/>
        <v>51</v>
      </c>
      <c r="AC809" s="16" t="str">
        <f t="shared" si="197"/>
        <v>HPExt</v>
      </c>
      <c r="AD809" s="16">
        <f t="shared" si="198"/>
        <v>154</v>
      </c>
      <c r="AE809" s="16" t="str">
        <f t="shared" si="199"/>
        <v>[x]</v>
      </c>
      <c r="AF809" s="29" t="str">
        <f t="shared" si="200"/>
        <v>[x]</v>
      </c>
      <c r="AG809" s="29" t="str">
        <f t="shared" si="201"/>
        <v>[x]</v>
      </c>
    </row>
    <row r="810" spans="16:33" ht="16.5" x14ac:dyDescent="0.2">
      <c r="P810" s="15">
        <v>754</v>
      </c>
      <c r="Q810" s="16">
        <f t="shared" si="186"/>
        <v>39</v>
      </c>
      <c r="R810" s="16">
        <f t="shared" si="187"/>
        <v>1606047</v>
      </c>
      <c r="S810" s="16" t="str">
        <f t="shared" si="191"/>
        <v>神器7碎片5等级4</v>
      </c>
      <c r="T810" s="31" t="s">
        <v>673</v>
      </c>
      <c r="U810" s="16">
        <f t="shared" si="188"/>
        <v>4</v>
      </c>
      <c r="V810" s="38">
        <f t="shared" si="192"/>
        <v>0.38200000000000001</v>
      </c>
      <c r="W810" s="19">
        <f t="shared" si="189"/>
        <v>1.146E-2</v>
      </c>
      <c r="X810" s="16">
        <f t="shared" si="193"/>
        <v>2</v>
      </c>
      <c r="Y810" s="16">
        <f t="shared" si="194"/>
        <v>3</v>
      </c>
      <c r="Z810" s="16">
        <f t="shared" si="195"/>
        <v>0</v>
      </c>
      <c r="AA810" s="16" t="str">
        <f t="shared" si="196"/>
        <v>DefExt</v>
      </c>
      <c r="AB810" s="16">
        <f t="shared" si="190"/>
        <v>61</v>
      </c>
      <c r="AC810" s="16" t="str">
        <f t="shared" si="197"/>
        <v>HPExt</v>
      </c>
      <c r="AD810" s="16">
        <f t="shared" si="198"/>
        <v>185</v>
      </c>
      <c r="AE810" s="16" t="str">
        <f t="shared" si="199"/>
        <v>[x]</v>
      </c>
      <c r="AF810" s="29" t="str">
        <f t="shared" si="200"/>
        <v>[x]</v>
      </c>
      <c r="AG810" s="29" t="str">
        <f t="shared" si="201"/>
        <v>[x]</v>
      </c>
    </row>
    <row r="811" spans="16:33" ht="16.5" x14ac:dyDescent="0.2">
      <c r="P811" s="15">
        <v>755</v>
      </c>
      <c r="Q811" s="16">
        <f t="shared" si="186"/>
        <v>39</v>
      </c>
      <c r="R811" s="16">
        <f t="shared" si="187"/>
        <v>1606047</v>
      </c>
      <c r="S811" s="16" t="str">
        <f t="shared" si="191"/>
        <v>神器7碎片5等级5</v>
      </c>
      <c r="T811" s="31" t="s">
        <v>673</v>
      </c>
      <c r="U811" s="16">
        <f t="shared" si="188"/>
        <v>5</v>
      </c>
      <c r="V811" s="38">
        <f t="shared" si="192"/>
        <v>0.45</v>
      </c>
      <c r="W811" s="19">
        <f t="shared" si="189"/>
        <v>1.35E-2</v>
      </c>
      <c r="X811" s="16">
        <f t="shared" si="193"/>
        <v>2</v>
      </c>
      <c r="Y811" s="16">
        <f t="shared" si="194"/>
        <v>3</v>
      </c>
      <c r="Z811" s="16">
        <f t="shared" si="195"/>
        <v>0</v>
      </c>
      <c r="AA811" s="16" t="str">
        <f t="shared" si="196"/>
        <v>DefExt</v>
      </c>
      <c r="AB811" s="16">
        <f t="shared" si="190"/>
        <v>72</v>
      </c>
      <c r="AC811" s="16" t="str">
        <f t="shared" si="197"/>
        <v>HPExt</v>
      </c>
      <c r="AD811" s="16">
        <f t="shared" si="198"/>
        <v>218</v>
      </c>
      <c r="AE811" s="16" t="str">
        <f t="shared" si="199"/>
        <v>[x]</v>
      </c>
      <c r="AF811" s="29" t="str">
        <f t="shared" si="200"/>
        <v>[x]</v>
      </c>
      <c r="AG811" s="29" t="str">
        <f t="shared" si="201"/>
        <v>[x]</v>
      </c>
    </row>
    <row r="812" spans="16:33" ht="16.5" x14ac:dyDescent="0.2">
      <c r="P812" s="15">
        <v>756</v>
      </c>
      <c r="Q812" s="16">
        <f t="shared" si="186"/>
        <v>39</v>
      </c>
      <c r="R812" s="16">
        <f t="shared" si="187"/>
        <v>1606047</v>
      </c>
      <c r="S812" s="16" t="str">
        <f t="shared" si="191"/>
        <v>神器7碎片5等级6</v>
      </c>
      <c r="T812" s="31" t="s">
        <v>673</v>
      </c>
      <c r="U812" s="16">
        <f t="shared" si="188"/>
        <v>6</v>
      </c>
      <c r="V812" s="38">
        <f t="shared" si="192"/>
        <v>0.52200000000000002</v>
      </c>
      <c r="W812" s="19">
        <f t="shared" si="189"/>
        <v>1.566E-2</v>
      </c>
      <c r="X812" s="16">
        <f t="shared" si="193"/>
        <v>2</v>
      </c>
      <c r="Y812" s="16">
        <f t="shared" si="194"/>
        <v>3</v>
      </c>
      <c r="Z812" s="16">
        <f t="shared" si="195"/>
        <v>0</v>
      </c>
      <c r="AA812" s="16" t="str">
        <f t="shared" si="196"/>
        <v>DefExt</v>
      </c>
      <c r="AB812" s="16">
        <f t="shared" si="190"/>
        <v>84</v>
      </c>
      <c r="AC812" s="16" t="str">
        <f t="shared" si="197"/>
        <v>HPExt</v>
      </c>
      <c r="AD812" s="16">
        <f t="shared" si="198"/>
        <v>253</v>
      </c>
      <c r="AE812" s="16" t="str">
        <f t="shared" si="199"/>
        <v>[x]</v>
      </c>
      <c r="AF812" s="29" t="str">
        <f t="shared" si="200"/>
        <v>[x]</v>
      </c>
      <c r="AG812" s="29" t="str">
        <f t="shared" si="201"/>
        <v>[x]</v>
      </c>
    </row>
    <row r="813" spans="16:33" ht="16.5" x14ac:dyDescent="0.2">
      <c r="P813" s="15">
        <v>757</v>
      </c>
      <c r="Q813" s="16">
        <f t="shared" si="186"/>
        <v>39</v>
      </c>
      <c r="R813" s="16">
        <f t="shared" si="187"/>
        <v>1606047</v>
      </c>
      <c r="S813" s="16" t="str">
        <f t="shared" si="191"/>
        <v>神器7碎片5等级7</v>
      </c>
      <c r="T813" s="31" t="s">
        <v>673</v>
      </c>
      <c r="U813" s="16">
        <f t="shared" si="188"/>
        <v>7</v>
      </c>
      <c r="V813" s="38">
        <f t="shared" si="192"/>
        <v>0.59799999999999998</v>
      </c>
      <c r="W813" s="19">
        <f t="shared" si="189"/>
        <v>1.7939999999999998E-2</v>
      </c>
      <c r="X813" s="16">
        <f t="shared" si="193"/>
        <v>2</v>
      </c>
      <c r="Y813" s="16">
        <f t="shared" si="194"/>
        <v>3</v>
      </c>
      <c r="Z813" s="16">
        <f t="shared" si="195"/>
        <v>0</v>
      </c>
      <c r="AA813" s="16" t="str">
        <f t="shared" si="196"/>
        <v>DefExt</v>
      </c>
      <c r="AB813" s="16">
        <f t="shared" si="190"/>
        <v>96</v>
      </c>
      <c r="AC813" s="16" t="str">
        <f t="shared" si="197"/>
        <v>HPExt</v>
      </c>
      <c r="AD813" s="16">
        <f t="shared" si="198"/>
        <v>290</v>
      </c>
      <c r="AE813" s="16" t="str">
        <f t="shared" si="199"/>
        <v>[x]</v>
      </c>
      <c r="AF813" s="29" t="str">
        <f t="shared" si="200"/>
        <v>[x]</v>
      </c>
      <c r="AG813" s="29" t="str">
        <f t="shared" si="201"/>
        <v>[x]</v>
      </c>
    </row>
    <row r="814" spans="16:33" ht="16.5" x14ac:dyDescent="0.2">
      <c r="P814" s="15">
        <v>758</v>
      </c>
      <c r="Q814" s="16">
        <f t="shared" si="186"/>
        <v>39</v>
      </c>
      <c r="R814" s="16">
        <f t="shared" si="187"/>
        <v>1606047</v>
      </c>
      <c r="S814" s="16" t="str">
        <f t="shared" si="191"/>
        <v>神器7碎片5等级8</v>
      </c>
      <c r="T814" s="31" t="s">
        <v>673</v>
      </c>
      <c r="U814" s="16">
        <f t="shared" si="188"/>
        <v>8</v>
      </c>
      <c r="V814" s="38">
        <f t="shared" si="192"/>
        <v>0.67800000000000005</v>
      </c>
      <c r="W814" s="19">
        <f t="shared" si="189"/>
        <v>2.034E-2</v>
      </c>
      <c r="X814" s="16">
        <f t="shared" si="193"/>
        <v>2</v>
      </c>
      <c r="Y814" s="16">
        <f t="shared" si="194"/>
        <v>3</v>
      </c>
      <c r="Z814" s="16">
        <f t="shared" si="195"/>
        <v>0</v>
      </c>
      <c r="AA814" s="16" t="str">
        <f t="shared" si="196"/>
        <v>DefExt</v>
      </c>
      <c r="AB814" s="16">
        <f t="shared" si="190"/>
        <v>109</v>
      </c>
      <c r="AC814" s="16" t="str">
        <f t="shared" si="197"/>
        <v>HPExt</v>
      </c>
      <c r="AD814" s="16">
        <f t="shared" si="198"/>
        <v>329</v>
      </c>
      <c r="AE814" s="16" t="str">
        <f t="shared" si="199"/>
        <v>[x]</v>
      </c>
      <c r="AF814" s="29" t="str">
        <f t="shared" si="200"/>
        <v>[x]</v>
      </c>
      <c r="AG814" s="29" t="str">
        <f t="shared" si="201"/>
        <v>[x]</v>
      </c>
    </row>
    <row r="815" spans="16:33" ht="16.5" x14ac:dyDescent="0.2">
      <c r="P815" s="15">
        <v>759</v>
      </c>
      <c r="Q815" s="16">
        <f t="shared" si="186"/>
        <v>39</v>
      </c>
      <c r="R815" s="16">
        <f t="shared" si="187"/>
        <v>1606047</v>
      </c>
      <c r="S815" s="16" t="str">
        <f t="shared" si="191"/>
        <v>神器7碎片5等级9</v>
      </c>
      <c r="T815" s="31" t="s">
        <v>673</v>
      </c>
      <c r="U815" s="16">
        <f t="shared" si="188"/>
        <v>9</v>
      </c>
      <c r="V815" s="38">
        <f t="shared" si="192"/>
        <v>0.76200000000000001</v>
      </c>
      <c r="W815" s="19">
        <f t="shared" si="189"/>
        <v>2.2859999999999998E-2</v>
      </c>
      <c r="X815" s="16">
        <f t="shared" si="193"/>
        <v>2</v>
      </c>
      <c r="Y815" s="16">
        <f t="shared" si="194"/>
        <v>3</v>
      </c>
      <c r="Z815" s="16">
        <f t="shared" si="195"/>
        <v>0</v>
      </c>
      <c r="AA815" s="16" t="str">
        <f t="shared" si="196"/>
        <v>DefExt</v>
      </c>
      <c r="AB815" s="16">
        <f t="shared" si="190"/>
        <v>122</v>
      </c>
      <c r="AC815" s="16" t="str">
        <f t="shared" si="197"/>
        <v>HPExt</v>
      </c>
      <c r="AD815" s="16">
        <f t="shared" si="198"/>
        <v>370</v>
      </c>
      <c r="AE815" s="16" t="str">
        <f t="shared" si="199"/>
        <v>[x]</v>
      </c>
      <c r="AF815" s="29" t="str">
        <f t="shared" si="200"/>
        <v>[x]</v>
      </c>
      <c r="AG815" s="29" t="str">
        <f t="shared" si="201"/>
        <v>[x]</v>
      </c>
    </row>
    <row r="816" spans="16:33" ht="16.5" x14ac:dyDescent="0.2">
      <c r="P816" s="15">
        <v>760</v>
      </c>
      <c r="Q816" s="16">
        <f t="shared" si="186"/>
        <v>39</v>
      </c>
      <c r="R816" s="16">
        <f t="shared" si="187"/>
        <v>1606047</v>
      </c>
      <c r="S816" s="16" t="str">
        <f t="shared" si="191"/>
        <v>神器7碎片5等级10</v>
      </c>
      <c r="T816" s="31" t="s">
        <v>673</v>
      </c>
      <c r="U816" s="16">
        <f t="shared" si="188"/>
        <v>10</v>
      </c>
      <c r="V816" s="38">
        <f t="shared" si="192"/>
        <v>0.85000000000000009</v>
      </c>
      <c r="W816" s="19">
        <f t="shared" si="189"/>
        <v>2.5500000000000002E-2</v>
      </c>
      <c r="X816" s="16">
        <f t="shared" si="193"/>
        <v>2</v>
      </c>
      <c r="Y816" s="16">
        <f t="shared" si="194"/>
        <v>3</v>
      </c>
      <c r="Z816" s="16">
        <f t="shared" si="195"/>
        <v>0</v>
      </c>
      <c r="AA816" s="16" t="str">
        <f t="shared" si="196"/>
        <v>DefExt</v>
      </c>
      <c r="AB816" s="16">
        <f t="shared" si="190"/>
        <v>136</v>
      </c>
      <c r="AC816" s="16" t="str">
        <f t="shared" si="197"/>
        <v>HPExt</v>
      </c>
      <c r="AD816" s="16">
        <f t="shared" si="198"/>
        <v>413</v>
      </c>
      <c r="AE816" s="16" t="str">
        <f t="shared" si="199"/>
        <v>[x]</v>
      </c>
      <c r="AF816" s="29" t="str">
        <f t="shared" si="200"/>
        <v>[x]</v>
      </c>
      <c r="AG816" s="29" t="str">
        <f t="shared" si="201"/>
        <v>[x]</v>
      </c>
    </row>
    <row r="817" spans="16:33" ht="16.5" x14ac:dyDescent="0.2">
      <c r="P817" s="15">
        <v>761</v>
      </c>
      <c r="Q817" s="16">
        <f t="shared" si="186"/>
        <v>39</v>
      </c>
      <c r="R817" s="16">
        <f t="shared" si="187"/>
        <v>1606047</v>
      </c>
      <c r="S817" s="16" t="str">
        <f t="shared" si="191"/>
        <v>神器7碎片5等级11</v>
      </c>
      <c r="T817" s="31" t="s">
        <v>673</v>
      </c>
      <c r="U817" s="16">
        <f t="shared" si="188"/>
        <v>11</v>
      </c>
      <c r="V817" s="38">
        <f t="shared" si="192"/>
        <v>0.94200000000000006</v>
      </c>
      <c r="W817" s="19">
        <f t="shared" si="189"/>
        <v>2.826E-2</v>
      </c>
      <c r="X817" s="16">
        <f t="shared" si="193"/>
        <v>2</v>
      </c>
      <c r="Y817" s="16">
        <f t="shared" si="194"/>
        <v>3</v>
      </c>
      <c r="Z817" s="16">
        <f t="shared" si="195"/>
        <v>0</v>
      </c>
      <c r="AA817" s="16" t="str">
        <f t="shared" si="196"/>
        <v>DefExt</v>
      </c>
      <c r="AB817" s="16">
        <f t="shared" si="190"/>
        <v>151</v>
      </c>
      <c r="AC817" s="16" t="str">
        <f t="shared" si="197"/>
        <v>HPExt</v>
      </c>
      <c r="AD817" s="16">
        <f t="shared" si="198"/>
        <v>458</v>
      </c>
      <c r="AE817" s="16" t="str">
        <f t="shared" si="199"/>
        <v>[x]</v>
      </c>
      <c r="AF817" s="29" t="str">
        <f t="shared" si="200"/>
        <v>[x]</v>
      </c>
      <c r="AG817" s="29" t="str">
        <f t="shared" si="201"/>
        <v>[x]</v>
      </c>
    </row>
    <row r="818" spans="16:33" ht="16.5" x14ac:dyDescent="0.2">
      <c r="P818" s="15">
        <v>762</v>
      </c>
      <c r="Q818" s="16">
        <f t="shared" si="186"/>
        <v>39</v>
      </c>
      <c r="R818" s="16">
        <f t="shared" si="187"/>
        <v>1606047</v>
      </c>
      <c r="S818" s="16" t="str">
        <f t="shared" si="191"/>
        <v>神器7碎片5等级12</v>
      </c>
      <c r="T818" s="31" t="s">
        <v>673</v>
      </c>
      <c r="U818" s="16">
        <f t="shared" si="188"/>
        <v>12</v>
      </c>
      <c r="V818" s="38">
        <f t="shared" si="192"/>
        <v>1.0380000000000003</v>
      </c>
      <c r="W818" s="19">
        <f t="shared" si="189"/>
        <v>3.1140000000000008E-2</v>
      </c>
      <c r="X818" s="16">
        <f t="shared" si="193"/>
        <v>2</v>
      </c>
      <c r="Y818" s="16">
        <f t="shared" si="194"/>
        <v>3</v>
      </c>
      <c r="Z818" s="16">
        <f t="shared" si="195"/>
        <v>0</v>
      </c>
      <c r="AA818" s="16" t="str">
        <f t="shared" si="196"/>
        <v>DefExt</v>
      </c>
      <c r="AB818" s="16">
        <f t="shared" si="190"/>
        <v>167</v>
      </c>
      <c r="AC818" s="16" t="str">
        <f t="shared" si="197"/>
        <v>HPExt</v>
      </c>
      <c r="AD818" s="16">
        <f t="shared" si="198"/>
        <v>504</v>
      </c>
      <c r="AE818" s="16" t="str">
        <f t="shared" si="199"/>
        <v>[x]</v>
      </c>
      <c r="AF818" s="29" t="str">
        <f t="shared" si="200"/>
        <v>[x]</v>
      </c>
      <c r="AG818" s="29" t="str">
        <f t="shared" si="201"/>
        <v>[x]</v>
      </c>
    </row>
    <row r="819" spans="16:33" ht="16.5" x14ac:dyDescent="0.2">
      <c r="P819" s="15">
        <v>763</v>
      </c>
      <c r="Q819" s="16">
        <f t="shared" si="186"/>
        <v>39</v>
      </c>
      <c r="R819" s="16">
        <f t="shared" si="187"/>
        <v>1606047</v>
      </c>
      <c r="S819" s="16" t="str">
        <f t="shared" si="191"/>
        <v>神器7碎片5等级13</v>
      </c>
      <c r="T819" s="31" t="s">
        <v>673</v>
      </c>
      <c r="U819" s="16">
        <f t="shared" si="188"/>
        <v>13</v>
      </c>
      <c r="V819" s="38">
        <f t="shared" si="192"/>
        <v>1.1380000000000001</v>
      </c>
      <c r="W819" s="19">
        <f t="shared" si="189"/>
        <v>3.4140000000000004E-2</v>
      </c>
      <c r="X819" s="16">
        <f t="shared" si="193"/>
        <v>2</v>
      </c>
      <c r="Y819" s="16">
        <f t="shared" si="194"/>
        <v>3</v>
      </c>
      <c r="Z819" s="16">
        <f t="shared" si="195"/>
        <v>0</v>
      </c>
      <c r="AA819" s="16" t="str">
        <f t="shared" si="196"/>
        <v>DefExt</v>
      </c>
      <c r="AB819" s="16">
        <f t="shared" si="190"/>
        <v>183</v>
      </c>
      <c r="AC819" s="16" t="str">
        <f t="shared" si="197"/>
        <v>HPExt</v>
      </c>
      <c r="AD819" s="16">
        <f t="shared" si="198"/>
        <v>553</v>
      </c>
      <c r="AE819" s="16" t="str">
        <f t="shared" si="199"/>
        <v>[x]</v>
      </c>
      <c r="AF819" s="29" t="str">
        <f t="shared" si="200"/>
        <v>[x]</v>
      </c>
      <c r="AG819" s="29" t="str">
        <f t="shared" si="201"/>
        <v>[x]</v>
      </c>
    </row>
    <row r="820" spans="16:33" ht="16.5" x14ac:dyDescent="0.2">
      <c r="P820" s="15">
        <v>764</v>
      </c>
      <c r="Q820" s="16">
        <f t="shared" si="186"/>
        <v>39</v>
      </c>
      <c r="R820" s="16">
        <f t="shared" si="187"/>
        <v>1606047</v>
      </c>
      <c r="S820" s="16" t="str">
        <f t="shared" si="191"/>
        <v>神器7碎片5等级14</v>
      </c>
      <c r="T820" s="31" t="s">
        <v>673</v>
      </c>
      <c r="U820" s="16">
        <f t="shared" si="188"/>
        <v>14</v>
      </c>
      <c r="V820" s="38">
        <f t="shared" si="192"/>
        <v>1.242</v>
      </c>
      <c r="W820" s="19">
        <f t="shared" si="189"/>
        <v>3.7260000000000001E-2</v>
      </c>
      <c r="X820" s="16">
        <f t="shared" si="193"/>
        <v>2</v>
      </c>
      <c r="Y820" s="16">
        <f t="shared" si="194"/>
        <v>3</v>
      </c>
      <c r="Z820" s="16">
        <f t="shared" si="195"/>
        <v>0</v>
      </c>
      <c r="AA820" s="16" t="str">
        <f t="shared" si="196"/>
        <v>DefExt</v>
      </c>
      <c r="AB820" s="16">
        <f t="shared" si="190"/>
        <v>199</v>
      </c>
      <c r="AC820" s="16" t="str">
        <f t="shared" si="197"/>
        <v>HPExt</v>
      </c>
      <c r="AD820" s="16">
        <f t="shared" si="198"/>
        <v>603</v>
      </c>
      <c r="AE820" s="16" t="str">
        <f t="shared" si="199"/>
        <v>[x]</v>
      </c>
      <c r="AF820" s="29" t="str">
        <f t="shared" si="200"/>
        <v>[x]</v>
      </c>
      <c r="AG820" s="29" t="str">
        <f t="shared" si="201"/>
        <v>[x]</v>
      </c>
    </row>
    <row r="821" spans="16:33" ht="16.5" x14ac:dyDescent="0.2">
      <c r="P821" s="15">
        <v>765</v>
      </c>
      <c r="Q821" s="16">
        <f t="shared" si="186"/>
        <v>39</v>
      </c>
      <c r="R821" s="16">
        <f t="shared" si="187"/>
        <v>1606047</v>
      </c>
      <c r="S821" s="16" t="str">
        <f t="shared" si="191"/>
        <v>神器7碎片5等级15</v>
      </c>
      <c r="T821" s="31" t="s">
        <v>673</v>
      </c>
      <c r="U821" s="16">
        <f t="shared" si="188"/>
        <v>15</v>
      </c>
      <c r="V821" s="38">
        <f t="shared" si="192"/>
        <v>1.35</v>
      </c>
      <c r="W821" s="19">
        <f t="shared" si="189"/>
        <v>4.0500000000000001E-2</v>
      </c>
      <c r="X821" s="16">
        <f t="shared" si="193"/>
        <v>2</v>
      </c>
      <c r="Y821" s="16">
        <f t="shared" si="194"/>
        <v>3</v>
      </c>
      <c r="Z821" s="16">
        <f t="shared" si="195"/>
        <v>0</v>
      </c>
      <c r="AA821" s="16" t="str">
        <f t="shared" si="196"/>
        <v>DefExt</v>
      </c>
      <c r="AB821" s="16">
        <f t="shared" si="190"/>
        <v>217</v>
      </c>
      <c r="AC821" s="16" t="str">
        <f t="shared" si="197"/>
        <v>HPExt</v>
      </c>
      <c r="AD821" s="16">
        <f t="shared" si="198"/>
        <v>656</v>
      </c>
      <c r="AE821" s="16" t="str">
        <f t="shared" si="199"/>
        <v>[x]</v>
      </c>
      <c r="AF821" s="29" t="str">
        <f t="shared" si="200"/>
        <v>[x]</v>
      </c>
      <c r="AG821" s="29" t="str">
        <f t="shared" si="201"/>
        <v>[x]</v>
      </c>
    </row>
    <row r="822" spans="16:33" ht="16.5" x14ac:dyDescent="0.2">
      <c r="P822" s="15">
        <v>766</v>
      </c>
      <c r="Q822" s="16">
        <f t="shared" si="186"/>
        <v>39</v>
      </c>
      <c r="R822" s="16">
        <f t="shared" si="187"/>
        <v>1606047</v>
      </c>
      <c r="S822" s="16" t="str">
        <f t="shared" si="191"/>
        <v>神器7碎片5等级16</v>
      </c>
      <c r="T822" s="31" t="s">
        <v>673</v>
      </c>
      <c r="U822" s="16">
        <f t="shared" si="188"/>
        <v>16</v>
      </c>
      <c r="V822" s="38">
        <f t="shared" si="192"/>
        <v>1.4620000000000002</v>
      </c>
      <c r="W822" s="19">
        <f t="shared" si="189"/>
        <v>4.3860000000000003E-2</v>
      </c>
      <c r="X822" s="16">
        <f t="shared" si="193"/>
        <v>2</v>
      </c>
      <c r="Y822" s="16">
        <f t="shared" si="194"/>
        <v>3</v>
      </c>
      <c r="Z822" s="16">
        <f t="shared" si="195"/>
        <v>0</v>
      </c>
      <c r="AA822" s="16" t="str">
        <f t="shared" si="196"/>
        <v>DefExt</v>
      </c>
      <c r="AB822" s="16">
        <f t="shared" si="190"/>
        <v>235</v>
      </c>
      <c r="AC822" s="16" t="str">
        <f t="shared" si="197"/>
        <v>HPExt</v>
      </c>
      <c r="AD822" s="16">
        <f t="shared" si="198"/>
        <v>710</v>
      </c>
      <c r="AE822" s="16" t="str">
        <f t="shared" si="199"/>
        <v>[x]</v>
      </c>
      <c r="AF822" s="29" t="str">
        <f t="shared" si="200"/>
        <v>[x]</v>
      </c>
      <c r="AG822" s="29" t="str">
        <f t="shared" si="201"/>
        <v>[x]</v>
      </c>
    </row>
    <row r="823" spans="16:33" ht="16.5" x14ac:dyDescent="0.2">
      <c r="P823" s="15">
        <v>767</v>
      </c>
      <c r="Q823" s="16">
        <f t="shared" si="186"/>
        <v>39</v>
      </c>
      <c r="R823" s="16">
        <f t="shared" si="187"/>
        <v>1606047</v>
      </c>
      <c r="S823" s="16" t="str">
        <f t="shared" si="191"/>
        <v>神器7碎片5等级17</v>
      </c>
      <c r="T823" s="31" t="s">
        <v>673</v>
      </c>
      <c r="U823" s="16">
        <f t="shared" si="188"/>
        <v>17</v>
      </c>
      <c r="V823" s="38">
        <f t="shared" si="192"/>
        <v>1.5779999999999998</v>
      </c>
      <c r="W823" s="19">
        <f t="shared" si="189"/>
        <v>4.7339999999999993E-2</v>
      </c>
      <c r="X823" s="16">
        <f t="shared" si="193"/>
        <v>2</v>
      </c>
      <c r="Y823" s="16">
        <f t="shared" si="194"/>
        <v>3</v>
      </c>
      <c r="Z823" s="16">
        <f t="shared" si="195"/>
        <v>0</v>
      </c>
      <c r="AA823" s="16" t="str">
        <f t="shared" si="196"/>
        <v>DefExt</v>
      </c>
      <c r="AB823" s="16">
        <f t="shared" si="190"/>
        <v>253</v>
      </c>
      <c r="AC823" s="16" t="str">
        <f t="shared" si="197"/>
        <v>HPExt</v>
      </c>
      <c r="AD823" s="16">
        <f t="shared" si="198"/>
        <v>767</v>
      </c>
      <c r="AE823" s="16" t="str">
        <f t="shared" si="199"/>
        <v>[x]</v>
      </c>
      <c r="AF823" s="29" t="str">
        <f t="shared" si="200"/>
        <v>[x]</v>
      </c>
      <c r="AG823" s="29" t="str">
        <f t="shared" si="201"/>
        <v>[x]</v>
      </c>
    </row>
    <row r="824" spans="16:33" ht="16.5" x14ac:dyDescent="0.2">
      <c r="P824" s="15">
        <v>768</v>
      </c>
      <c r="Q824" s="16">
        <f t="shared" si="186"/>
        <v>39</v>
      </c>
      <c r="R824" s="16">
        <f t="shared" si="187"/>
        <v>1606047</v>
      </c>
      <c r="S824" s="16" t="str">
        <f t="shared" si="191"/>
        <v>神器7碎片5等级18</v>
      </c>
      <c r="T824" s="31" t="s">
        <v>673</v>
      </c>
      <c r="U824" s="16">
        <f t="shared" si="188"/>
        <v>18</v>
      </c>
      <c r="V824" s="38">
        <f t="shared" si="192"/>
        <v>1.698</v>
      </c>
      <c r="W824" s="19">
        <f t="shared" si="189"/>
        <v>5.0939999999999999E-2</v>
      </c>
      <c r="X824" s="16">
        <f t="shared" si="193"/>
        <v>2</v>
      </c>
      <c r="Y824" s="16">
        <f t="shared" si="194"/>
        <v>3</v>
      </c>
      <c r="Z824" s="16">
        <f t="shared" si="195"/>
        <v>0</v>
      </c>
      <c r="AA824" s="16" t="str">
        <f t="shared" si="196"/>
        <v>DefExt</v>
      </c>
      <c r="AB824" s="16">
        <f t="shared" si="190"/>
        <v>273</v>
      </c>
      <c r="AC824" s="16" t="str">
        <f t="shared" si="197"/>
        <v>HPExt</v>
      </c>
      <c r="AD824" s="16">
        <f t="shared" si="198"/>
        <v>825</v>
      </c>
      <c r="AE824" s="16" t="str">
        <f t="shared" si="199"/>
        <v>[x]</v>
      </c>
      <c r="AF824" s="29" t="str">
        <f t="shared" si="200"/>
        <v>[x]</v>
      </c>
      <c r="AG824" s="29" t="str">
        <f t="shared" si="201"/>
        <v>[x]</v>
      </c>
    </row>
    <row r="825" spans="16:33" ht="16.5" x14ac:dyDescent="0.2">
      <c r="P825" s="15">
        <v>769</v>
      </c>
      <c r="Q825" s="16">
        <f t="shared" ref="Q825:Q888" si="202">MATCH(P825-1,$X$4:$X$46,1)</f>
        <v>39</v>
      </c>
      <c r="R825" s="16">
        <f t="shared" ref="R825:R888" si="203">INDEX($S$5:$S$46,Q825)</f>
        <v>1606047</v>
      </c>
      <c r="S825" s="16" t="str">
        <f t="shared" si="191"/>
        <v>神器7碎片5等级19</v>
      </c>
      <c r="T825" s="31" t="s">
        <v>673</v>
      </c>
      <c r="U825" s="16">
        <f t="shared" ref="U825:U890" si="204">P825-INDEX($X$4:$X$46,Q825)</f>
        <v>19</v>
      </c>
      <c r="V825" s="38">
        <f t="shared" si="192"/>
        <v>1.8220000000000001</v>
      </c>
      <c r="W825" s="19">
        <f t="shared" ref="W825:W888" si="205">INDEX($V$5:$V$46,Q825)*V825</f>
        <v>5.466E-2</v>
      </c>
      <c r="X825" s="16">
        <f t="shared" si="193"/>
        <v>2</v>
      </c>
      <c r="Y825" s="16">
        <f t="shared" si="194"/>
        <v>3</v>
      </c>
      <c r="Z825" s="16">
        <f t="shared" si="195"/>
        <v>0</v>
      </c>
      <c r="AA825" s="16" t="str">
        <f t="shared" si="196"/>
        <v>DefExt</v>
      </c>
      <c r="AB825" s="16">
        <f t="shared" ref="AB825:AB890" si="206">INT(INDEX($E$4:$G$4,X825)*W825*INDEX($Y$5:$AA$46,Q825,X825))</f>
        <v>293</v>
      </c>
      <c r="AC825" s="16" t="str">
        <f t="shared" si="197"/>
        <v>HPExt</v>
      </c>
      <c r="AD825" s="16">
        <f t="shared" si="198"/>
        <v>885</v>
      </c>
      <c r="AE825" s="16" t="str">
        <f t="shared" si="199"/>
        <v>[x]</v>
      </c>
      <c r="AF825" s="29" t="str">
        <f t="shared" si="200"/>
        <v>[x]</v>
      </c>
      <c r="AG825" s="29" t="str">
        <f t="shared" si="201"/>
        <v>[x]</v>
      </c>
    </row>
    <row r="826" spans="16:33" ht="16.5" x14ac:dyDescent="0.2">
      <c r="P826" s="15">
        <v>770</v>
      </c>
      <c r="Q826" s="16">
        <f t="shared" si="202"/>
        <v>39</v>
      </c>
      <c r="R826" s="16">
        <f t="shared" si="203"/>
        <v>1606047</v>
      </c>
      <c r="S826" s="16" t="str">
        <f t="shared" ref="S826:S889" si="207">INDEX($P$5:$P$46,Q826)&amp;"碎片"&amp;INDEX($R$5:$R$46,Q826)&amp;"等级"&amp;U826</f>
        <v>神器7碎片5等级20</v>
      </c>
      <c r="T826" s="31" t="s">
        <v>673</v>
      </c>
      <c r="U826" s="16">
        <f t="shared" si="204"/>
        <v>20</v>
      </c>
      <c r="V826" s="38">
        <f t="shared" ref="V826:V889" si="208">15%+U826*5%+U826*U826*0.2%</f>
        <v>1.95</v>
      </c>
      <c r="W826" s="19">
        <f t="shared" si="205"/>
        <v>5.8499999999999996E-2</v>
      </c>
      <c r="X826" s="16">
        <f t="shared" ref="X826:X890" si="209">INDEX($AB$5:$AB$46,Q826)</f>
        <v>2</v>
      </c>
      <c r="Y826" s="16">
        <f t="shared" ref="Y826:Y890" si="210">INDEX(AC$5:AC$46,$Q826)</f>
        <v>3</v>
      </c>
      <c r="Z826" s="16">
        <f t="shared" ref="Z826:Z890" si="211">INDEX(AD$5:AD$46,$Q826)</f>
        <v>0</v>
      </c>
      <c r="AA826" s="16" t="str">
        <f t="shared" ref="AA826:AA889" si="212">INDEX($Y$3:$AA$3,X826)</f>
        <v>DefExt</v>
      </c>
      <c r="AB826" s="16">
        <f t="shared" si="206"/>
        <v>313</v>
      </c>
      <c r="AC826" s="16" t="str">
        <f t="shared" ref="AC826:AC889" si="213">IF(Y826&gt;0,INDEX($Y$3:$AA$3,Y826),"[x]")</f>
        <v>HPExt</v>
      </c>
      <c r="AD826" s="16">
        <f t="shared" ref="AD826:AD889" si="214">IF(Y826&gt;0,INT(INDEX($E$4:$G$4,Y826)*W826*INDEX($Y$5:$AA$46,Q826,Y826)),"[x]")</f>
        <v>948</v>
      </c>
      <c r="AE826" s="16" t="str">
        <f t="shared" ref="AE826:AE889" si="215">IF(Z826&gt;0,INDEX($Y$3:$AA$3,Z826),"[x]")</f>
        <v>[x]</v>
      </c>
      <c r="AF826" s="29" t="str">
        <f t="shared" ref="AF826:AF889" si="216">IF(Z826&gt;0,INT(INDEX($E$4:$G$4,Z826)*W826*INDEX($Y$5:$AA$46,Q826,Z826)),"[x]")</f>
        <v>[x]</v>
      </c>
      <c r="AG826" s="29" t="str">
        <f t="shared" ref="AG826:AG889" si="217">IF(INDEX($AE$5:$AE$46,Q826)&gt;0,INDEX($AE$5:$AE$46,Q826)*U826,"[x]")</f>
        <v>[x]</v>
      </c>
    </row>
    <row r="827" spans="16:33" ht="16.5" x14ac:dyDescent="0.2">
      <c r="P827" s="15">
        <v>771</v>
      </c>
      <c r="Q827" s="16">
        <f t="shared" si="202"/>
        <v>39</v>
      </c>
      <c r="R827" s="16">
        <f t="shared" si="203"/>
        <v>1606047</v>
      </c>
      <c r="S827" s="16" t="str">
        <f t="shared" si="207"/>
        <v>神器7碎片5等级21</v>
      </c>
      <c r="T827" s="31" t="s">
        <v>673</v>
      </c>
      <c r="U827" s="16">
        <f t="shared" si="204"/>
        <v>21</v>
      </c>
      <c r="V827" s="38">
        <f t="shared" si="208"/>
        <v>2.0819999999999999</v>
      </c>
      <c r="W827" s="19">
        <f t="shared" si="205"/>
        <v>6.2459999999999995E-2</v>
      </c>
      <c r="X827" s="16">
        <f t="shared" si="209"/>
        <v>2</v>
      </c>
      <c r="Y827" s="16">
        <f t="shared" si="210"/>
        <v>3</v>
      </c>
      <c r="Z827" s="16">
        <f t="shared" si="211"/>
        <v>0</v>
      </c>
      <c r="AA827" s="16" t="str">
        <f t="shared" si="212"/>
        <v>DefExt</v>
      </c>
      <c r="AB827" s="16">
        <f t="shared" si="206"/>
        <v>335</v>
      </c>
      <c r="AC827" s="16" t="str">
        <f t="shared" si="213"/>
        <v>HPExt</v>
      </c>
      <c r="AD827" s="16">
        <f t="shared" si="214"/>
        <v>1012</v>
      </c>
      <c r="AE827" s="16" t="str">
        <f t="shared" si="215"/>
        <v>[x]</v>
      </c>
      <c r="AF827" s="29" t="str">
        <f t="shared" si="216"/>
        <v>[x]</v>
      </c>
      <c r="AG827" s="29" t="str">
        <f t="shared" si="217"/>
        <v>[x]</v>
      </c>
    </row>
    <row r="828" spans="16:33" ht="16.5" x14ac:dyDescent="0.2">
      <c r="P828" s="15">
        <v>772</v>
      </c>
      <c r="Q828" s="16">
        <f t="shared" si="202"/>
        <v>40</v>
      </c>
      <c r="R828" s="16">
        <f t="shared" si="203"/>
        <v>1606048</v>
      </c>
      <c r="S828" s="16" t="str">
        <f t="shared" si="207"/>
        <v>神器7碎片6等级1</v>
      </c>
      <c r="T828" s="31" t="s">
        <v>673</v>
      </c>
      <c r="U828" s="16">
        <f t="shared" si="204"/>
        <v>1</v>
      </c>
      <c r="V828" s="38">
        <f t="shared" si="208"/>
        <v>0.20200000000000001</v>
      </c>
      <c r="W828" s="19">
        <f t="shared" si="205"/>
        <v>6.0600000000000003E-3</v>
      </c>
      <c r="X828" s="16">
        <f t="shared" si="209"/>
        <v>1</v>
      </c>
      <c r="Y828" s="16">
        <f t="shared" si="210"/>
        <v>2</v>
      </c>
      <c r="Z828" s="16">
        <f t="shared" si="211"/>
        <v>3</v>
      </c>
      <c r="AA828" s="16" t="str">
        <f t="shared" si="212"/>
        <v>AtkExt</v>
      </c>
      <c r="AB828" s="16">
        <f t="shared" si="206"/>
        <v>32</v>
      </c>
      <c r="AC828" s="16" t="str">
        <f t="shared" si="213"/>
        <v>DefExt</v>
      </c>
      <c r="AD828" s="16">
        <f t="shared" si="214"/>
        <v>16</v>
      </c>
      <c r="AE828" s="16" t="str">
        <f t="shared" si="215"/>
        <v>HPExt</v>
      </c>
      <c r="AF828" s="29">
        <f t="shared" si="216"/>
        <v>98</v>
      </c>
      <c r="AG828" s="29" t="str">
        <f t="shared" si="217"/>
        <v>[x]</v>
      </c>
    </row>
    <row r="829" spans="16:33" ht="16.5" x14ac:dyDescent="0.2">
      <c r="P829" s="15">
        <v>773</v>
      </c>
      <c r="Q829" s="16">
        <f t="shared" si="202"/>
        <v>40</v>
      </c>
      <c r="R829" s="16">
        <f t="shared" si="203"/>
        <v>1606048</v>
      </c>
      <c r="S829" s="16" t="str">
        <f t="shared" si="207"/>
        <v>神器7碎片6等级2</v>
      </c>
      <c r="T829" s="31" t="s">
        <v>673</v>
      </c>
      <c r="U829" s="16">
        <f t="shared" si="204"/>
        <v>2</v>
      </c>
      <c r="V829" s="38">
        <f t="shared" si="208"/>
        <v>0.25800000000000001</v>
      </c>
      <c r="W829" s="19">
        <f t="shared" si="205"/>
        <v>7.7400000000000004E-3</v>
      </c>
      <c r="X829" s="16">
        <f t="shared" si="209"/>
        <v>1</v>
      </c>
      <c r="Y829" s="16">
        <f t="shared" si="210"/>
        <v>2</v>
      </c>
      <c r="Z829" s="16">
        <f t="shared" si="211"/>
        <v>3</v>
      </c>
      <c r="AA829" s="16" t="str">
        <f t="shared" si="212"/>
        <v>AtkExt</v>
      </c>
      <c r="AB829" s="16">
        <f t="shared" si="206"/>
        <v>41</v>
      </c>
      <c r="AC829" s="16" t="str">
        <f t="shared" si="213"/>
        <v>DefExt</v>
      </c>
      <c r="AD829" s="16">
        <f t="shared" si="214"/>
        <v>20</v>
      </c>
      <c r="AE829" s="16" t="str">
        <f t="shared" si="215"/>
        <v>HPExt</v>
      </c>
      <c r="AF829" s="29">
        <f t="shared" si="216"/>
        <v>125</v>
      </c>
      <c r="AG829" s="29" t="str">
        <f t="shared" si="217"/>
        <v>[x]</v>
      </c>
    </row>
    <row r="830" spans="16:33" ht="16.5" x14ac:dyDescent="0.2">
      <c r="P830" s="15">
        <v>774</v>
      </c>
      <c r="Q830" s="16">
        <f t="shared" si="202"/>
        <v>40</v>
      </c>
      <c r="R830" s="16">
        <f t="shared" si="203"/>
        <v>1606048</v>
      </c>
      <c r="S830" s="16" t="str">
        <f t="shared" si="207"/>
        <v>神器7碎片6等级3</v>
      </c>
      <c r="T830" s="31" t="s">
        <v>673</v>
      </c>
      <c r="U830" s="16">
        <f t="shared" si="204"/>
        <v>3</v>
      </c>
      <c r="V830" s="38">
        <f t="shared" si="208"/>
        <v>0.31800000000000006</v>
      </c>
      <c r="W830" s="19">
        <f t="shared" si="205"/>
        <v>9.5400000000000016E-3</v>
      </c>
      <c r="X830" s="16">
        <f t="shared" si="209"/>
        <v>1</v>
      </c>
      <c r="Y830" s="16">
        <f t="shared" si="210"/>
        <v>2</v>
      </c>
      <c r="Z830" s="16">
        <f t="shared" si="211"/>
        <v>3</v>
      </c>
      <c r="AA830" s="16" t="str">
        <f t="shared" si="212"/>
        <v>AtkExt</v>
      </c>
      <c r="AB830" s="16">
        <f t="shared" si="206"/>
        <v>51</v>
      </c>
      <c r="AC830" s="16" t="str">
        <f t="shared" si="213"/>
        <v>DefExt</v>
      </c>
      <c r="AD830" s="16">
        <f t="shared" si="214"/>
        <v>25</v>
      </c>
      <c r="AE830" s="16" t="str">
        <f t="shared" si="215"/>
        <v>HPExt</v>
      </c>
      <c r="AF830" s="29">
        <f t="shared" si="216"/>
        <v>154</v>
      </c>
      <c r="AG830" s="29" t="str">
        <f t="shared" si="217"/>
        <v>[x]</v>
      </c>
    </row>
    <row r="831" spans="16:33" ht="16.5" x14ac:dyDescent="0.2">
      <c r="P831" s="15">
        <v>775</v>
      </c>
      <c r="Q831" s="16">
        <f t="shared" si="202"/>
        <v>40</v>
      </c>
      <c r="R831" s="16">
        <f t="shared" si="203"/>
        <v>1606048</v>
      </c>
      <c r="S831" s="16" t="str">
        <f t="shared" si="207"/>
        <v>神器7碎片6等级4</v>
      </c>
      <c r="T831" s="31" t="s">
        <v>673</v>
      </c>
      <c r="U831" s="16">
        <f t="shared" si="204"/>
        <v>4</v>
      </c>
      <c r="V831" s="38">
        <f t="shared" si="208"/>
        <v>0.38200000000000001</v>
      </c>
      <c r="W831" s="19">
        <f t="shared" si="205"/>
        <v>1.146E-2</v>
      </c>
      <c r="X831" s="16">
        <f t="shared" si="209"/>
        <v>1</v>
      </c>
      <c r="Y831" s="16">
        <f t="shared" si="210"/>
        <v>2</v>
      </c>
      <c r="Z831" s="16">
        <f t="shared" si="211"/>
        <v>3</v>
      </c>
      <c r="AA831" s="16" t="str">
        <f t="shared" si="212"/>
        <v>AtkExt</v>
      </c>
      <c r="AB831" s="16">
        <f t="shared" si="206"/>
        <v>61</v>
      </c>
      <c r="AC831" s="16" t="str">
        <f t="shared" si="213"/>
        <v>DefExt</v>
      </c>
      <c r="AD831" s="16">
        <f t="shared" si="214"/>
        <v>30</v>
      </c>
      <c r="AE831" s="16" t="str">
        <f t="shared" si="215"/>
        <v>HPExt</v>
      </c>
      <c r="AF831" s="29">
        <f t="shared" si="216"/>
        <v>185</v>
      </c>
      <c r="AG831" s="29" t="str">
        <f t="shared" si="217"/>
        <v>[x]</v>
      </c>
    </row>
    <row r="832" spans="16:33" ht="16.5" x14ac:dyDescent="0.2">
      <c r="P832" s="15">
        <v>776</v>
      </c>
      <c r="Q832" s="16">
        <f t="shared" si="202"/>
        <v>40</v>
      </c>
      <c r="R832" s="16">
        <f t="shared" si="203"/>
        <v>1606048</v>
      </c>
      <c r="S832" s="16" t="str">
        <f t="shared" si="207"/>
        <v>神器7碎片6等级5</v>
      </c>
      <c r="T832" s="31" t="s">
        <v>673</v>
      </c>
      <c r="U832" s="16">
        <f t="shared" si="204"/>
        <v>5</v>
      </c>
      <c r="V832" s="38">
        <f t="shared" si="208"/>
        <v>0.45</v>
      </c>
      <c r="W832" s="19">
        <f t="shared" si="205"/>
        <v>1.35E-2</v>
      </c>
      <c r="X832" s="16">
        <f t="shared" si="209"/>
        <v>1</v>
      </c>
      <c r="Y832" s="16">
        <f t="shared" si="210"/>
        <v>2</v>
      </c>
      <c r="Z832" s="16">
        <f t="shared" si="211"/>
        <v>3</v>
      </c>
      <c r="AA832" s="16" t="str">
        <f t="shared" si="212"/>
        <v>AtkExt</v>
      </c>
      <c r="AB832" s="16">
        <f t="shared" si="206"/>
        <v>72</v>
      </c>
      <c r="AC832" s="16" t="str">
        <f t="shared" si="213"/>
        <v>DefExt</v>
      </c>
      <c r="AD832" s="16">
        <f t="shared" si="214"/>
        <v>36</v>
      </c>
      <c r="AE832" s="16" t="str">
        <f t="shared" si="215"/>
        <v>HPExt</v>
      </c>
      <c r="AF832" s="29">
        <f t="shared" si="216"/>
        <v>218</v>
      </c>
      <c r="AG832" s="29" t="str">
        <f t="shared" si="217"/>
        <v>[x]</v>
      </c>
    </row>
    <row r="833" spans="16:33" ht="16.5" x14ac:dyDescent="0.2">
      <c r="P833" s="15">
        <v>777</v>
      </c>
      <c r="Q833" s="16">
        <f t="shared" si="202"/>
        <v>40</v>
      </c>
      <c r="R833" s="16">
        <f t="shared" si="203"/>
        <v>1606048</v>
      </c>
      <c r="S833" s="16" t="str">
        <f t="shared" si="207"/>
        <v>神器7碎片6等级6</v>
      </c>
      <c r="T833" s="31" t="s">
        <v>673</v>
      </c>
      <c r="U833" s="16">
        <f t="shared" si="204"/>
        <v>6</v>
      </c>
      <c r="V833" s="38">
        <f t="shared" si="208"/>
        <v>0.52200000000000002</v>
      </c>
      <c r="W833" s="19">
        <f t="shared" si="205"/>
        <v>1.566E-2</v>
      </c>
      <c r="X833" s="16">
        <f t="shared" si="209"/>
        <v>1</v>
      </c>
      <c r="Y833" s="16">
        <f t="shared" si="210"/>
        <v>2</v>
      </c>
      <c r="Z833" s="16">
        <f t="shared" si="211"/>
        <v>3</v>
      </c>
      <c r="AA833" s="16" t="str">
        <f t="shared" si="212"/>
        <v>AtkExt</v>
      </c>
      <c r="AB833" s="16">
        <f t="shared" si="206"/>
        <v>84</v>
      </c>
      <c r="AC833" s="16" t="str">
        <f t="shared" si="213"/>
        <v>DefExt</v>
      </c>
      <c r="AD833" s="16">
        <f t="shared" si="214"/>
        <v>42</v>
      </c>
      <c r="AE833" s="16" t="str">
        <f t="shared" si="215"/>
        <v>HPExt</v>
      </c>
      <c r="AF833" s="29">
        <f t="shared" si="216"/>
        <v>253</v>
      </c>
      <c r="AG833" s="29" t="str">
        <f t="shared" si="217"/>
        <v>[x]</v>
      </c>
    </row>
    <row r="834" spans="16:33" ht="16.5" x14ac:dyDescent="0.2">
      <c r="P834" s="15">
        <v>778</v>
      </c>
      <c r="Q834" s="16">
        <f t="shared" si="202"/>
        <v>40</v>
      </c>
      <c r="R834" s="16">
        <f t="shared" si="203"/>
        <v>1606048</v>
      </c>
      <c r="S834" s="16" t="str">
        <f t="shared" si="207"/>
        <v>神器7碎片6等级7</v>
      </c>
      <c r="T834" s="31" t="s">
        <v>673</v>
      </c>
      <c r="U834" s="16">
        <f t="shared" si="204"/>
        <v>7</v>
      </c>
      <c r="V834" s="38">
        <f t="shared" si="208"/>
        <v>0.59799999999999998</v>
      </c>
      <c r="W834" s="19">
        <f t="shared" si="205"/>
        <v>1.7939999999999998E-2</v>
      </c>
      <c r="X834" s="16">
        <f t="shared" si="209"/>
        <v>1</v>
      </c>
      <c r="Y834" s="16">
        <f t="shared" si="210"/>
        <v>2</v>
      </c>
      <c r="Z834" s="16">
        <f t="shared" si="211"/>
        <v>3</v>
      </c>
      <c r="AA834" s="16" t="str">
        <f t="shared" si="212"/>
        <v>AtkExt</v>
      </c>
      <c r="AB834" s="16">
        <f t="shared" si="206"/>
        <v>96</v>
      </c>
      <c r="AC834" s="16" t="str">
        <f t="shared" si="213"/>
        <v>DefExt</v>
      </c>
      <c r="AD834" s="16">
        <f t="shared" si="214"/>
        <v>48</v>
      </c>
      <c r="AE834" s="16" t="str">
        <f t="shared" si="215"/>
        <v>HPExt</v>
      </c>
      <c r="AF834" s="29">
        <f t="shared" si="216"/>
        <v>290</v>
      </c>
      <c r="AG834" s="29" t="str">
        <f t="shared" si="217"/>
        <v>[x]</v>
      </c>
    </row>
    <row r="835" spans="16:33" ht="16.5" x14ac:dyDescent="0.2">
      <c r="P835" s="15">
        <v>779</v>
      </c>
      <c r="Q835" s="16">
        <f t="shared" si="202"/>
        <v>40</v>
      </c>
      <c r="R835" s="16">
        <f t="shared" si="203"/>
        <v>1606048</v>
      </c>
      <c r="S835" s="16" t="str">
        <f t="shared" si="207"/>
        <v>神器7碎片6等级8</v>
      </c>
      <c r="T835" s="31" t="s">
        <v>673</v>
      </c>
      <c r="U835" s="16">
        <f t="shared" si="204"/>
        <v>8</v>
      </c>
      <c r="V835" s="38">
        <f t="shared" si="208"/>
        <v>0.67800000000000005</v>
      </c>
      <c r="W835" s="19">
        <f t="shared" si="205"/>
        <v>2.034E-2</v>
      </c>
      <c r="X835" s="16">
        <f t="shared" si="209"/>
        <v>1</v>
      </c>
      <c r="Y835" s="16">
        <f t="shared" si="210"/>
        <v>2</v>
      </c>
      <c r="Z835" s="16">
        <f t="shared" si="211"/>
        <v>3</v>
      </c>
      <c r="AA835" s="16" t="str">
        <f t="shared" si="212"/>
        <v>AtkExt</v>
      </c>
      <c r="AB835" s="16">
        <f t="shared" si="206"/>
        <v>109</v>
      </c>
      <c r="AC835" s="16" t="str">
        <f t="shared" si="213"/>
        <v>DefExt</v>
      </c>
      <c r="AD835" s="16">
        <f t="shared" si="214"/>
        <v>54</v>
      </c>
      <c r="AE835" s="16" t="str">
        <f t="shared" si="215"/>
        <v>HPExt</v>
      </c>
      <c r="AF835" s="29">
        <f t="shared" si="216"/>
        <v>329</v>
      </c>
      <c r="AG835" s="29" t="str">
        <f t="shared" si="217"/>
        <v>[x]</v>
      </c>
    </row>
    <row r="836" spans="16:33" ht="16.5" x14ac:dyDescent="0.2">
      <c r="P836" s="15">
        <v>780</v>
      </c>
      <c r="Q836" s="16">
        <f t="shared" si="202"/>
        <v>40</v>
      </c>
      <c r="R836" s="16">
        <f t="shared" si="203"/>
        <v>1606048</v>
      </c>
      <c r="S836" s="16" t="str">
        <f t="shared" si="207"/>
        <v>神器7碎片6等级9</v>
      </c>
      <c r="T836" s="31" t="s">
        <v>673</v>
      </c>
      <c r="U836" s="16">
        <f t="shared" si="204"/>
        <v>9</v>
      </c>
      <c r="V836" s="38">
        <f t="shared" si="208"/>
        <v>0.76200000000000001</v>
      </c>
      <c r="W836" s="19">
        <f t="shared" si="205"/>
        <v>2.2859999999999998E-2</v>
      </c>
      <c r="X836" s="16">
        <f t="shared" si="209"/>
        <v>1</v>
      </c>
      <c r="Y836" s="16">
        <f t="shared" si="210"/>
        <v>2</v>
      </c>
      <c r="Z836" s="16">
        <f t="shared" si="211"/>
        <v>3</v>
      </c>
      <c r="AA836" s="16" t="str">
        <f t="shared" si="212"/>
        <v>AtkExt</v>
      </c>
      <c r="AB836" s="16">
        <f t="shared" si="206"/>
        <v>123</v>
      </c>
      <c r="AC836" s="16" t="str">
        <f t="shared" si="213"/>
        <v>DefExt</v>
      </c>
      <c r="AD836" s="16">
        <f t="shared" si="214"/>
        <v>61</v>
      </c>
      <c r="AE836" s="16" t="str">
        <f t="shared" si="215"/>
        <v>HPExt</v>
      </c>
      <c r="AF836" s="29">
        <f t="shared" si="216"/>
        <v>370</v>
      </c>
      <c r="AG836" s="29" t="str">
        <f t="shared" si="217"/>
        <v>[x]</v>
      </c>
    </row>
    <row r="837" spans="16:33" ht="16.5" x14ac:dyDescent="0.2">
      <c r="P837" s="15">
        <v>781</v>
      </c>
      <c r="Q837" s="16">
        <f t="shared" si="202"/>
        <v>40</v>
      </c>
      <c r="R837" s="16">
        <f t="shared" si="203"/>
        <v>1606048</v>
      </c>
      <c r="S837" s="16" t="str">
        <f t="shared" si="207"/>
        <v>神器7碎片6等级10</v>
      </c>
      <c r="T837" s="31" t="s">
        <v>673</v>
      </c>
      <c r="U837" s="16">
        <f t="shared" si="204"/>
        <v>10</v>
      </c>
      <c r="V837" s="38">
        <f t="shared" si="208"/>
        <v>0.85000000000000009</v>
      </c>
      <c r="W837" s="19">
        <f t="shared" si="205"/>
        <v>2.5500000000000002E-2</v>
      </c>
      <c r="X837" s="16">
        <f t="shared" si="209"/>
        <v>1</v>
      </c>
      <c r="Y837" s="16">
        <f t="shared" si="210"/>
        <v>2</v>
      </c>
      <c r="Z837" s="16">
        <f t="shared" si="211"/>
        <v>3</v>
      </c>
      <c r="AA837" s="16" t="str">
        <f t="shared" si="212"/>
        <v>AtkExt</v>
      </c>
      <c r="AB837" s="16">
        <f t="shared" si="206"/>
        <v>137</v>
      </c>
      <c r="AC837" s="16" t="str">
        <f t="shared" si="213"/>
        <v>DefExt</v>
      </c>
      <c r="AD837" s="16">
        <f t="shared" si="214"/>
        <v>68</v>
      </c>
      <c r="AE837" s="16" t="str">
        <f t="shared" si="215"/>
        <v>HPExt</v>
      </c>
      <c r="AF837" s="29">
        <f t="shared" si="216"/>
        <v>413</v>
      </c>
      <c r="AG837" s="29" t="str">
        <f t="shared" si="217"/>
        <v>[x]</v>
      </c>
    </row>
    <row r="838" spans="16:33" ht="16.5" x14ac:dyDescent="0.2">
      <c r="P838" s="15">
        <v>782</v>
      </c>
      <c r="Q838" s="16">
        <f t="shared" si="202"/>
        <v>40</v>
      </c>
      <c r="R838" s="16">
        <f t="shared" si="203"/>
        <v>1606048</v>
      </c>
      <c r="S838" s="16" t="str">
        <f t="shared" si="207"/>
        <v>神器7碎片6等级11</v>
      </c>
      <c r="T838" s="31" t="s">
        <v>673</v>
      </c>
      <c r="U838" s="16">
        <f t="shared" si="204"/>
        <v>11</v>
      </c>
      <c r="V838" s="38">
        <f t="shared" si="208"/>
        <v>0.94200000000000006</v>
      </c>
      <c r="W838" s="19">
        <f t="shared" si="205"/>
        <v>2.826E-2</v>
      </c>
      <c r="X838" s="16">
        <f t="shared" si="209"/>
        <v>1</v>
      </c>
      <c r="Y838" s="16">
        <f t="shared" si="210"/>
        <v>2</v>
      </c>
      <c r="Z838" s="16">
        <f t="shared" si="211"/>
        <v>3</v>
      </c>
      <c r="AA838" s="16" t="str">
        <f t="shared" si="212"/>
        <v>AtkExt</v>
      </c>
      <c r="AB838" s="16">
        <f t="shared" si="206"/>
        <v>152</v>
      </c>
      <c r="AC838" s="16" t="str">
        <f t="shared" si="213"/>
        <v>DefExt</v>
      </c>
      <c r="AD838" s="16">
        <f t="shared" si="214"/>
        <v>75</v>
      </c>
      <c r="AE838" s="16" t="str">
        <f t="shared" si="215"/>
        <v>HPExt</v>
      </c>
      <c r="AF838" s="29">
        <f t="shared" si="216"/>
        <v>458</v>
      </c>
      <c r="AG838" s="29" t="str">
        <f t="shared" si="217"/>
        <v>[x]</v>
      </c>
    </row>
    <row r="839" spans="16:33" ht="16.5" x14ac:dyDescent="0.2">
      <c r="P839" s="15">
        <v>783</v>
      </c>
      <c r="Q839" s="16">
        <f t="shared" si="202"/>
        <v>40</v>
      </c>
      <c r="R839" s="16">
        <f t="shared" si="203"/>
        <v>1606048</v>
      </c>
      <c r="S839" s="16" t="str">
        <f t="shared" si="207"/>
        <v>神器7碎片6等级12</v>
      </c>
      <c r="T839" s="31" t="s">
        <v>673</v>
      </c>
      <c r="U839" s="16">
        <f t="shared" si="204"/>
        <v>12</v>
      </c>
      <c r="V839" s="38">
        <f t="shared" si="208"/>
        <v>1.0380000000000003</v>
      </c>
      <c r="W839" s="19">
        <f t="shared" si="205"/>
        <v>3.1140000000000008E-2</v>
      </c>
      <c r="X839" s="16">
        <f t="shared" si="209"/>
        <v>1</v>
      </c>
      <c r="Y839" s="16">
        <f t="shared" si="210"/>
        <v>2</v>
      </c>
      <c r="Z839" s="16">
        <f t="shared" si="211"/>
        <v>3</v>
      </c>
      <c r="AA839" s="16" t="str">
        <f t="shared" si="212"/>
        <v>AtkExt</v>
      </c>
      <c r="AB839" s="16">
        <f t="shared" si="206"/>
        <v>167</v>
      </c>
      <c r="AC839" s="16" t="str">
        <f t="shared" si="213"/>
        <v>DefExt</v>
      </c>
      <c r="AD839" s="16">
        <f t="shared" si="214"/>
        <v>83</v>
      </c>
      <c r="AE839" s="16" t="str">
        <f t="shared" si="215"/>
        <v>HPExt</v>
      </c>
      <c r="AF839" s="29">
        <f t="shared" si="216"/>
        <v>504</v>
      </c>
      <c r="AG839" s="29" t="str">
        <f t="shared" si="217"/>
        <v>[x]</v>
      </c>
    </row>
    <row r="840" spans="16:33" ht="16.5" x14ac:dyDescent="0.2">
      <c r="P840" s="15">
        <v>784</v>
      </c>
      <c r="Q840" s="16">
        <f t="shared" si="202"/>
        <v>40</v>
      </c>
      <c r="R840" s="16">
        <f t="shared" si="203"/>
        <v>1606048</v>
      </c>
      <c r="S840" s="16" t="str">
        <f t="shared" si="207"/>
        <v>神器7碎片6等级13</v>
      </c>
      <c r="T840" s="31" t="s">
        <v>673</v>
      </c>
      <c r="U840" s="16">
        <f t="shared" si="204"/>
        <v>13</v>
      </c>
      <c r="V840" s="38">
        <f t="shared" si="208"/>
        <v>1.1380000000000001</v>
      </c>
      <c r="W840" s="19">
        <f t="shared" si="205"/>
        <v>3.4140000000000004E-2</v>
      </c>
      <c r="X840" s="16">
        <f t="shared" si="209"/>
        <v>1</v>
      </c>
      <c r="Y840" s="16">
        <f t="shared" si="210"/>
        <v>2</v>
      </c>
      <c r="Z840" s="16">
        <f t="shared" si="211"/>
        <v>3</v>
      </c>
      <c r="AA840" s="16" t="str">
        <f t="shared" si="212"/>
        <v>AtkExt</v>
      </c>
      <c r="AB840" s="16">
        <f t="shared" si="206"/>
        <v>184</v>
      </c>
      <c r="AC840" s="16" t="str">
        <f t="shared" si="213"/>
        <v>DefExt</v>
      </c>
      <c r="AD840" s="16">
        <f t="shared" si="214"/>
        <v>91</v>
      </c>
      <c r="AE840" s="16" t="str">
        <f t="shared" si="215"/>
        <v>HPExt</v>
      </c>
      <c r="AF840" s="29">
        <f t="shared" si="216"/>
        <v>553</v>
      </c>
      <c r="AG840" s="29" t="str">
        <f t="shared" si="217"/>
        <v>[x]</v>
      </c>
    </row>
    <row r="841" spans="16:33" ht="16.5" x14ac:dyDescent="0.2">
      <c r="P841" s="15">
        <v>785</v>
      </c>
      <c r="Q841" s="16">
        <f t="shared" si="202"/>
        <v>40</v>
      </c>
      <c r="R841" s="16">
        <f t="shared" si="203"/>
        <v>1606048</v>
      </c>
      <c r="S841" s="16" t="str">
        <f t="shared" si="207"/>
        <v>神器7碎片6等级14</v>
      </c>
      <c r="T841" s="31" t="s">
        <v>673</v>
      </c>
      <c r="U841" s="16">
        <f t="shared" si="204"/>
        <v>14</v>
      </c>
      <c r="V841" s="38">
        <f t="shared" si="208"/>
        <v>1.242</v>
      </c>
      <c r="W841" s="19">
        <f t="shared" si="205"/>
        <v>3.7260000000000001E-2</v>
      </c>
      <c r="X841" s="16">
        <f t="shared" si="209"/>
        <v>1</v>
      </c>
      <c r="Y841" s="16">
        <f t="shared" si="210"/>
        <v>2</v>
      </c>
      <c r="Z841" s="16">
        <f t="shared" si="211"/>
        <v>3</v>
      </c>
      <c r="AA841" s="16" t="str">
        <f t="shared" si="212"/>
        <v>AtkExt</v>
      </c>
      <c r="AB841" s="16">
        <f t="shared" si="206"/>
        <v>200</v>
      </c>
      <c r="AC841" s="16" t="str">
        <f t="shared" si="213"/>
        <v>DefExt</v>
      </c>
      <c r="AD841" s="16">
        <f t="shared" si="214"/>
        <v>99</v>
      </c>
      <c r="AE841" s="16" t="str">
        <f t="shared" si="215"/>
        <v>HPExt</v>
      </c>
      <c r="AF841" s="29">
        <f t="shared" si="216"/>
        <v>603</v>
      </c>
      <c r="AG841" s="29" t="str">
        <f t="shared" si="217"/>
        <v>[x]</v>
      </c>
    </row>
    <row r="842" spans="16:33" ht="16.5" x14ac:dyDescent="0.2">
      <c r="P842" s="15">
        <v>786</v>
      </c>
      <c r="Q842" s="16">
        <f t="shared" si="202"/>
        <v>40</v>
      </c>
      <c r="R842" s="16">
        <f t="shared" si="203"/>
        <v>1606048</v>
      </c>
      <c r="S842" s="16" t="str">
        <f t="shared" si="207"/>
        <v>神器7碎片6等级15</v>
      </c>
      <c r="T842" s="31" t="s">
        <v>673</v>
      </c>
      <c r="U842" s="16">
        <f t="shared" si="204"/>
        <v>15</v>
      </c>
      <c r="V842" s="38">
        <f t="shared" si="208"/>
        <v>1.35</v>
      </c>
      <c r="W842" s="19">
        <f t="shared" si="205"/>
        <v>4.0500000000000001E-2</v>
      </c>
      <c r="X842" s="16">
        <f t="shared" si="209"/>
        <v>1</v>
      </c>
      <c r="Y842" s="16">
        <f t="shared" si="210"/>
        <v>2</v>
      </c>
      <c r="Z842" s="16">
        <f t="shared" si="211"/>
        <v>3</v>
      </c>
      <c r="AA842" s="16" t="str">
        <f t="shared" si="212"/>
        <v>AtkExt</v>
      </c>
      <c r="AB842" s="16">
        <f t="shared" si="206"/>
        <v>218</v>
      </c>
      <c r="AC842" s="16" t="str">
        <f t="shared" si="213"/>
        <v>DefExt</v>
      </c>
      <c r="AD842" s="16">
        <f t="shared" si="214"/>
        <v>108</v>
      </c>
      <c r="AE842" s="16" t="str">
        <f t="shared" si="215"/>
        <v>HPExt</v>
      </c>
      <c r="AF842" s="29">
        <f t="shared" si="216"/>
        <v>656</v>
      </c>
      <c r="AG842" s="29" t="str">
        <f t="shared" si="217"/>
        <v>[x]</v>
      </c>
    </row>
    <row r="843" spans="16:33" ht="16.5" x14ac:dyDescent="0.2">
      <c r="P843" s="15">
        <v>787</v>
      </c>
      <c r="Q843" s="16">
        <f t="shared" si="202"/>
        <v>40</v>
      </c>
      <c r="R843" s="16">
        <f t="shared" si="203"/>
        <v>1606048</v>
      </c>
      <c r="S843" s="16" t="str">
        <f t="shared" si="207"/>
        <v>神器7碎片6等级16</v>
      </c>
      <c r="T843" s="31" t="s">
        <v>673</v>
      </c>
      <c r="U843" s="16">
        <f t="shared" si="204"/>
        <v>16</v>
      </c>
      <c r="V843" s="38">
        <f t="shared" si="208"/>
        <v>1.4620000000000002</v>
      </c>
      <c r="W843" s="19">
        <f t="shared" si="205"/>
        <v>4.3860000000000003E-2</v>
      </c>
      <c r="X843" s="16">
        <f t="shared" si="209"/>
        <v>1</v>
      </c>
      <c r="Y843" s="16">
        <f t="shared" si="210"/>
        <v>2</v>
      </c>
      <c r="Z843" s="16">
        <f t="shared" si="211"/>
        <v>3</v>
      </c>
      <c r="AA843" s="16" t="str">
        <f t="shared" si="212"/>
        <v>AtkExt</v>
      </c>
      <c r="AB843" s="16">
        <f t="shared" si="206"/>
        <v>236</v>
      </c>
      <c r="AC843" s="16" t="str">
        <f t="shared" si="213"/>
        <v>DefExt</v>
      </c>
      <c r="AD843" s="16">
        <f t="shared" si="214"/>
        <v>117</v>
      </c>
      <c r="AE843" s="16" t="str">
        <f t="shared" si="215"/>
        <v>HPExt</v>
      </c>
      <c r="AF843" s="29">
        <f t="shared" si="216"/>
        <v>710</v>
      </c>
      <c r="AG843" s="29" t="str">
        <f t="shared" si="217"/>
        <v>[x]</v>
      </c>
    </row>
    <row r="844" spans="16:33" ht="16.5" x14ac:dyDescent="0.2">
      <c r="P844" s="15">
        <v>788</v>
      </c>
      <c r="Q844" s="16">
        <f t="shared" si="202"/>
        <v>40</v>
      </c>
      <c r="R844" s="16">
        <f t="shared" si="203"/>
        <v>1606048</v>
      </c>
      <c r="S844" s="16" t="str">
        <f t="shared" si="207"/>
        <v>神器7碎片6等级17</v>
      </c>
      <c r="T844" s="31" t="s">
        <v>673</v>
      </c>
      <c r="U844" s="16">
        <f t="shared" si="204"/>
        <v>17</v>
      </c>
      <c r="V844" s="38">
        <f t="shared" si="208"/>
        <v>1.5779999999999998</v>
      </c>
      <c r="W844" s="19">
        <f t="shared" si="205"/>
        <v>4.7339999999999993E-2</v>
      </c>
      <c r="X844" s="16">
        <f t="shared" si="209"/>
        <v>1</v>
      </c>
      <c r="Y844" s="16">
        <f t="shared" si="210"/>
        <v>2</v>
      </c>
      <c r="Z844" s="16">
        <f t="shared" si="211"/>
        <v>3</v>
      </c>
      <c r="AA844" s="16" t="str">
        <f t="shared" si="212"/>
        <v>AtkExt</v>
      </c>
      <c r="AB844" s="16">
        <f t="shared" si="206"/>
        <v>255</v>
      </c>
      <c r="AC844" s="16" t="str">
        <f t="shared" si="213"/>
        <v>DefExt</v>
      </c>
      <c r="AD844" s="16">
        <f t="shared" si="214"/>
        <v>126</v>
      </c>
      <c r="AE844" s="16" t="str">
        <f t="shared" si="215"/>
        <v>HPExt</v>
      </c>
      <c r="AF844" s="29">
        <f t="shared" si="216"/>
        <v>767</v>
      </c>
      <c r="AG844" s="29" t="str">
        <f t="shared" si="217"/>
        <v>[x]</v>
      </c>
    </row>
    <row r="845" spans="16:33" ht="16.5" x14ac:dyDescent="0.2">
      <c r="P845" s="15">
        <v>789</v>
      </c>
      <c r="Q845" s="16">
        <f t="shared" si="202"/>
        <v>40</v>
      </c>
      <c r="R845" s="16">
        <f t="shared" si="203"/>
        <v>1606048</v>
      </c>
      <c r="S845" s="16" t="str">
        <f t="shared" si="207"/>
        <v>神器7碎片6等级18</v>
      </c>
      <c r="T845" s="31" t="s">
        <v>673</v>
      </c>
      <c r="U845" s="16">
        <f t="shared" si="204"/>
        <v>18</v>
      </c>
      <c r="V845" s="38">
        <f t="shared" si="208"/>
        <v>1.698</v>
      </c>
      <c r="W845" s="19">
        <f t="shared" si="205"/>
        <v>5.0939999999999999E-2</v>
      </c>
      <c r="X845" s="16">
        <f t="shared" si="209"/>
        <v>1</v>
      </c>
      <c r="Y845" s="16">
        <f t="shared" si="210"/>
        <v>2</v>
      </c>
      <c r="Z845" s="16">
        <f t="shared" si="211"/>
        <v>3</v>
      </c>
      <c r="AA845" s="16" t="str">
        <f t="shared" si="212"/>
        <v>AtkExt</v>
      </c>
      <c r="AB845" s="16">
        <f t="shared" si="206"/>
        <v>274</v>
      </c>
      <c r="AC845" s="16" t="str">
        <f t="shared" si="213"/>
        <v>DefExt</v>
      </c>
      <c r="AD845" s="16">
        <f t="shared" si="214"/>
        <v>136</v>
      </c>
      <c r="AE845" s="16" t="str">
        <f t="shared" si="215"/>
        <v>HPExt</v>
      </c>
      <c r="AF845" s="29">
        <f t="shared" si="216"/>
        <v>825</v>
      </c>
      <c r="AG845" s="29" t="str">
        <f t="shared" si="217"/>
        <v>[x]</v>
      </c>
    </row>
    <row r="846" spans="16:33" ht="16.5" x14ac:dyDescent="0.2">
      <c r="P846" s="15">
        <v>790</v>
      </c>
      <c r="Q846" s="16">
        <f t="shared" si="202"/>
        <v>40</v>
      </c>
      <c r="R846" s="16">
        <f t="shared" si="203"/>
        <v>1606048</v>
      </c>
      <c r="S846" s="16" t="str">
        <f t="shared" si="207"/>
        <v>神器7碎片6等级19</v>
      </c>
      <c r="T846" s="31" t="s">
        <v>673</v>
      </c>
      <c r="U846" s="16">
        <f t="shared" si="204"/>
        <v>19</v>
      </c>
      <c r="V846" s="38">
        <f t="shared" si="208"/>
        <v>1.8220000000000001</v>
      </c>
      <c r="W846" s="19">
        <f t="shared" si="205"/>
        <v>5.466E-2</v>
      </c>
      <c r="X846" s="16">
        <f t="shared" si="209"/>
        <v>1</v>
      </c>
      <c r="Y846" s="16">
        <f t="shared" si="210"/>
        <v>2</v>
      </c>
      <c r="Z846" s="16">
        <f t="shared" si="211"/>
        <v>3</v>
      </c>
      <c r="AA846" s="16" t="str">
        <f t="shared" si="212"/>
        <v>AtkExt</v>
      </c>
      <c r="AB846" s="16">
        <f t="shared" si="206"/>
        <v>294</v>
      </c>
      <c r="AC846" s="16" t="str">
        <f t="shared" si="213"/>
        <v>DefExt</v>
      </c>
      <c r="AD846" s="16">
        <f t="shared" si="214"/>
        <v>146</v>
      </c>
      <c r="AE846" s="16" t="str">
        <f t="shared" si="215"/>
        <v>HPExt</v>
      </c>
      <c r="AF846" s="29">
        <f t="shared" si="216"/>
        <v>885</v>
      </c>
      <c r="AG846" s="29" t="str">
        <f t="shared" si="217"/>
        <v>[x]</v>
      </c>
    </row>
    <row r="847" spans="16:33" ht="16.5" x14ac:dyDescent="0.2">
      <c r="P847" s="15">
        <v>791</v>
      </c>
      <c r="Q847" s="16">
        <f t="shared" si="202"/>
        <v>40</v>
      </c>
      <c r="R847" s="16">
        <f t="shared" si="203"/>
        <v>1606048</v>
      </c>
      <c r="S847" s="16" t="str">
        <f t="shared" si="207"/>
        <v>神器7碎片6等级20</v>
      </c>
      <c r="T847" s="31" t="s">
        <v>673</v>
      </c>
      <c r="U847" s="16">
        <f t="shared" si="204"/>
        <v>20</v>
      </c>
      <c r="V847" s="38">
        <f t="shared" si="208"/>
        <v>1.95</v>
      </c>
      <c r="W847" s="19">
        <f t="shared" si="205"/>
        <v>5.8499999999999996E-2</v>
      </c>
      <c r="X847" s="16">
        <f t="shared" si="209"/>
        <v>1</v>
      </c>
      <c r="Y847" s="16">
        <f t="shared" si="210"/>
        <v>2</v>
      </c>
      <c r="Z847" s="16">
        <f t="shared" si="211"/>
        <v>3</v>
      </c>
      <c r="AA847" s="16" t="str">
        <f t="shared" si="212"/>
        <v>AtkExt</v>
      </c>
      <c r="AB847" s="16">
        <f t="shared" si="206"/>
        <v>315</v>
      </c>
      <c r="AC847" s="16" t="str">
        <f t="shared" si="213"/>
        <v>DefExt</v>
      </c>
      <c r="AD847" s="16">
        <f t="shared" si="214"/>
        <v>156</v>
      </c>
      <c r="AE847" s="16" t="str">
        <f t="shared" si="215"/>
        <v>HPExt</v>
      </c>
      <c r="AF847" s="29">
        <f t="shared" si="216"/>
        <v>948</v>
      </c>
      <c r="AG847" s="29" t="str">
        <f t="shared" si="217"/>
        <v>[x]</v>
      </c>
    </row>
    <row r="848" spans="16:33" ht="16.5" x14ac:dyDescent="0.2">
      <c r="P848" s="15">
        <v>792</v>
      </c>
      <c r="Q848" s="16">
        <f t="shared" si="202"/>
        <v>40</v>
      </c>
      <c r="R848" s="16">
        <f t="shared" si="203"/>
        <v>1606048</v>
      </c>
      <c r="S848" s="16" t="str">
        <f t="shared" si="207"/>
        <v>神器7碎片6等级21</v>
      </c>
      <c r="T848" s="31" t="s">
        <v>673</v>
      </c>
      <c r="U848" s="16">
        <f t="shared" si="204"/>
        <v>21</v>
      </c>
      <c r="V848" s="38">
        <f t="shared" si="208"/>
        <v>2.0819999999999999</v>
      </c>
      <c r="W848" s="19">
        <f t="shared" si="205"/>
        <v>6.2459999999999995E-2</v>
      </c>
      <c r="X848" s="16">
        <f t="shared" si="209"/>
        <v>1</v>
      </c>
      <c r="Y848" s="16">
        <f t="shared" si="210"/>
        <v>2</v>
      </c>
      <c r="Z848" s="16">
        <f t="shared" si="211"/>
        <v>3</v>
      </c>
      <c r="AA848" s="16" t="str">
        <f t="shared" si="212"/>
        <v>AtkExt</v>
      </c>
      <c r="AB848" s="16">
        <f t="shared" si="206"/>
        <v>336</v>
      </c>
      <c r="AC848" s="16" t="str">
        <f t="shared" si="213"/>
        <v>DefExt</v>
      </c>
      <c r="AD848" s="16">
        <f t="shared" si="214"/>
        <v>167</v>
      </c>
      <c r="AE848" s="16" t="str">
        <f t="shared" si="215"/>
        <v>HPExt</v>
      </c>
      <c r="AF848" s="29">
        <f t="shared" si="216"/>
        <v>1012</v>
      </c>
      <c r="AG848" s="29" t="str">
        <f t="shared" si="217"/>
        <v>[x]</v>
      </c>
    </row>
    <row r="849" spans="16:33" ht="16.5" x14ac:dyDescent="0.2">
      <c r="P849" s="15">
        <v>793</v>
      </c>
      <c r="Q849" s="16">
        <f t="shared" si="202"/>
        <v>41</v>
      </c>
      <c r="R849" s="16">
        <f t="shared" si="203"/>
        <v>1606049</v>
      </c>
      <c r="S849" s="16" t="str">
        <f t="shared" si="207"/>
        <v>神器7碎片7等级1</v>
      </c>
      <c r="T849" s="31" t="s">
        <v>673</v>
      </c>
      <c r="U849" s="16">
        <f t="shared" si="204"/>
        <v>1</v>
      </c>
      <c r="V849" s="38">
        <f t="shared" si="208"/>
        <v>0.20200000000000001</v>
      </c>
      <c r="W849" s="19">
        <f t="shared" si="205"/>
        <v>1.0100000000000001E-2</v>
      </c>
      <c r="X849" s="16">
        <f t="shared" si="209"/>
        <v>1</v>
      </c>
      <c r="Y849" s="16">
        <f t="shared" si="210"/>
        <v>3</v>
      </c>
      <c r="Z849" s="16">
        <f t="shared" si="211"/>
        <v>0</v>
      </c>
      <c r="AA849" s="16" t="str">
        <f t="shared" si="212"/>
        <v>AtkExt</v>
      </c>
      <c r="AB849" s="16">
        <f t="shared" si="206"/>
        <v>108</v>
      </c>
      <c r="AC849" s="16" t="str">
        <f t="shared" si="213"/>
        <v>HPExt</v>
      </c>
      <c r="AD849" s="16">
        <f t="shared" si="214"/>
        <v>327</v>
      </c>
      <c r="AE849" s="16" t="str">
        <f t="shared" si="215"/>
        <v>[x]</v>
      </c>
      <c r="AF849" s="29" t="str">
        <f t="shared" si="216"/>
        <v>[x]</v>
      </c>
      <c r="AG849" s="29">
        <f t="shared" si="217"/>
        <v>1</v>
      </c>
    </row>
    <row r="850" spans="16:33" ht="16.5" x14ac:dyDescent="0.2">
      <c r="P850" s="15">
        <v>794</v>
      </c>
      <c r="Q850" s="16">
        <f t="shared" si="202"/>
        <v>41</v>
      </c>
      <c r="R850" s="16">
        <f t="shared" si="203"/>
        <v>1606049</v>
      </c>
      <c r="S850" s="16" t="str">
        <f t="shared" si="207"/>
        <v>神器7碎片7等级2</v>
      </c>
      <c r="T850" s="31" t="s">
        <v>673</v>
      </c>
      <c r="U850" s="16">
        <f t="shared" si="204"/>
        <v>2</v>
      </c>
      <c r="V850" s="38">
        <f t="shared" si="208"/>
        <v>0.25800000000000001</v>
      </c>
      <c r="W850" s="19">
        <f t="shared" si="205"/>
        <v>1.2900000000000002E-2</v>
      </c>
      <c r="X850" s="16">
        <f t="shared" si="209"/>
        <v>1</v>
      </c>
      <c r="Y850" s="16">
        <f t="shared" si="210"/>
        <v>3</v>
      </c>
      <c r="Z850" s="16">
        <f t="shared" si="211"/>
        <v>0</v>
      </c>
      <c r="AA850" s="16" t="str">
        <f t="shared" si="212"/>
        <v>AtkExt</v>
      </c>
      <c r="AB850" s="16">
        <f t="shared" si="206"/>
        <v>139</v>
      </c>
      <c r="AC850" s="16" t="str">
        <f t="shared" si="213"/>
        <v>HPExt</v>
      </c>
      <c r="AD850" s="16">
        <f t="shared" si="214"/>
        <v>418</v>
      </c>
      <c r="AE850" s="16" t="str">
        <f t="shared" si="215"/>
        <v>[x]</v>
      </c>
      <c r="AF850" s="29" t="str">
        <f t="shared" si="216"/>
        <v>[x]</v>
      </c>
      <c r="AG850" s="29">
        <f t="shared" si="217"/>
        <v>2</v>
      </c>
    </row>
    <row r="851" spans="16:33" ht="16.5" x14ac:dyDescent="0.2">
      <c r="P851" s="15">
        <v>795</v>
      </c>
      <c r="Q851" s="16">
        <f t="shared" si="202"/>
        <v>41</v>
      </c>
      <c r="R851" s="16">
        <f t="shared" si="203"/>
        <v>1606049</v>
      </c>
      <c r="S851" s="16" t="str">
        <f t="shared" si="207"/>
        <v>神器7碎片7等级3</v>
      </c>
      <c r="T851" s="31" t="s">
        <v>673</v>
      </c>
      <c r="U851" s="16">
        <f t="shared" si="204"/>
        <v>3</v>
      </c>
      <c r="V851" s="38">
        <f t="shared" si="208"/>
        <v>0.31800000000000006</v>
      </c>
      <c r="W851" s="19">
        <f t="shared" si="205"/>
        <v>1.5900000000000004E-2</v>
      </c>
      <c r="X851" s="16">
        <f t="shared" si="209"/>
        <v>1</v>
      </c>
      <c r="Y851" s="16">
        <f t="shared" si="210"/>
        <v>3</v>
      </c>
      <c r="Z851" s="16">
        <f t="shared" si="211"/>
        <v>0</v>
      </c>
      <c r="AA851" s="16" t="str">
        <f t="shared" si="212"/>
        <v>AtkExt</v>
      </c>
      <c r="AB851" s="16">
        <f t="shared" si="206"/>
        <v>171</v>
      </c>
      <c r="AC851" s="16" t="str">
        <f t="shared" si="213"/>
        <v>HPExt</v>
      </c>
      <c r="AD851" s="16">
        <f t="shared" si="214"/>
        <v>515</v>
      </c>
      <c r="AE851" s="16" t="str">
        <f t="shared" si="215"/>
        <v>[x]</v>
      </c>
      <c r="AF851" s="29" t="str">
        <f t="shared" si="216"/>
        <v>[x]</v>
      </c>
      <c r="AG851" s="29">
        <f t="shared" si="217"/>
        <v>3</v>
      </c>
    </row>
    <row r="852" spans="16:33" ht="16.5" x14ac:dyDescent="0.2">
      <c r="P852" s="15">
        <v>796</v>
      </c>
      <c r="Q852" s="16">
        <f t="shared" si="202"/>
        <v>41</v>
      </c>
      <c r="R852" s="16">
        <f t="shared" si="203"/>
        <v>1606049</v>
      </c>
      <c r="S852" s="16" t="str">
        <f t="shared" si="207"/>
        <v>神器7碎片7等级4</v>
      </c>
      <c r="T852" s="31" t="s">
        <v>673</v>
      </c>
      <c r="U852" s="16">
        <f t="shared" si="204"/>
        <v>4</v>
      </c>
      <c r="V852" s="38">
        <f t="shared" si="208"/>
        <v>0.38200000000000001</v>
      </c>
      <c r="W852" s="19">
        <f t="shared" si="205"/>
        <v>1.9100000000000002E-2</v>
      </c>
      <c r="X852" s="16">
        <f t="shared" si="209"/>
        <v>1</v>
      </c>
      <c r="Y852" s="16">
        <f t="shared" si="210"/>
        <v>3</v>
      </c>
      <c r="Z852" s="16">
        <f t="shared" si="211"/>
        <v>0</v>
      </c>
      <c r="AA852" s="16" t="str">
        <f t="shared" si="212"/>
        <v>AtkExt</v>
      </c>
      <c r="AB852" s="16">
        <f t="shared" si="206"/>
        <v>205</v>
      </c>
      <c r="AC852" s="16" t="str">
        <f t="shared" si="213"/>
        <v>HPExt</v>
      </c>
      <c r="AD852" s="16">
        <f t="shared" si="214"/>
        <v>619</v>
      </c>
      <c r="AE852" s="16" t="str">
        <f t="shared" si="215"/>
        <v>[x]</v>
      </c>
      <c r="AF852" s="29" t="str">
        <f t="shared" si="216"/>
        <v>[x]</v>
      </c>
      <c r="AG852" s="29">
        <f t="shared" si="217"/>
        <v>4</v>
      </c>
    </row>
    <row r="853" spans="16:33" ht="16.5" x14ac:dyDescent="0.2">
      <c r="P853" s="15">
        <v>797</v>
      </c>
      <c r="Q853" s="16">
        <f t="shared" si="202"/>
        <v>41</v>
      </c>
      <c r="R853" s="16">
        <f t="shared" si="203"/>
        <v>1606049</v>
      </c>
      <c r="S853" s="16" t="str">
        <f t="shared" si="207"/>
        <v>神器7碎片7等级5</v>
      </c>
      <c r="T853" s="31" t="s">
        <v>673</v>
      </c>
      <c r="U853" s="16">
        <f t="shared" si="204"/>
        <v>5</v>
      </c>
      <c r="V853" s="38">
        <f t="shared" si="208"/>
        <v>0.45</v>
      </c>
      <c r="W853" s="19">
        <f t="shared" si="205"/>
        <v>2.2500000000000003E-2</v>
      </c>
      <c r="X853" s="16">
        <f t="shared" si="209"/>
        <v>1</v>
      </c>
      <c r="Y853" s="16">
        <f t="shared" si="210"/>
        <v>3</v>
      </c>
      <c r="Z853" s="16">
        <f t="shared" si="211"/>
        <v>0</v>
      </c>
      <c r="AA853" s="16" t="str">
        <f t="shared" si="212"/>
        <v>AtkExt</v>
      </c>
      <c r="AB853" s="16">
        <f t="shared" si="206"/>
        <v>242</v>
      </c>
      <c r="AC853" s="16" t="str">
        <f t="shared" si="213"/>
        <v>HPExt</v>
      </c>
      <c r="AD853" s="16">
        <f t="shared" si="214"/>
        <v>729</v>
      </c>
      <c r="AE853" s="16" t="str">
        <f t="shared" si="215"/>
        <v>[x]</v>
      </c>
      <c r="AF853" s="29" t="str">
        <f t="shared" si="216"/>
        <v>[x]</v>
      </c>
      <c r="AG853" s="29">
        <f t="shared" si="217"/>
        <v>5</v>
      </c>
    </row>
    <row r="854" spans="16:33" ht="16.5" x14ac:dyDescent="0.2">
      <c r="P854" s="15">
        <v>798</v>
      </c>
      <c r="Q854" s="16">
        <f t="shared" si="202"/>
        <v>41</v>
      </c>
      <c r="R854" s="16">
        <f t="shared" si="203"/>
        <v>1606049</v>
      </c>
      <c r="S854" s="16" t="str">
        <f t="shared" si="207"/>
        <v>神器7碎片7等级6</v>
      </c>
      <c r="T854" s="31" t="s">
        <v>673</v>
      </c>
      <c r="U854" s="16">
        <f t="shared" si="204"/>
        <v>6</v>
      </c>
      <c r="V854" s="38">
        <f t="shared" si="208"/>
        <v>0.52200000000000002</v>
      </c>
      <c r="W854" s="19">
        <f t="shared" si="205"/>
        <v>2.6100000000000002E-2</v>
      </c>
      <c r="X854" s="16">
        <f t="shared" si="209"/>
        <v>1</v>
      </c>
      <c r="Y854" s="16">
        <f t="shared" si="210"/>
        <v>3</v>
      </c>
      <c r="Z854" s="16">
        <f t="shared" si="211"/>
        <v>0</v>
      </c>
      <c r="AA854" s="16" t="str">
        <f t="shared" si="212"/>
        <v>AtkExt</v>
      </c>
      <c r="AB854" s="16">
        <f t="shared" si="206"/>
        <v>281</v>
      </c>
      <c r="AC854" s="16" t="str">
        <f t="shared" si="213"/>
        <v>HPExt</v>
      </c>
      <c r="AD854" s="16">
        <f t="shared" si="214"/>
        <v>846</v>
      </c>
      <c r="AE854" s="16" t="str">
        <f t="shared" si="215"/>
        <v>[x]</v>
      </c>
      <c r="AF854" s="29" t="str">
        <f t="shared" si="216"/>
        <v>[x]</v>
      </c>
      <c r="AG854" s="29">
        <f t="shared" si="217"/>
        <v>6</v>
      </c>
    </row>
    <row r="855" spans="16:33" ht="16.5" x14ac:dyDescent="0.2">
      <c r="P855" s="15">
        <v>799</v>
      </c>
      <c r="Q855" s="16">
        <f t="shared" si="202"/>
        <v>41</v>
      </c>
      <c r="R855" s="16">
        <f t="shared" si="203"/>
        <v>1606049</v>
      </c>
      <c r="S855" s="16" t="str">
        <f t="shared" si="207"/>
        <v>神器7碎片7等级7</v>
      </c>
      <c r="T855" s="31" t="s">
        <v>673</v>
      </c>
      <c r="U855" s="16">
        <f t="shared" si="204"/>
        <v>7</v>
      </c>
      <c r="V855" s="38">
        <f t="shared" si="208"/>
        <v>0.59799999999999998</v>
      </c>
      <c r="W855" s="19">
        <f t="shared" si="205"/>
        <v>2.9899999999999999E-2</v>
      </c>
      <c r="X855" s="16">
        <f t="shared" si="209"/>
        <v>1</v>
      </c>
      <c r="Y855" s="16">
        <f t="shared" si="210"/>
        <v>3</v>
      </c>
      <c r="Z855" s="16">
        <f t="shared" si="211"/>
        <v>0</v>
      </c>
      <c r="AA855" s="16" t="str">
        <f t="shared" si="212"/>
        <v>AtkExt</v>
      </c>
      <c r="AB855" s="16">
        <f t="shared" si="206"/>
        <v>322</v>
      </c>
      <c r="AC855" s="16" t="str">
        <f t="shared" si="213"/>
        <v>HPExt</v>
      </c>
      <c r="AD855" s="16">
        <f t="shared" si="214"/>
        <v>969</v>
      </c>
      <c r="AE855" s="16" t="str">
        <f t="shared" si="215"/>
        <v>[x]</v>
      </c>
      <c r="AF855" s="29" t="str">
        <f t="shared" si="216"/>
        <v>[x]</v>
      </c>
      <c r="AG855" s="29">
        <f t="shared" si="217"/>
        <v>7</v>
      </c>
    </row>
    <row r="856" spans="16:33" ht="16.5" x14ac:dyDescent="0.2">
      <c r="P856" s="15">
        <v>800</v>
      </c>
      <c r="Q856" s="16">
        <f t="shared" si="202"/>
        <v>41</v>
      </c>
      <c r="R856" s="16">
        <f t="shared" si="203"/>
        <v>1606049</v>
      </c>
      <c r="S856" s="16" t="str">
        <f t="shared" si="207"/>
        <v>神器7碎片7等级8</v>
      </c>
      <c r="T856" s="31" t="s">
        <v>673</v>
      </c>
      <c r="U856" s="16">
        <f t="shared" si="204"/>
        <v>8</v>
      </c>
      <c r="V856" s="38">
        <f t="shared" si="208"/>
        <v>0.67800000000000005</v>
      </c>
      <c r="W856" s="19">
        <f t="shared" si="205"/>
        <v>3.3900000000000007E-2</v>
      </c>
      <c r="X856" s="16">
        <f t="shared" si="209"/>
        <v>1</v>
      </c>
      <c r="Y856" s="16">
        <f t="shared" si="210"/>
        <v>3</v>
      </c>
      <c r="Z856" s="16">
        <f t="shared" si="211"/>
        <v>0</v>
      </c>
      <c r="AA856" s="16" t="str">
        <f t="shared" si="212"/>
        <v>AtkExt</v>
      </c>
      <c r="AB856" s="16">
        <f t="shared" si="206"/>
        <v>365</v>
      </c>
      <c r="AC856" s="16" t="str">
        <f t="shared" si="213"/>
        <v>HPExt</v>
      </c>
      <c r="AD856" s="16">
        <f t="shared" si="214"/>
        <v>1098</v>
      </c>
      <c r="AE856" s="16" t="str">
        <f t="shared" si="215"/>
        <v>[x]</v>
      </c>
      <c r="AF856" s="29" t="str">
        <f t="shared" si="216"/>
        <v>[x]</v>
      </c>
      <c r="AG856" s="29">
        <f t="shared" si="217"/>
        <v>8</v>
      </c>
    </row>
    <row r="857" spans="16:33" ht="16.5" x14ac:dyDescent="0.2">
      <c r="P857" s="15">
        <v>801</v>
      </c>
      <c r="Q857" s="16">
        <f t="shared" si="202"/>
        <v>41</v>
      </c>
      <c r="R857" s="16">
        <f t="shared" si="203"/>
        <v>1606049</v>
      </c>
      <c r="S857" s="16" t="str">
        <f t="shared" si="207"/>
        <v>神器7碎片7等级9</v>
      </c>
      <c r="T857" s="31" t="s">
        <v>673</v>
      </c>
      <c r="U857" s="16">
        <f t="shared" si="204"/>
        <v>9</v>
      </c>
      <c r="V857" s="38">
        <f t="shared" si="208"/>
        <v>0.76200000000000001</v>
      </c>
      <c r="W857" s="19">
        <f t="shared" si="205"/>
        <v>3.8100000000000002E-2</v>
      </c>
      <c r="X857" s="16">
        <f t="shared" si="209"/>
        <v>1</v>
      </c>
      <c r="Y857" s="16">
        <f t="shared" si="210"/>
        <v>3</v>
      </c>
      <c r="Z857" s="16">
        <f t="shared" si="211"/>
        <v>0</v>
      </c>
      <c r="AA857" s="16" t="str">
        <f t="shared" si="212"/>
        <v>AtkExt</v>
      </c>
      <c r="AB857" s="16">
        <f t="shared" si="206"/>
        <v>410</v>
      </c>
      <c r="AC857" s="16" t="str">
        <f t="shared" si="213"/>
        <v>HPExt</v>
      </c>
      <c r="AD857" s="16">
        <f t="shared" si="214"/>
        <v>1235</v>
      </c>
      <c r="AE857" s="16" t="str">
        <f t="shared" si="215"/>
        <v>[x]</v>
      </c>
      <c r="AF857" s="29" t="str">
        <f t="shared" si="216"/>
        <v>[x]</v>
      </c>
      <c r="AG857" s="29">
        <f t="shared" si="217"/>
        <v>9</v>
      </c>
    </row>
    <row r="858" spans="16:33" ht="16.5" x14ac:dyDescent="0.2">
      <c r="P858" s="15">
        <v>802</v>
      </c>
      <c r="Q858" s="16">
        <f t="shared" si="202"/>
        <v>41</v>
      </c>
      <c r="R858" s="16">
        <f t="shared" si="203"/>
        <v>1606049</v>
      </c>
      <c r="S858" s="16" t="str">
        <f t="shared" si="207"/>
        <v>神器7碎片7等级10</v>
      </c>
      <c r="T858" s="31" t="s">
        <v>673</v>
      </c>
      <c r="U858" s="16">
        <f t="shared" si="204"/>
        <v>10</v>
      </c>
      <c r="V858" s="38">
        <f t="shared" si="208"/>
        <v>0.85000000000000009</v>
      </c>
      <c r="W858" s="19">
        <f t="shared" si="205"/>
        <v>4.250000000000001E-2</v>
      </c>
      <c r="X858" s="16">
        <f t="shared" si="209"/>
        <v>1</v>
      </c>
      <c r="Y858" s="16">
        <f t="shared" si="210"/>
        <v>3</v>
      </c>
      <c r="Z858" s="16">
        <f t="shared" si="211"/>
        <v>0</v>
      </c>
      <c r="AA858" s="16" t="str">
        <f t="shared" si="212"/>
        <v>AtkExt</v>
      </c>
      <c r="AB858" s="16">
        <f t="shared" si="206"/>
        <v>458</v>
      </c>
      <c r="AC858" s="16" t="str">
        <f t="shared" si="213"/>
        <v>HPExt</v>
      </c>
      <c r="AD858" s="16">
        <f t="shared" si="214"/>
        <v>1377</v>
      </c>
      <c r="AE858" s="16" t="str">
        <f t="shared" si="215"/>
        <v>[x]</v>
      </c>
      <c r="AF858" s="29" t="str">
        <f t="shared" si="216"/>
        <v>[x]</v>
      </c>
      <c r="AG858" s="29">
        <f t="shared" si="217"/>
        <v>10</v>
      </c>
    </row>
    <row r="859" spans="16:33" ht="16.5" x14ac:dyDescent="0.2">
      <c r="P859" s="15">
        <v>803</v>
      </c>
      <c r="Q859" s="16">
        <f t="shared" si="202"/>
        <v>41</v>
      </c>
      <c r="R859" s="16">
        <f t="shared" si="203"/>
        <v>1606049</v>
      </c>
      <c r="S859" s="16" t="str">
        <f t="shared" si="207"/>
        <v>神器7碎片7等级11</v>
      </c>
      <c r="T859" s="31" t="s">
        <v>673</v>
      </c>
      <c r="U859" s="16">
        <f t="shared" si="204"/>
        <v>11</v>
      </c>
      <c r="V859" s="38">
        <f t="shared" si="208"/>
        <v>0.94200000000000006</v>
      </c>
      <c r="W859" s="19">
        <f t="shared" si="205"/>
        <v>4.7100000000000003E-2</v>
      </c>
      <c r="X859" s="16">
        <f t="shared" si="209"/>
        <v>1</v>
      </c>
      <c r="Y859" s="16">
        <f t="shared" si="210"/>
        <v>3</v>
      </c>
      <c r="Z859" s="16">
        <f t="shared" si="211"/>
        <v>0</v>
      </c>
      <c r="AA859" s="16" t="str">
        <f t="shared" si="212"/>
        <v>AtkExt</v>
      </c>
      <c r="AB859" s="16">
        <f t="shared" si="206"/>
        <v>507</v>
      </c>
      <c r="AC859" s="16" t="str">
        <f t="shared" si="213"/>
        <v>HPExt</v>
      </c>
      <c r="AD859" s="16">
        <f t="shared" si="214"/>
        <v>1526</v>
      </c>
      <c r="AE859" s="16" t="str">
        <f t="shared" si="215"/>
        <v>[x]</v>
      </c>
      <c r="AF859" s="29" t="str">
        <f t="shared" si="216"/>
        <v>[x]</v>
      </c>
      <c r="AG859" s="29">
        <f t="shared" si="217"/>
        <v>11</v>
      </c>
    </row>
    <row r="860" spans="16:33" ht="16.5" x14ac:dyDescent="0.2">
      <c r="P860" s="15">
        <v>804</v>
      </c>
      <c r="Q860" s="16">
        <f t="shared" si="202"/>
        <v>41</v>
      </c>
      <c r="R860" s="16">
        <f t="shared" si="203"/>
        <v>1606049</v>
      </c>
      <c r="S860" s="16" t="str">
        <f t="shared" si="207"/>
        <v>神器7碎片7等级12</v>
      </c>
      <c r="T860" s="31" t="s">
        <v>673</v>
      </c>
      <c r="U860" s="16">
        <f t="shared" si="204"/>
        <v>12</v>
      </c>
      <c r="V860" s="38">
        <f t="shared" si="208"/>
        <v>1.0380000000000003</v>
      </c>
      <c r="W860" s="19">
        <f t="shared" si="205"/>
        <v>5.1900000000000016E-2</v>
      </c>
      <c r="X860" s="16">
        <f t="shared" si="209"/>
        <v>1</v>
      </c>
      <c r="Y860" s="16">
        <f t="shared" si="210"/>
        <v>3</v>
      </c>
      <c r="Z860" s="16">
        <f t="shared" si="211"/>
        <v>0</v>
      </c>
      <c r="AA860" s="16" t="str">
        <f t="shared" si="212"/>
        <v>AtkExt</v>
      </c>
      <c r="AB860" s="16">
        <f t="shared" si="206"/>
        <v>559</v>
      </c>
      <c r="AC860" s="16" t="str">
        <f t="shared" si="213"/>
        <v>HPExt</v>
      </c>
      <c r="AD860" s="16">
        <f t="shared" si="214"/>
        <v>1682</v>
      </c>
      <c r="AE860" s="16" t="str">
        <f t="shared" si="215"/>
        <v>[x]</v>
      </c>
      <c r="AF860" s="29" t="str">
        <f t="shared" si="216"/>
        <v>[x]</v>
      </c>
      <c r="AG860" s="29">
        <f t="shared" si="217"/>
        <v>12</v>
      </c>
    </row>
    <row r="861" spans="16:33" ht="16.5" x14ac:dyDescent="0.2">
      <c r="P861" s="15">
        <v>805</v>
      </c>
      <c r="Q861" s="16">
        <f t="shared" si="202"/>
        <v>41</v>
      </c>
      <c r="R861" s="16">
        <f t="shared" si="203"/>
        <v>1606049</v>
      </c>
      <c r="S861" s="16" t="str">
        <f t="shared" si="207"/>
        <v>神器7碎片7等级13</v>
      </c>
      <c r="T861" s="31" t="s">
        <v>673</v>
      </c>
      <c r="U861" s="16">
        <f t="shared" si="204"/>
        <v>13</v>
      </c>
      <c r="V861" s="38">
        <f t="shared" si="208"/>
        <v>1.1380000000000001</v>
      </c>
      <c r="W861" s="19">
        <f t="shared" si="205"/>
        <v>5.6900000000000006E-2</v>
      </c>
      <c r="X861" s="16">
        <f t="shared" si="209"/>
        <v>1</v>
      </c>
      <c r="Y861" s="16">
        <f t="shared" si="210"/>
        <v>3</v>
      </c>
      <c r="Z861" s="16">
        <f t="shared" si="211"/>
        <v>0</v>
      </c>
      <c r="AA861" s="16" t="str">
        <f t="shared" si="212"/>
        <v>AtkExt</v>
      </c>
      <c r="AB861" s="16">
        <f t="shared" si="206"/>
        <v>613</v>
      </c>
      <c r="AC861" s="16" t="str">
        <f t="shared" si="213"/>
        <v>HPExt</v>
      </c>
      <c r="AD861" s="16">
        <f t="shared" si="214"/>
        <v>1844</v>
      </c>
      <c r="AE861" s="16" t="str">
        <f t="shared" si="215"/>
        <v>[x]</v>
      </c>
      <c r="AF861" s="29" t="str">
        <f t="shared" si="216"/>
        <v>[x]</v>
      </c>
      <c r="AG861" s="29">
        <f t="shared" si="217"/>
        <v>13</v>
      </c>
    </row>
    <row r="862" spans="16:33" ht="16.5" x14ac:dyDescent="0.2">
      <c r="P862" s="15">
        <v>806</v>
      </c>
      <c r="Q862" s="16">
        <f t="shared" si="202"/>
        <v>41</v>
      </c>
      <c r="R862" s="16">
        <f t="shared" si="203"/>
        <v>1606049</v>
      </c>
      <c r="S862" s="16" t="str">
        <f t="shared" si="207"/>
        <v>神器7碎片7等级14</v>
      </c>
      <c r="T862" s="31" t="s">
        <v>673</v>
      </c>
      <c r="U862" s="16">
        <f t="shared" si="204"/>
        <v>14</v>
      </c>
      <c r="V862" s="38">
        <f t="shared" si="208"/>
        <v>1.242</v>
      </c>
      <c r="W862" s="19">
        <f t="shared" si="205"/>
        <v>6.2100000000000002E-2</v>
      </c>
      <c r="X862" s="16">
        <f t="shared" si="209"/>
        <v>1</v>
      </c>
      <c r="Y862" s="16">
        <f t="shared" si="210"/>
        <v>3</v>
      </c>
      <c r="Z862" s="16">
        <f t="shared" si="211"/>
        <v>0</v>
      </c>
      <c r="AA862" s="16" t="str">
        <f t="shared" si="212"/>
        <v>AtkExt</v>
      </c>
      <c r="AB862" s="16">
        <f t="shared" si="206"/>
        <v>669</v>
      </c>
      <c r="AC862" s="16" t="str">
        <f t="shared" si="213"/>
        <v>HPExt</v>
      </c>
      <c r="AD862" s="16">
        <f t="shared" si="214"/>
        <v>2013</v>
      </c>
      <c r="AE862" s="16" t="str">
        <f t="shared" si="215"/>
        <v>[x]</v>
      </c>
      <c r="AF862" s="29" t="str">
        <f t="shared" si="216"/>
        <v>[x]</v>
      </c>
      <c r="AG862" s="29">
        <f t="shared" si="217"/>
        <v>14</v>
      </c>
    </row>
    <row r="863" spans="16:33" ht="16.5" x14ac:dyDescent="0.2">
      <c r="P863" s="15">
        <v>807</v>
      </c>
      <c r="Q863" s="16">
        <f t="shared" si="202"/>
        <v>41</v>
      </c>
      <c r="R863" s="16">
        <f t="shared" si="203"/>
        <v>1606049</v>
      </c>
      <c r="S863" s="16" t="str">
        <f t="shared" si="207"/>
        <v>神器7碎片7等级15</v>
      </c>
      <c r="T863" s="31" t="s">
        <v>673</v>
      </c>
      <c r="U863" s="16">
        <f t="shared" si="204"/>
        <v>15</v>
      </c>
      <c r="V863" s="38">
        <f t="shared" si="208"/>
        <v>1.35</v>
      </c>
      <c r="W863" s="19">
        <f t="shared" si="205"/>
        <v>6.7500000000000004E-2</v>
      </c>
      <c r="X863" s="16">
        <f t="shared" si="209"/>
        <v>1</v>
      </c>
      <c r="Y863" s="16">
        <f t="shared" si="210"/>
        <v>3</v>
      </c>
      <c r="Z863" s="16">
        <f t="shared" si="211"/>
        <v>0</v>
      </c>
      <c r="AA863" s="16" t="str">
        <f t="shared" si="212"/>
        <v>AtkExt</v>
      </c>
      <c r="AB863" s="16">
        <f t="shared" si="206"/>
        <v>727</v>
      </c>
      <c r="AC863" s="16" t="str">
        <f t="shared" si="213"/>
        <v>HPExt</v>
      </c>
      <c r="AD863" s="16">
        <f t="shared" si="214"/>
        <v>2188</v>
      </c>
      <c r="AE863" s="16" t="str">
        <f t="shared" si="215"/>
        <v>[x]</v>
      </c>
      <c r="AF863" s="29" t="str">
        <f t="shared" si="216"/>
        <v>[x]</v>
      </c>
      <c r="AG863" s="29">
        <f t="shared" si="217"/>
        <v>15</v>
      </c>
    </row>
    <row r="864" spans="16:33" ht="16.5" x14ac:dyDescent="0.2">
      <c r="P864" s="15">
        <v>808</v>
      </c>
      <c r="Q864" s="16">
        <f t="shared" si="202"/>
        <v>41</v>
      </c>
      <c r="R864" s="16">
        <f t="shared" si="203"/>
        <v>1606049</v>
      </c>
      <c r="S864" s="16" t="str">
        <f t="shared" si="207"/>
        <v>神器7碎片7等级16</v>
      </c>
      <c r="T864" s="31" t="s">
        <v>673</v>
      </c>
      <c r="U864" s="16">
        <f t="shared" si="204"/>
        <v>16</v>
      </c>
      <c r="V864" s="38">
        <f t="shared" si="208"/>
        <v>1.4620000000000002</v>
      </c>
      <c r="W864" s="19">
        <f t="shared" si="205"/>
        <v>7.3100000000000012E-2</v>
      </c>
      <c r="X864" s="16">
        <f t="shared" si="209"/>
        <v>1</v>
      </c>
      <c r="Y864" s="16">
        <f t="shared" si="210"/>
        <v>3</v>
      </c>
      <c r="Z864" s="16">
        <f t="shared" si="211"/>
        <v>0</v>
      </c>
      <c r="AA864" s="16" t="str">
        <f t="shared" si="212"/>
        <v>AtkExt</v>
      </c>
      <c r="AB864" s="16">
        <f t="shared" si="206"/>
        <v>788</v>
      </c>
      <c r="AC864" s="16" t="str">
        <f t="shared" si="213"/>
        <v>HPExt</v>
      </c>
      <c r="AD864" s="16">
        <f t="shared" si="214"/>
        <v>2369</v>
      </c>
      <c r="AE864" s="16" t="str">
        <f t="shared" si="215"/>
        <v>[x]</v>
      </c>
      <c r="AF864" s="29" t="str">
        <f t="shared" si="216"/>
        <v>[x]</v>
      </c>
      <c r="AG864" s="29">
        <f t="shared" si="217"/>
        <v>16</v>
      </c>
    </row>
    <row r="865" spans="16:33" ht="16.5" x14ac:dyDescent="0.2">
      <c r="P865" s="15">
        <v>809</v>
      </c>
      <c r="Q865" s="16">
        <f t="shared" si="202"/>
        <v>41</v>
      </c>
      <c r="R865" s="16">
        <f t="shared" si="203"/>
        <v>1606049</v>
      </c>
      <c r="S865" s="16" t="str">
        <f t="shared" si="207"/>
        <v>神器7碎片7等级17</v>
      </c>
      <c r="T865" s="31" t="s">
        <v>673</v>
      </c>
      <c r="U865" s="16">
        <f t="shared" si="204"/>
        <v>17</v>
      </c>
      <c r="V865" s="38">
        <f t="shared" si="208"/>
        <v>1.5779999999999998</v>
      </c>
      <c r="W865" s="19">
        <f t="shared" si="205"/>
        <v>7.8899999999999998E-2</v>
      </c>
      <c r="X865" s="16">
        <f t="shared" si="209"/>
        <v>1</v>
      </c>
      <c r="Y865" s="16">
        <f t="shared" si="210"/>
        <v>3</v>
      </c>
      <c r="Z865" s="16">
        <f t="shared" si="211"/>
        <v>0</v>
      </c>
      <c r="AA865" s="16" t="str">
        <f t="shared" si="212"/>
        <v>AtkExt</v>
      </c>
      <c r="AB865" s="16">
        <f t="shared" si="206"/>
        <v>850</v>
      </c>
      <c r="AC865" s="16" t="str">
        <f t="shared" si="213"/>
        <v>HPExt</v>
      </c>
      <c r="AD865" s="16">
        <f t="shared" si="214"/>
        <v>2557</v>
      </c>
      <c r="AE865" s="16" t="str">
        <f t="shared" si="215"/>
        <v>[x]</v>
      </c>
      <c r="AF865" s="29" t="str">
        <f t="shared" si="216"/>
        <v>[x]</v>
      </c>
      <c r="AG865" s="29">
        <f t="shared" si="217"/>
        <v>17</v>
      </c>
    </row>
    <row r="866" spans="16:33" ht="16.5" x14ac:dyDescent="0.2">
      <c r="P866" s="15">
        <v>810</v>
      </c>
      <c r="Q866" s="16">
        <f t="shared" si="202"/>
        <v>41</v>
      </c>
      <c r="R866" s="16">
        <f t="shared" si="203"/>
        <v>1606049</v>
      </c>
      <c r="S866" s="16" t="str">
        <f t="shared" si="207"/>
        <v>神器7碎片7等级18</v>
      </c>
      <c r="T866" s="31" t="s">
        <v>673</v>
      </c>
      <c r="U866" s="16">
        <f t="shared" si="204"/>
        <v>18</v>
      </c>
      <c r="V866" s="38">
        <f t="shared" si="208"/>
        <v>1.698</v>
      </c>
      <c r="W866" s="19">
        <f t="shared" si="205"/>
        <v>8.4900000000000003E-2</v>
      </c>
      <c r="X866" s="16">
        <f t="shared" si="209"/>
        <v>1</v>
      </c>
      <c r="Y866" s="16">
        <f t="shared" si="210"/>
        <v>3</v>
      </c>
      <c r="Z866" s="16">
        <f t="shared" si="211"/>
        <v>0</v>
      </c>
      <c r="AA866" s="16" t="str">
        <f t="shared" si="212"/>
        <v>AtkExt</v>
      </c>
      <c r="AB866" s="16">
        <f t="shared" si="206"/>
        <v>915</v>
      </c>
      <c r="AC866" s="16" t="str">
        <f t="shared" si="213"/>
        <v>HPExt</v>
      </c>
      <c r="AD866" s="16">
        <f t="shared" si="214"/>
        <v>2752</v>
      </c>
      <c r="AE866" s="16" t="str">
        <f t="shared" si="215"/>
        <v>[x]</v>
      </c>
      <c r="AF866" s="29" t="str">
        <f t="shared" si="216"/>
        <v>[x]</v>
      </c>
      <c r="AG866" s="29">
        <f t="shared" si="217"/>
        <v>18</v>
      </c>
    </row>
    <row r="867" spans="16:33" ht="16.5" x14ac:dyDescent="0.2">
      <c r="P867" s="15">
        <v>811</v>
      </c>
      <c r="Q867" s="16">
        <f t="shared" si="202"/>
        <v>41</v>
      </c>
      <c r="R867" s="16">
        <f t="shared" si="203"/>
        <v>1606049</v>
      </c>
      <c r="S867" s="16" t="str">
        <f t="shared" si="207"/>
        <v>神器7碎片7等级19</v>
      </c>
      <c r="T867" s="31" t="s">
        <v>673</v>
      </c>
      <c r="U867" s="16">
        <f t="shared" si="204"/>
        <v>19</v>
      </c>
      <c r="V867" s="38">
        <f t="shared" si="208"/>
        <v>1.8220000000000001</v>
      </c>
      <c r="W867" s="19">
        <f t="shared" si="205"/>
        <v>9.1100000000000014E-2</v>
      </c>
      <c r="X867" s="16">
        <f t="shared" si="209"/>
        <v>1</v>
      </c>
      <c r="Y867" s="16">
        <f t="shared" si="210"/>
        <v>3</v>
      </c>
      <c r="Z867" s="16">
        <f t="shared" si="211"/>
        <v>0</v>
      </c>
      <c r="AA867" s="16" t="str">
        <f t="shared" si="212"/>
        <v>AtkExt</v>
      </c>
      <c r="AB867" s="16">
        <f t="shared" si="206"/>
        <v>982</v>
      </c>
      <c r="AC867" s="16" t="str">
        <f t="shared" si="213"/>
        <v>HPExt</v>
      </c>
      <c r="AD867" s="16">
        <f t="shared" si="214"/>
        <v>2953</v>
      </c>
      <c r="AE867" s="16" t="str">
        <f t="shared" si="215"/>
        <v>[x]</v>
      </c>
      <c r="AF867" s="29" t="str">
        <f t="shared" si="216"/>
        <v>[x]</v>
      </c>
      <c r="AG867" s="29">
        <f t="shared" si="217"/>
        <v>19</v>
      </c>
    </row>
    <row r="868" spans="16:33" ht="16.5" x14ac:dyDescent="0.2">
      <c r="P868" s="15">
        <v>812</v>
      </c>
      <c r="Q868" s="16">
        <f t="shared" si="202"/>
        <v>41</v>
      </c>
      <c r="R868" s="16">
        <f t="shared" si="203"/>
        <v>1606049</v>
      </c>
      <c r="S868" s="16" t="str">
        <f t="shared" si="207"/>
        <v>神器7碎片7等级20</v>
      </c>
      <c r="T868" s="31" t="s">
        <v>673</v>
      </c>
      <c r="U868" s="16">
        <f t="shared" si="204"/>
        <v>20</v>
      </c>
      <c r="V868" s="38">
        <f t="shared" si="208"/>
        <v>1.95</v>
      </c>
      <c r="W868" s="19">
        <f t="shared" si="205"/>
        <v>9.7500000000000003E-2</v>
      </c>
      <c r="X868" s="16">
        <f t="shared" si="209"/>
        <v>1</v>
      </c>
      <c r="Y868" s="16">
        <f t="shared" si="210"/>
        <v>3</v>
      </c>
      <c r="Z868" s="16">
        <f t="shared" si="211"/>
        <v>0</v>
      </c>
      <c r="AA868" s="16" t="str">
        <f t="shared" si="212"/>
        <v>AtkExt</v>
      </c>
      <c r="AB868" s="16">
        <f t="shared" si="206"/>
        <v>1051</v>
      </c>
      <c r="AC868" s="16" t="str">
        <f t="shared" si="213"/>
        <v>HPExt</v>
      </c>
      <c r="AD868" s="16">
        <f t="shared" si="214"/>
        <v>3160</v>
      </c>
      <c r="AE868" s="16" t="str">
        <f t="shared" si="215"/>
        <v>[x]</v>
      </c>
      <c r="AF868" s="29" t="str">
        <f t="shared" si="216"/>
        <v>[x]</v>
      </c>
      <c r="AG868" s="29">
        <f t="shared" si="217"/>
        <v>20</v>
      </c>
    </row>
    <row r="869" spans="16:33" ht="16.5" x14ac:dyDescent="0.2">
      <c r="P869" s="15">
        <v>813</v>
      </c>
      <c r="Q869" s="16">
        <f t="shared" si="202"/>
        <v>41</v>
      </c>
      <c r="R869" s="16">
        <f t="shared" si="203"/>
        <v>1606049</v>
      </c>
      <c r="S869" s="16" t="str">
        <f t="shared" si="207"/>
        <v>神器7碎片7等级21</v>
      </c>
      <c r="T869" s="31" t="s">
        <v>673</v>
      </c>
      <c r="U869" s="16">
        <f t="shared" si="204"/>
        <v>21</v>
      </c>
      <c r="V869" s="38">
        <f t="shared" si="208"/>
        <v>2.0819999999999999</v>
      </c>
      <c r="W869" s="19">
        <f t="shared" si="205"/>
        <v>0.1041</v>
      </c>
      <c r="X869" s="16">
        <f t="shared" si="209"/>
        <v>1</v>
      </c>
      <c r="Y869" s="16">
        <f t="shared" si="210"/>
        <v>3</v>
      </c>
      <c r="Z869" s="16">
        <f t="shared" si="211"/>
        <v>0</v>
      </c>
      <c r="AA869" s="16" t="str">
        <f t="shared" si="212"/>
        <v>AtkExt</v>
      </c>
      <c r="AB869" s="16">
        <f t="shared" si="206"/>
        <v>1122</v>
      </c>
      <c r="AC869" s="16" t="str">
        <f t="shared" si="213"/>
        <v>HPExt</v>
      </c>
      <c r="AD869" s="16">
        <f t="shared" si="214"/>
        <v>3374</v>
      </c>
      <c r="AE869" s="16" t="str">
        <f t="shared" si="215"/>
        <v>[x]</v>
      </c>
      <c r="AF869" s="29" t="str">
        <f t="shared" si="216"/>
        <v>[x]</v>
      </c>
      <c r="AG869" s="29">
        <f t="shared" si="217"/>
        <v>21</v>
      </c>
    </row>
    <row r="870" spans="16:33" ht="16.5" x14ac:dyDescent="0.2">
      <c r="P870" s="15">
        <v>814</v>
      </c>
      <c r="Q870" s="16">
        <f t="shared" si="202"/>
        <v>42</v>
      </c>
      <c r="R870" s="16">
        <f t="shared" si="203"/>
        <v>1606050</v>
      </c>
      <c r="S870" s="16" t="str">
        <f t="shared" si="207"/>
        <v>神器7碎片8等级1</v>
      </c>
      <c r="T870" s="31" t="s">
        <v>673</v>
      </c>
      <c r="U870" s="16">
        <f t="shared" si="204"/>
        <v>1</v>
      </c>
      <c r="V870" s="38">
        <f t="shared" si="208"/>
        <v>0.20200000000000001</v>
      </c>
      <c r="W870" s="19">
        <f t="shared" si="205"/>
        <v>1.0100000000000001E-2</v>
      </c>
      <c r="X870" s="16">
        <f t="shared" si="209"/>
        <v>1</v>
      </c>
      <c r="Y870" s="16">
        <f t="shared" si="210"/>
        <v>3</v>
      </c>
      <c r="Z870" s="16">
        <f t="shared" si="211"/>
        <v>0</v>
      </c>
      <c r="AA870" s="16" t="str">
        <f t="shared" si="212"/>
        <v>AtkExt</v>
      </c>
      <c r="AB870" s="16">
        <f t="shared" si="206"/>
        <v>54</v>
      </c>
      <c r="AC870" s="16" t="str">
        <f t="shared" si="213"/>
        <v>HPExt</v>
      </c>
      <c r="AD870" s="16">
        <f t="shared" si="214"/>
        <v>163</v>
      </c>
      <c r="AE870" s="16" t="str">
        <f t="shared" si="215"/>
        <v>[x]</v>
      </c>
      <c r="AF870" s="29" t="str">
        <f t="shared" si="216"/>
        <v>[x]</v>
      </c>
      <c r="AG870" s="29">
        <f t="shared" si="217"/>
        <v>3</v>
      </c>
    </row>
    <row r="871" spans="16:33" ht="16.5" x14ac:dyDescent="0.2">
      <c r="P871" s="15">
        <v>815</v>
      </c>
      <c r="Q871" s="16">
        <f t="shared" si="202"/>
        <v>42</v>
      </c>
      <c r="R871" s="16">
        <f t="shared" si="203"/>
        <v>1606050</v>
      </c>
      <c r="S871" s="16" t="str">
        <f t="shared" si="207"/>
        <v>神器7碎片8等级2</v>
      </c>
      <c r="T871" s="31" t="s">
        <v>673</v>
      </c>
      <c r="U871" s="16">
        <f t="shared" si="204"/>
        <v>2</v>
      </c>
      <c r="V871" s="38">
        <f t="shared" si="208"/>
        <v>0.25800000000000001</v>
      </c>
      <c r="W871" s="19">
        <f t="shared" si="205"/>
        <v>1.2900000000000002E-2</v>
      </c>
      <c r="X871" s="16">
        <f t="shared" si="209"/>
        <v>1</v>
      </c>
      <c r="Y871" s="16">
        <f t="shared" si="210"/>
        <v>3</v>
      </c>
      <c r="Z871" s="16">
        <f t="shared" si="211"/>
        <v>0</v>
      </c>
      <c r="AA871" s="16" t="str">
        <f t="shared" si="212"/>
        <v>AtkExt</v>
      </c>
      <c r="AB871" s="16">
        <f t="shared" si="206"/>
        <v>69</v>
      </c>
      <c r="AC871" s="16" t="str">
        <f t="shared" si="213"/>
        <v>HPExt</v>
      </c>
      <c r="AD871" s="16">
        <f t="shared" si="214"/>
        <v>209</v>
      </c>
      <c r="AE871" s="16" t="str">
        <f t="shared" si="215"/>
        <v>[x]</v>
      </c>
      <c r="AF871" s="29" t="str">
        <f t="shared" si="216"/>
        <v>[x]</v>
      </c>
      <c r="AG871" s="29">
        <f t="shared" si="217"/>
        <v>6</v>
      </c>
    </row>
    <row r="872" spans="16:33" ht="16.5" x14ac:dyDescent="0.2">
      <c r="P872" s="15">
        <v>816</v>
      </c>
      <c r="Q872" s="16">
        <f t="shared" si="202"/>
        <v>42</v>
      </c>
      <c r="R872" s="16">
        <f t="shared" si="203"/>
        <v>1606050</v>
      </c>
      <c r="S872" s="16" t="str">
        <f t="shared" si="207"/>
        <v>神器7碎片8等级3</v>
      </c>
      <c r="T872" s="31" t="s">
        <v>673</v>
      </c>
      <c r="U872" s="16">
        <f t="shared" si="204"/>
        <v>3</v>
      </c>
      <c r="V872" s="38">
        <f t="shared" si="208"/>
        <v>0.31800000000000006</v>
      </c>
      <c r="W872" s="19">
        <f t="shared" si="205"/>
        <v>1.5900000000000004E-2</v>
      </c>
      <c r="X872" s="16">
        <f t="shared" si="209"/>
        <v>1</v>
      </c>
      <c r="Y872" s="16">
        <f t="shared" si="210"/>
        <v>3</v>
      </c>
      <c r="Z872" s="16">
        <f t="shared" si="211"/>
        <v>0</v>
      </c>
      <c r="AA872" s="16" t="str">
        <f t="shared" si="212"/>
        <v>AtkExt</v>
      </c>
      <c r="AB872" s="16">
        <f t="shared" si="206"/>
        <v>85</v>
      </c>
      <c r="AC872" s="16" t="str">
        <f t="shared" si="213"/>
        <v>HPExt</v>
      </c>
      <c r="AD872" s="16">
        <f t="shared" si="214"/>
        <v>257</v>
      </c>
      <c r="AE872" s="16" t="str">
        <f t="shared" si="215"/>
        <v>[x]</v>
      </c>
      <c r="AF872" s="29" t="str">
        <f t="shared" si="216"/>
        <v>[x]</v>
      </c>
      <c r="AG872" s="29">
        <f t="shared" si="217"/>
        <v>9</v>
      </c>
    </row>
    <row r="873" spans="16:33" ht="16.5" x14ac:dyDescent="0.2">
      <c r="P873" s="15">
        <v>817</v>
      </c>
      <c r="Q873" s="16">
        <f t="shared" si="202"/>
        <v>42</v>
      </c>
      <c r="R873" s="16">
        <f t="shared" si="203"/>
        <v>1606050</v>
      </c>
      <c r="S873" s="16" t="str">
        <f t="shared" si="207"/>
        <v>神器7碎片8等级4</v>
      </c>
      <c r="T873" s="31" t="s">
        <v>673</v>
      </c>
      <c r="U873" s="16">
        <f t="shared" si="204"/>
        <v>4</v>
      </c>
      <c r="V873" s="38">
        <f t="shared" si="208"/>
        <v>0.38200000000000001</v>
      </c>
      <c r="W873" s="19">
        <f t="shared" si="205"/>
        <v>1.9100000000000002E-2</v>
      </c>
      <c r="X873" s="16">
        <f t="shared" si="209"/>
        <v>1</v>
      </c>
      <c r="Y873" s="16">
        <f t="shared" si="210"/>
        <v>3</v>
      </c>
      <c r="Z873" s="16">
        <f t="shared" si="211"/>
        <v>0</v>
      </c>
      <c r="AA873" s="16" t="str">
        <f t="shared" si="212"/>
        <v>AtkExt</v>
      </c>
      <c r="AB873" s="16">
        <f t="shared" si="206"/>
        <v>102</v>
      </c>
      <c r="AC873" s="16" t="str">
        <f t="shared" si="213"/>
        <v>HPExt</v>
      </c>
      <c r="AD873" s="16">
        <f t="shared" si="214"/>
        <v>309</v>
      </c>
      <c r="AE873" s="16" t="str">
        <f t="shared" si="215"/>
        <v>[x]</v>
      </c>
      <c r="AF873" s="29" t="str">
        <f t="shared" si="216"/>
        <v>[x]</v>
      </c>
      <c r="AG873" s="29">
        <f t="shared" si="217"/>
        <v>12</v>
      </c>
    </row>
    <row r="874" spans="16:33" ht="16.5" x14ac:dyDescent="0.2">
      <c r="P874" s="15">
        <v>818</v>
      </c>
      <c r="Q874" s="16">
        <f t="shared" si="202"/>
        <v>42</v>
      </c>
      <c r="R874" s="16">
        <f t="shared" si="203"/>
        <v>1606050</v>
      </c>
      <c r="S874" s="16" t="str">
        <f t="shared" si="207"/>
        <v>神器7碎片8等级5</v>
      </c>
      <c r="T874" s="31" t="s">
        <v>673</v>
      </c>
      <c r="U874" s="16">
        <f t="shared" si="204"/>
        <v>5</v>
      </c>
      <c r="V874" s="38">
        <f t="shared" si="208"/>
        <v>0.45</v>
      </c>
      <c r="W874" s="19">
        <f t="shared" si="205"/>
        <v>2.2500000000000003E-2</v>
      </c>
      <c r="X874" s="16">
        <f t="shared" si="209"/>
        <v>1</v>
      </c>
      <c r="Y874" s="16">
        <f t="shared" si="210"/>
        <v>3</v>
      </c>
      <c r="Z874" s="16">
        <f t="shared" si="211"/>
        <v>0</v>
      </c>
      <c r="AA874" s="16" t="str">
        <f t="shared" si="212"/>
        <v>AtkExt</v>
      </c>
      <c r="AB874" s="16">
        <f t="shared" si="206"/>
        <v>121</v>
      </c>
      <c r="AC874" s="16" t="str">
        <f t="shared" si="213"/>
        <v>HPExt</v>
      </c>
      <c r="AD874" s="16">
        <f t="shared" si="214"/>
        <v>364</v>
      </c>
      <c r="AE874" s="16" t="str">
        <f t="shared" si="215"/>
        <v>[x]</v>
      </c>
      <c r="AF874" s="29" t="str">
        <f t="shared" si="216"/>
        <v>[x]</v>
      </c>
      <c r="AG874" s="29">
        <f t="shared" si="217"/>
        <v>15</v>
      </c>
    </row>
    <row r="875" spans="16:33" ht="16.5" x14ac:dyDescent="0.2">
      <c r="P875" s="15">
        <v>819</v>
      </c>
      <c r="Q875" s="16">
        <f t="shared" si="202"/>
        <v>42</v>
      </c>
      <c r="R875" s="16">
        <f t="shared" si="203"/>
        <v>1606050</v>
      </c>
      <c r="S875" s="16" t="str">
        <f t="shared" si="207"/>
        <v>神器7碎片8等级6</v>
      </c>
      <c r="T875" s="31" t="s">
        <v>673</v>
      </c>
      <c r="U875" s="16">
        <f t="shared" si="204"/>
        <v>6</v>
      </c>
      <c r="V875" s="38">
        <f t="shared" si="208"/>
        <v>0.52200000000000002</v>
      </c>
      <c r="W875" s="19">
        <f t="shared" si="205"/>
        <v>2.6100000000000002E-2</v>
      </c>
      <c r="X875" s="16">
        <f t="shared" si="209"/>
        <v>1</v>
      </c>
      <c r="Y875" s="16">
        <f t="shared" si="210"/>
        <v>3</v>
      </c>
      <c r="Z875" s="16">
        <f t="shared" si="211"/>
        <v>0</v>
      </c>
      <c r="AA875" s="16" t="str">
        <f t="shared" si="212"/>
        <v>AtkExt</v>
      </c>
      <c r="AB875" s="16">
        <f t="shared" si="206"/>
        <v>140</v>
      </c>
      <c r="AC875" s="16" t="str">
        <f t="shared" si="213"/>
        <v>HPExt</v>
      </c>
      <c r="AD875" s="16">
        <f t="shared" si="214"/>
        <v>423</v>
      </c>
      <c r="AE875" s="16" t="str">
        <f t="shared" si="215"/>
        <v>[x]</v>
      </c>
      <c r="AF875" s="29" t="str">
        <f t="shared" si="216"/>
        <v>[x]</v>
      </c>
      <c r="AG875" s="29">
        <f t="shared" si="217"/>
        <v>18</v>
      </c>
    </row>
    <row r="876" spans="16:33" ht="16.5" x14ac:dyDescent="0.2">
      <c r="P876" s="15">
        <v>820</v>
      </c>
      <c r="Q876" s="16">
        <f t="shared" si="202"/>
        <v>42</v>
      </c>
      <c r="R876" s="16">
        <f t="shared" si="203"/>
        <v>1606050</v>
      </c>
      <c r="S876" s="16" t="str">
        <f t="shared" si="207"/>
        <v>神器7碎片8等级7</v>
      </c>
      <c r="T876" s="31" t="s">
        <v>673</v>
      </c>
      <c r="U876" s="16">
        <f t="shared" si="204"/>
        <v>7</v>
      </c>
      <c r="V876" s="38">
        <f t="shared" si="208"/>
        <v>0.59799999999999998</v>
      </c>
      <c r="W876" s="19">
        <f t="shared" si="205"/>
        <v>2.9899999999999999E-2</v>
      </c>
      <c r="X876" s="16">
        <f t="shared" si="209"/>
        <v>1</v>
      </c>
      <c r="Y876" s="16">
        <f t="shared" si="210"/>
        <v>3</v>
      </c>
      <c r="Z876" s="16">
        <f t="shared" si="211"/>
        <v>0</v>
      </c>
      <c r="AA876" s="16" t="str">
        <f t="shared" si="212"/>
        <v>AtkExt</v>
      </c>
      <c r="AB876" s="16">
        <f t="shared" si="206"/>
        <v>161</v>
      </c>
      <c r="AC876" s="16" t="str">
        <f t="shared" si="213"/>
        <v>HPExt</v>
      </c>
      <c r="AD876" s="16">
        <f t="shared" si="214"/>
        <v>484</v>
      </c>
      <c r="AE876" s="16" t="str">
        <f t="shared" si="215"/>
        <v>[x]</v>
      </c>
      <c r="AF876" s="29" t="str">
        <f t="shared" si="216"/>
        <v>[x]</v>
      </c>
      <c r="AG876" s="29">
        <f t="shared" si="217"/>
        <v>21</v>
      </c>
    </row>
    <row r="877" spans="16:33" ht="16.5" x14ac:dyDescent="0.2">
      <c r="P877" s="15">
        <v>821</v>
      </c>
      <c r="Q877" s="16">
        <f t="shared" si="202"/>
        <v>42</v>
      </c>
      <c r="R877" s="16">
        <f t="shared" si="203"/>
        <v>1606050</v>
      </c>
      <c r="S877" s="16" t="str">
        <f t="shared" si="207"/>
        <v>神器7碎片8等级8</v>
      </c>
      <c r="T877" s="31" t="s">
        <v>673</v>
      </c>
      <c r="U877" s="16">
        <f t="shared" si="204"/>
        <v>8</v>
      </c>
      <c r="V877" s="38">
        <f t="shared" si="208"/>
        <v>0.67800000000000005</v>
      </c>
      <c r="W877" s="19">
        <f t="shared" si="205"/>
        <v>3.3900000000000007E-2</v>
      </c>
      <c r="X877" s="16">
        <f t="shared" si="209"/>
        <v>1</v>
      </c>
      <c r="Y877" s="16">
        <f t="shared" si="210"/>
        <v>3</v>
      </c>
      <c r="Z877" s="16">
        <f t="shared" si="211"/>
        <v>0</v>
      </c>
      <c r="AA877" s="16" t="str">
        <f t="shared" si="212"/>
        <v>AtkExt</v>
      </c>
      <c r="AB877" s="16">
        <f t="shared" si="206"/>
        <v>182</v>
      </c>
      <c r="AC877" s="16" t="str">
        <f t="shared" si="213"/>
        <v>HPExt</v>
      </c>
      <c r="AD877" s="16">
        <f t="shared" si="214"/>
        <v>549</v>
      </c>
      <c r="AE877" s="16" t="str">
        <f t="shared" si="215"/>
        <v>[x]</v>
      </c>
      <c r="AF877" s="29" t="str">
        <f t="shared" si="216"/>
        <v>[x]</v>
      </c>
      <c r="AG877" s="29">
        <f t="shared" si="217"/>
        <v>24</v>
      </c>
    </row>
    <row r="878" spans="16:33" ht="16.5" x14ac:dyDescent="0.2">
      <c r="P878" s="15">
        <v>822</v>
      </c>
      <c r="Q878" s="16">
        <f t="shared" si="202"/>
        <v>42</v>
      </c>
      <c r="R878" s="16">
        <f t="shared" si="203"/>
        <v>1606050</v>
      </c>
      <c r="S878" s="16" t="str">
        <f t="shared" si="207"/>
        <v>神器7碎片8等级9</v>
      </c>
      <c r="T878" s="31" t="s">
        <v>673</v>
      </c>
      <c r="U878" s="16">
        <f t="shared" si="204"/>
        <v>9</v>
      </c>
      <c r="V878" s="38">
        <f t="shared" si="208"/>
        <v>0.76200000000000001</v>
      </c>
      <c r="W878" s="19">
        <f t="shared" si="205"/>
        <v>3.8100000000000002E-2</v>
      </c>
      <c r="X878" s="16">
        <f t="shared" si="209"/>
        <v>1</v>
      </c>
      <c r="Y878" s="16">
        <f t="shared" si="210"/>
        <v>3</v>
      </c>
      <c r="Z878" s="16">
        <f t="shared" si="211"/>
        <v>0</v>
      </c>
      <c r="AA878" s="16" t="str">
        <f t="shared" si="212"/>
        <v>AtkExt</v>
      </c>
      <c r="AB878" s="16">
        <f t="shared" si="206"/>
        <v>205</v>
      </c>
      <c r="AC878" s="16" t="str">
        <f t="shared" si="213"/>
        <v>HPExt</v>
      </c>
      <c r="AD878" s="16">
        <f t="shared" si="214"/>
        <v>617</v>
      </c>
      <c r="AE878" s="16" t="str">
        <f t="shared" si="215"/>
        <v>[x]</v>
      </c>
      <c r="AF878" s="29" t="str">
        <f t="shared" si="216"/>
        <v>[x]</v>
      </c>
      <c r="AG878" s="29">
        <f t="shared" si="217"/>
        <v>27</v>
      </c>
    </row>
    <row r="879" spans="16:33" ht="16.5" x14ac:dyDescent="0.2">
      <c r="P879" s="15">
        <v>823</v>
      </c>
      <c r="Q879" s="16">
        <f t="shared" si="202"/>
        <v>42</v>
      </c>
      <c r="R879" s="16">
        <f t="shared" si="203"/>
        <v>1606050</v>
      </c>
      <c r="S879" s="16" t="str">
        <f t="shared" si="207"/>
        <v>神器7碎片8等级10</v>
      </c>
      <c r="T879" s="31" t="s">
        <v>673</v>
      </c>
      <c r="U879" s="16">
        <f t="shared" si="204"/>
        <v>10</v>
      </c>
      <c r="V879" s="38">
        <f t="shared" si="208"/>
        <v>0.85000000000000009</v>
      </c>
      <c r="W879" s="19">
        <f t="shared" si="205"/>
        <v>4.250000000000001E-2</v>
      </c>
      <c r="X879" s="16">
        <f t="shared" si="209"/>
        <v>1</v>
      </c>
      <c r="Y879" s="16">
        <f t="shared" si="210"/>
        <v>3</v>
      </c>
      <c r="Z879" s="16">
        <f t="shared" si="211"/>
        <v>0</v>
      </c>
      <c r="AA879" s="16" t="str">
        <f t="shared" si="212"/>
        <v>AtkExt</v>
      </c>
      <c r="AB879" s="16">
        <f t="shared" si="206"/>
        <v>229</v>
      </c>
      <c r="AC879" s="16" t="str">
        <f t="shared" si="213"/>
        <v>HPExt</v>
      </c>
      <c r="AD879" s="16">
        <f t="shared" si="214"/>
        <v>688</v>
      </c>
      <c r="AE879" s="16" t="str">
        <f t="shared" si="215"/>
        <v>[x]</v>
      </c>
      <c r="AF879" s="29" t="str">
        <f t="shared" si="216"/>
        <v>[x]</v>
      </c>
      <c r="AG879" s="29">
        <f t="shared" si="217"/>
        <v>30</v>
      </c>
    </row>
    <row r="880" spans="16:33" ht="16.5" x14ac:dyDescent="0.2">
      <c r="P880" s="15">
        <v>824</v>
      </c>
      <c r="Q880" s="16">
        <f t="shared" si="202"/>
        <v>42</v>
      </c>
      <c r="R880" s="16">
        <f t="shared" si="203"/>
        <v>1606050</v>
      </c>
      <c r="S880" s="16" t="str">
        <f t="shared" si="207"/>
        <v>神器7碎片8等级11</v>
      </c>
      <c r="T880" s="31" t="s">
        <v>673</v>
      </c>
      <c r="U880" s="16">
        <f t="shared" si="204"/>
        <v>11</v>
      </c>
      <c r="V880" s="38">
        <f t="shared" si="208"/>
        <v>0.94200000000000006</v>
      </c>
      <c r="W880" s="19">
        <f t="shared" si="205"/>
        <v>4.7100000000000003E-2</v>
      </c>
      <c r="X880" s="16">
        <f t="shared" si="209"/>
        <v>1</v>
      </c>
      <c r="Y880" s="16">
        <f t="shared" si="210"/>
        <v>3</v>
      </c>
      <c r="Z880" s="16">
        <f t="shared" si="211"/>
        <v>0</v>
      </c>
      <c r="AA880" s="16" t="str">
        <f t="shared" si="212"/>
        <v>AtkExt</v>
      </c>
      <c r="AB880" s="16">
        <f t="shared" si="206"/>
        <v>253</v>
      </c>
      <c r="AC880" s="16" t="str">
        <f t="shared" si="213"/>
        <v>HPExt</v>
      </c>
      <c r="AD880" s="16">
        <f t="shared" si="214"/>
        <v>763</v>
      </c>
      <c r="AE880" s="16" t="str">
        <f t="shared" si="215"/>
        <v>[x]</v>
      </c>
      <c r="AF880" s="29" t="str">
        <f t="shared" si="216"/>
        <v>[x]</v>
      </c>
      <c r="AG880" s="29">
        <f t="shared" si="217"/>
        <v>33</v>
      </c>
    </row>
    <row r="881" spans="16:33" ht="16.5" x14ac:dyDescent="0.2">
      <c r="P881" s="15">
        <v>825</v>
      </c>
      <c r="Q881" s="16">
        <f t="shared" si="202"/>
        <v>42</v>
      </c>
      <c r="R881" s="16">
        <f t="shared" si="203"/>
        <v>1606050</v>
      </c>
      <c r="S881" s="16" t="str">
        <f t="shared" si="207"/>
        <v>神器7碎片8等级12</v>
      </c>
      <c r="T881" s="31" t="s">
        <v>673</v>
      </c>
      <c r="U881" s="16">
        <f t="shared" si="204"/>
        <v>12</v>
      </c>
      <c r="V881" s="38">
        <f t="shared" si="208"/>
        <v>1.0380000000000003</v>
      </c>
      <c r="W881" s="19">
        <f t="shared" si="205"/>
        <v>5.1900000000000016E-2</v>
      </c>
      <c r="X881" s="16">
        <f t="shared" si="209"/>
        <v>1</v>
      </c>
      <c r="Y881" s="16">
        <f t="shared" si="210"/>
        <v>3</v>
      </c>
      <c r="Z881" s="16">
        <f t="shared" si="211"/>
        <v>0</v>
      </c>
      <c r="AA881" s="16" t="str">
        <f t="shared" si="212"/>
        <v>AtkExt</v>
      </c>
      <c r="AB881" s="16">
        <f t="shared" si="206"/>
        <v>279</v>
      </c>
      <c r="AC881" s="16" t="str">
        <f t="shared" si="213"/>
        <v>HPExt</v>
      </c>
      <c r="AD881" s="16">
        <f t="shared" si="214"/>
        <v>841</v>
      </c>
      <c r="AE881" s="16" t="str">
        <f t="shared" si="215"/>
        <v>[x]</v>
      </c>
      <c r="AF881" s="29" t="str">
        <f t="shared" si="216"/>
        <v>[x]</v>
      </c>
      <c r="AG881" s="29">
        <f t="shared" si="217"/>
        <v>36</v>
      </c>
    </row>
    <row r="882" spans="16:33" ht="16.5" x14ac:dyDescent="0.2">
      <c r="P882" s="15">
        <v>826</v>
      </c>
      <c r="Q882" s="16">
        <f t="shared" si="202"/>
        <v>42</v>
      </c>
      <c r="R882" s="16">
        <f t="shared" si="203"/>
        <v>1606050</v>
      </c>
      <c r="S882" s="16" t="str">
        <f t="shared" si="207"/>
        <v>神器7碎片8等级13</v>
      </c>
      <c r="T882" s="31" t="s">
        <v>673</v>
      </c>
      <c r="U882" s="16">
        <f t="shared" si="204"/>
        <v>13</v>
      </c>
      <c r="V882" s="38">
        <f t="shared" si="208"/>
        <v>1.1380000000000001</v>
      </c>
      <c r="W882" s="19">
        <f t="shared" si="205"/>
        <v>5.6900000000000006E-2</v>
      </c>
      <c r="X882" s="16">
        <f t="shared" si="209"/>
        <v>1</v>
      </c>
      <c r="Y882" s="16">
        <f t="shared" si="210"/>
        <v>3</v>
      </c>
      <c r="Z882" s="16">
        <f t="shared" si="211"/>
        <v>0</v>
      </c>
      <c r="AA882" s="16" t="str">
        <f t="shared" si="212"/>
        <v>AtkExt</v>
      </c>
      <c r="AB882" s="16">
        <f t="shared" si="206"/>
        <v>306</v>
      </c>
      <c r="AC882" s="16" t="str">
        <f t="shared" si="213"/>
        <v>HPExt</v>
      </c>
      <c r="AD882" s="16">
        <f t="shared" si="214"/>
        <v>922</v>
      </c>
      <c r="AE882" s="16" t="str">
        <f t="shared" si="215"/>
        <v>[x]</v>
      </c>
      <c r="AF882" s="29" t="str">
        <f t="shared" si="216"/>
        <v>[x]</v>
      </c>
      <c r="AG882" s="29">
        <f t="shared" si="217"/>
        <v>39</v>
      </c>
    </row>
    <row r="883" spans="16:33" ht="16.5" x14ac:dyDescent="0.2">
      <c r="P883" s="15">
        <v>827</v>
      </c>
      <c r="Q883" s="16">
        <f t="shared" si="202"/>
        <v>42</v>
      </c>
      <c r="R883" s="16">
        <f t="shared" si="203"/>
        <v>1606050</v>
      </c>
      <c r="S883" s="16" t="str">
        <f t="shared" si="207"/>
        <v>神器7碎片8等级14</v>
      </c>
      <c r="T883" s="31" t="s">
        <v>673</v>
      </c>
      <c r="U883" s="16">
        <f t="shared" si="204"/>
        <v>14</v>
      </c>
      <c r="V883" s="38">
        <f t="shared" si="208"/>
        <v>1.242</v>
      </c>
      <c r="W883" s="19">
        <f t="shared" si="205"/>
        <v>6.2100000000000002E-2</v>
      </c>
      <c r="X883" s="16">
        <f t="shared" si="209"/>
        <v>1</v>
      </c>
      <c r="Y883" s="16">
        <f t="shared" si="210"/>
        <v>3</v>
      </c>
      <c r="Z883" s="16">
        <f t="shared" si="211"/>
        <v>0</v>
      </c>
      <c r="AA883" s="16" t="str">
        <f t="shared" si="212"/>
        <v>AtkExt</v>
      </c>
      <c r="AB883" s="16">
        <f t="shared" si="206"/>
        <v>334</v>
      </c>
      <c r="AC883" s="16" t="str">
        <f t="shared" si="213"/>
        <v>HPExt</v>
      </c>
      <c r="AD883" s="16">
        <f t="shared" si="214"/>
        <v>1006</v>
      </c>
      <c r="AE883" s="16" t="str">
        <f t="shared" si="215"/>
        <v>[x]</v>
      </c>
      <c r="AF883" s="29" t="str">
        <f t="shared" si="216"/>
        <v>[x]</v>
      </c>
      <c r="AG883" s="29">
        <f t="shared" si="217"/>
        <v>42</v>
      </c>
    </row>
    <row r="884" spans="16:33" ht="16.5" x14ac:dyDescent="0.2">
      <c r="P884" s="15">
        <v>828</v>
      </c>
      <c r="Q884" s="16">
        <f t="shared" si="202"/>
        <v>42</v>
      </c>
      <c r="R884" s="16">
        <f t="shared" si="203"/>
        <v>1606050</v>
      </c>
      <c r="S884" s="16" t="str">
        <f t="shared" si="207"/>
        <v>神器7碎片8等级15</v>
      </c>
      <c r="T884" s="31" t="s">
        <v>673</v>
      </c>
      <c r="U884" s="16">
        <f t="shared" si="204"/>
        <v>15</v>
      </c>
      <c r="V884" s="38">
        <f t="shared" si="208"/>
        <v>1.35</v>
      </c>
      <c r="W884" s="19">
        <f t="shared" si="205"/>
        <v>6.7500000000000004E-2</v>
      </c>
      <c r="X884" s="16">
        <f t="shared" si="209"/>
        <v>1</v>
      </c>
      <c r="Y884" s="16">
        <f t="shared" si="210"/>
        <v>3</v>
      </c>
      <c r="Z884" s="16">
        <f t="shared" si="211"/>
        <v>0</v>
      </c>
      <c r="AA884" s="16" t="str">
        <f t="shared" si="212"/>
        <v>AtkExt</v>
      </c>
      <c r="AB884" s="16">
        <f t="shared" si="206"/>
        <v>363</v>
      </c>
      <c r="AC884" s="16" t="str">
        <f t="shared" si="213"/>
        <v>HPExt</v>
      </c>
      <c r="AD884" s="16">
        <f t="shared" si="214"/>
        <v>1094</v>
      </c>
      <c r="AE884" s="16" t="str">
        <f t="shared" si="215"/>
        <v>[x]</v>
      </c>
      <c r="AF884" s="29" t="str">
        <f t="shared" si="216"/>
        <v>[x]</v>
      </c>
      <c r="AG884" s="29">
        <f t="shared" si="217"/>
        <v>45</v>
      </c>
    </row>
    <row r="885" spans="16:33" ht="16.5" x14ac:dyDescent="0.2">
      <c r="P885" s="15">
        <v>829</v>
      </c>
      <c r="Q885" s="16">
        <f t="shared" si="202"/>
        <v>42</v>
      </c>
      <c r="R885" s="16">
        <f t="shared" si="203"/>
        <v>1606050</v>
      </c>
      <c r="S885" s="16" t="str">
        <f t="shared" si="207"/>
        <v>神器7碎片8等级16</v>
      </c>
      <c r="T885" s="31" t="s">
        <v>673</v>
      </c>
      <c r="U885" s="16">
        <f t="shared" si="204"/>
        <v>16</v>
      </c>
      <c r="V885" s="38">
        <f t="shared" si="208"/>
        <v>1.4620000000000002</v>
      </c>
      <c r="W885" s="19">
        <f t="shared" si="205"/>
        <v>7.3100000000000012E-2</v>
      </c>
      <c r="X885" s="16">
        <f t="shared" si="209"/>
        <v>1</v>
      </c>
      <c r="Y885" s="16">
        <f t="shared" si="210"/>
        <v>3</v>
      </c>
      <c r="Z885" s="16">
        <f t="shared" si="211"/>
        <v>0</v>
      </c>
      <c r="AA885" s="16" t="str">
        <f t="shared" si="212"/>
        <v>AtkExt</v>
      </c>
      <c r="AB885" s="16">
        <f t="shared" si="206"/>
        <v>394</v>
      </c>
      <c r="AC885" s="16" t="str">
        <f t="shared" si="213"/>
        <v>HPExt</v>
      </c>
      <c r="AD885" s="16">
        <f t="shared" si="214"/>
        <v>1184</v>
      </c>
      <c r="AE885" s="16" t="str">
        <f t="shared" si="215"/>
        <v>[x]</v>
      </c>
      <c r="AF885" s="29" t="str">
        <f t="shared" si="216"/>
        <v>[x]</v>
      </c>
      <c r="AG885" s="29">
        <f t="shared" si="217"/>
        <v>48</v>
      </c>
    </row>
    <row r="886" spans="16:33" ht="16.5" x14ac:dyDescent="0.2">
      <c r="P886" s="15">
        <v>830</v>
      </c>
      <c r="Q886" s="16">
        <f t="shared" si="202"/>
        <v>42</v>
      </c>
      <c r="R886" s="16">
        <f t="shared" si="203"/>
        <v>1606050</v>
      </c>
      <c r="S886" s="16" t="str">
        <f t="shared" si="207"/>
        <v>神器7碎片8等级17</v>
      </c>
      <c r="T886" s="31" t="s">
        <v>673</v>
      </c>
      <c r="U886" s="16">
        <f t="shared" si="204"/>
        <v>17</v>
      </c>
      <c r="V886" s="38">
        <f t="shared" si="208"/>
        <v>1.5779999999999998</v>
      </c>
      <c r="W886" s="19">
        <f t="shared" si="205"/>
        <v>7.8899999999999998E-2</v>
      </c>
      <c r="X886" s="16">
        <f t="shared" si="209"/>
        <v>1</v>
      </c>
      <c r="Y886" s="16">
        <f t="shared" si="210"/>
        <v>3</v>
      </c>
      <c r="Z886" s="16">
        <f t="shared" si="211"/>
        <v>0</v>
      </c>
      <c r="AA886" s="16" t="str">
        <f t="shared" si="212"/>
        <v>AtkExt</v>
      </c>
      <c r="AB886" s="16">
        <f t="shared" si="206"/>
        <v>425</v>
      </c>
      <c r="AC886" s="16" t="str">
        <f t="shared" si="213"/>
        <v>HPExt</v>
      </c>
      <c r="AD886" s="16">
        <f t="shared" si="214"/>
        <v>1278</v>
      </c>
      <c r="AE886" s="16" t="str">
        <f t="shared" si="215"/>
        <v>[x]</v>
      </c>
      <c r="AF886" s="29" t="str">
        <f t="shared" si="216"/>
        <v>[x]</v>
      </c>
      <c r="AG886" s="29">
        <f t="shared" si="217"/>
        <v>51</v>
      </c>
    </row>
    <row r="887" spans="16:33" ht="16.5" x14ac:dyDescent="0.2">
      <c r="P887" s="15">
        <v>831</v>
      </c>
      <c r="Q887" s="16">
        <f t="shared" si="202"/>
        <v>42</v>
      </c>
      <c r="R887" s="16">
        <f t="shared" si="203"/>
        <v>1606050</v>
      </c>
      <c r="S887" s="16" t="str">
        <f t="shared" si="207"/>
        <v>神器7碎片8等级18</v>
      </c>
      <c r="T887" s="31" t="s">
        <v>673</v>
      </c>
      <c r="U887" s="16">
        <f t="shared" si="204"/>
        <v>18</v>
      </c>
      <c r="V887" s="38">
        <f t="shared" si="208"/>
        <v>1.698</v>
      </c>
      <c r="W887" s="19">
        <f t="shared" si="205"/>
        <v>8.4900000000000003E-2</v>
      </c>
      <c r="X887" s="16">
        <f t="shared" si="209"/>
        <v>1</v>
      </c>
      <c r="Y887" s="16">
        <f t="shared" si="210"/>
        <v>3</v>
      </c>
      <c r="Z887" s="16">
        <f t="shared" si="211"/>
        <v>0</v>
      </c>
      <c r="AA887" s="16" t="str">
        <f t="shared" si="212"/>
        <v>AtkExt</v>
      </c>
      <c r="AB887" s="16">
        <f t="shared" si="206"/>
        <v>457</v>
      </c>
      <c r="AC887" s="16" t="str">
        <f t="shared" si="213"/>
        <v>HPExt</v>
      </c>
      <c r="AD887" s="16">
        <f t="shared" si="214"/>
        <v>1376</v>
      </c>
      <c r="AE887" s="16" t="str">
        <f t="shared" si="215"/>
        <v>[x]</v>
      </c>
      <c r="AF887" s="29" t="str">
        <f t="shared" si="216"/>
        <v>[x]</v>
      </c>
      <c r="AG887" s="29">
        <f t="shared" si="217"/>
        <v>54</v>
      </c>
    </row>
    <row r="888" spans="16:33" ht="16.5" x14ac:dyDescent="0.2">
      <c r="P888" s="15">
        <v>832</v>
      </c>
      <c r="Q888" s="16">
        <f t="shared" si="202"/>
        <v>42</v>
      </c>
      <c r="R888" s="16">
        <f t="shared" si="203"/>
        <v>1606050</v>
      </c>
      <c r="S888" s="16" t="str">
        <f t="shared" si="207"/>
        <v>神器7碎片8等级19</v>
      </c>
      <c r="T888" s="31" t="s">
        <v>673</v>
      </c>
      <c r="U888" s="16">
        <f t="shared" si="204"/>
        <v>19</v>
      </c>
      <c r="V888" s="38">
        <f t="shared" si="208"/>
        <v>1.8220000000000001</v>
      </c>
      <c r="W888" s="19">
        <f t="shared" si="205"/>
        <v>9.1100000000000014E-2</v>
      </c>
      <c r="X888" s="16">
        <f t="shared" si="209"/>
        <v>1</v>
      </c>
      <c r="Y888" s="16">
        <f t="shared" si="210"/>
        <v>3</v>
      </c>
      <c r="Z888" s="16">
        <f t="shared" si="211"/>
        <v>0</v>
      </c>
      <c r="AA888" s="16" t="str">
        <f t="shared" si="212"/>
        <v>AtkExt</v>
      </c>
      <c r="AB888" s="16">
        <f t="shared" si="206"/>
        <v>491</v>
      </c>
      <c r="AC888" s="16" t="str">
        <f t="shared" si="213"/>
        <v>HPExt</v>
      </c>
      <c r="AD888" s="16">
        <f t="shared" si="214"/>
        <v>1476</v>
      </c>
      <c r="AE888" s="16" t="str">
        <f t="shared" si="215"/>
        <v>[x]</v>
      </c>
      <c r="AF888" s="29" t="str">
        <f t="shared" si="216"/>
        <v>[x]</v>
      </c>
      <c r="AG888" s="29">
        <f t="shared" si="217"/>
        <v>57</v>
      </c>
    </row>
    <row r="889" spans="16:33" ht="16.5" x14ac:dyDescent="0.2">
      <c r="P889" s="15">
        <v>833</v>
      </c>
      <c r="Q889" s="16">
        <f t="shared" ref="Q889:Q890" si="218">MATCH(P889-1,$X$4:$X$46,1)</f>
        <v>42</v>
      </c>
      <c r="R889" s="16">
        <f t="shared" ref="R889:R890" si="219">INDEX($S$5:$S$46,Q889)</f>
        <v>1606050</v>
      </c>
      <c r="S889" s="16" t="str">
        <f t="shared" si="207"/>
        <v>神器7碎片8等级20</v>
      </c>
      <c r="T889" s="31" t="s">
        <v>673</v>
      </c>
      <c r="U889" s="16">
        <f t="shared" si="204"/>
        <v>20</v>
      </c>
      <c r="V889" s="38">
        <f t="shared" si="208"/>
        <v>1.95</v>
      </c>
      <c r="W889" s="19">
        <f t="shared" ref="W889:W890" si="220">INDEX($V$5:$V$46,Q889)*V889</f>
        <v>9.7500000000000003E-2</v>
      </c>
      <c r="X889" s="16">
        <f t="shared" si="209"/>
        <v>1</v>
      </c>
      <c r="Y889" s="16">
        <f t="shared" si="210"/>
        <v>3</v>
      </c>
      <c r="Z889" s="16">
        <f t="shared" si="211"/>
        <v>0</v>
      </c>
      <c r="AA889" s="16" t="str">
        <f t="shared" si="212"/>
        <v>AtkExt</v>
      </c>
      <c r="AB889" s="16">
        <f t="shared" si="206"/>
        <v>525</v>
      </c>
      <c r="AC889" s="16" t="str">
        <f t="shared" si="213"/>
        <v>HPExt</v>
      </c>
      <c r="AD889" s="16">
        <f t="shared" si="214"/>
        <v>1580</v>
      </c>
      <c r="AE889" s="16" t="str">
        <f t="shared" si="215"/>
        <v>[x]</v>
      </c>
      <c r="AF889" s="29" t="str">
        <f t="shared" si="216"/>
        <v>[x]</v>
      </c>
      <c r="AG889" s="29">
        <f t="shared" si="217"/>
        <v>60</v>
      </c>
    </row>
    <row r="890" spans="16:33" ht="16.5" x14ac:dyDescent="0.2">
      <c r="P890" s="15">
        <v>834</v>
      </c>
      <c r="Q890" s="16">
        <f t="shared" si="218"/>
        <v>42</v>
      </c>
      <c r="R890" s="16">
        <f t="shared" si="219"/>
        <v>1606050</v>
      </c>
      <c r="S890" s="16" t="str">
        <f t="shared" ref="S890" si="221">INDEX($P$5:$P$46,Q890)&amp;"碎片"&amp;INDEX($R$5:$R$46,Q890)&amp;"等级"&amp;U890</f>
        <v>神器7碎片8等级21</v>
      </c>
      <c r="T890" s="31" t="s">
        <v>673</v>
      </c>
      <c r="U890" s="16">
        <f t="shared" si="204"/>
        <v>21</v>
      </c>
      <c r="V890" s="38">
        <f t="shared" ref="V890" si="222">15%+U890*5%+U890*U890*0.2%</f>
        <v>2.0819999999999999</v>
      </c>
      <c r="W890" s="19">
        <f t="shared" si="220"/>
        <v>0.1041</v>
      </c>
      <c r="X890" s="16">
        <f t="shared" si="209"/>
        <v>1</v>
      </c>
      <c r="Y890" s="16">
        <f t="shared" si="210"/>
        <v>3</v>
      </c>
      <c r="Z890" s="16">
        <f t="shared" si="211"/>
        <v>0</v>
      </c>
      <c r="AA890" s="16" t="str">
        <f t="shared" ref="AA890" si="223">INDEX($Y$3:$AA$3,X890)</f>
        <v>AtkExt</v>
      </c>
      <c r="AB890" s="16">
        <f t="shared" si="206"/>
        <v>561</v>
      </c>
      <c r="AC890" s="16" t="str">
        <f t="shared" ref="AC890" si="224">IF(Y890&gt;0,INDEX($Y$3:$AA$3,Y890),"[x]")</f>
        <v>HPExt</v>
      </c>
      <c r="AD890" s="16">
        <f t="shared" ref="AD890" si="225">IF(Y890&gt;0,INT(INDEX($E$4:$G$4,Y890)*W890*INDEX($Y$5:$AA$46,Q890,Y890)),"[x]")</f>
        <v>1687</v>
      </c>
      <c r="AE890" s="16" t="str">
        <f t="shared" ref="AE890" si="226">IF(Z890&gt;0,INDEX($Y$3:$AA$3,Z890),"[x]")</f>
        <v>[x]</v>
      </c>
      <c r="AF890" s="29" t="str">
        <f t="shared" ref="AF890" si="227">IF(Z890&gt;0,INT(INDEX($E$4:$G$4,Z890)*W890*INDEX($Y$5:$AA$46,Q890,Z890)),"[x]")</f>
        <v>[x]</v>
      </c>
      <c r="AG890" s="29">
        <f t="shared" ref="AG890" si="228">IF(INDEX($AE$5:$AE$46,Q890)&gt;0,INDEX($AE$5:$AE$46,Q890)*U890,"[x]")</f>
        <v>63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V25"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62" t="s">
        <v>321</v>
      </c>
      <c r="B2" s="62"/>
      <c r="C2" s="62"/>
    </row>
    <row r="3" spans="1:41" ht="17.25" x14ac:dyDescent="0.2">
      <c r="A3" s="13" t="s">
        <v>322</v>
      </c>
      <c r="B3" s="13" t="s">
        <v>323</v>
      </c>
      <c r="C3" s="13" t="s">
        <v>324</v>
      </c>
    </row>
    <row r="4" spans="1:41" x14ac:dyDescent="0.2">
      <c r="A4" s="16">
        <f>新属性投放!T80</f>
        <v>8471</v>
      </c>
      <c r="B4" s="16">
        <f>新属性投放!U80</f>
        <v>4216</v>
      </c>
      <c r="C4" s="16">
        <f>新属性投放!V80</f>
        <v>43826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336</v>
      </c>
      <c r="B8" s="13" t="s">
        <v>337</v>
      </c>
      <c r="C8" s="13" t="s">
        <v>338</v>
      </c>
      <c r="D8" s="13" t="s">
        <v>322</v>
      </c>
      <c r="E8" s="13" t="s">
        <v>323</v>
      </c>
      <c r="F8" s="13" t="s">
        <v>324</v>
      </c>
      <c r="G8" s="13" t="s">
        <v>345</v>
      </c>
      <c r="H8" s="13"/>
      <c r="I8" s="13" t="s">
        <v>339</v>
      </c>
      <c r="J8" s="13"/>
      <c r="K8" s="13" t="s">
        <v>341</v>
      </c>
      <c r="L8" s="13"/>
      <c r="M8" s="13" t="s">
        <v>343</v>
      </c>
      <c r="N8" s="13" t="s">
        <v>373</v>
      </c>
      <c r="O8" s="13" t="s">
        <v>394</v>
      </c>
      <c r="P8" s="13" t="s">
        <v>395</v>
      </c>
      <c r="Q8" s="13" t="s">
        <v>396</v>
      </c>
      <c r="R8" s="13" t="s">
        <v>397</v>
      </c>
      <c r="S8" s="13" t="s">
        <v>398</v>
      </c>
      <c r="T8" s="13" t="s">
        <v>399</v>
      </c>
      <c r="U8" s="13" t="s">
        <v>400</v>
      </c>
      <c r="V8" s="13" t="s">
        <v>401</v>
      </c>
      <c r="W8" s="13" t="s">
        <v>402</v>
      </c>
      <c r="X8" s="13" t="s">
        <v>403</v>
      </c>
      <c r="Y8" s="13" t="s">
        <v>404</v>
      </c>
      <c r="Z8" s="13" t="s">
        <v>405</v>
      </c>
      <c r="AA8" s="13" t="s">
        <v>406</v>
      </c>
      <c r="AB8" s="13" t="s">
        <v>407</v>
      </c>
      <c r="AC8" s="13" t="s">
        <v>408</v>
      </c>
      <c r="AD8" s="13" t="s">
        <v>447</v>
      </c>
      <c r="AK8" s="13" t="s">
        <v>453</v>
      </c>
      <c r="AL8" s="13" t="s">
        <v>456</v>
      </c>
      <c r="AM8" s="13" t="s">
        <v>458</v>
      </c>
      <c r="AN8" s="13" t="s">
        <v>454</v>
      </c>
      <c r="AO8" s="13" t="s">
        <v>455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INDEX(卡牌属性!$G$5:$G$41,MATCH(专属武器!A9,卡牌属性!$A$5:$A$41,0))</f>
        <v>1.5</v>
      </c>
      <c r="H9" s="15" t="s">
        <v>340</v>
      </c>
      <c r="I9" s="15">
        <f>INT(A$4*D9*$G9)</f>
        <v>19059</v>
      </c>
      <c r="J9" s="15" t="s">
        <v>342</v>
      </c>
      <c r="K9" s="15">
        <f>INT(A$4*E9*$G9)</f>
        <v>9529</v>
      </c>
      <c r="L9" s="15" t="s">
        <v>344</v>
      </c>
      <c r="M9" s="15">
        <f>INT(A$4*F9*$G9)</f>
        <v>9529</v>
      </c>
      <c r="N9" s="15" t="s">
        <v>371</v>
      </c>
      <c r="O9" s="15" t="s">
        <v>409</v>
      </c>
      <c r="P9" s="15" t="s">
        <v>410</v>
      </c>
      <c r="Q9" s="15"/>
      <c r="R9" s="15" t="s">
        <v>411</v>
      </c>
      <c r="S9" s="15" t="s">
        <v>412</v>
      </c>
      <c r="T9" s="15" t="s">
        <v>413</v>
      </c>
      <c r="U9" s="15" t="s">
        <v>414</v>
      </c>
      <c r="V9" s="15" t="s">
        <v>415</v>
      </c>
      <c r="W9" s="15" t="s">
        <v>416</v>
      </c>
      <c r="X9" s="15" t="s">
        <v>411</v>
      </c>
      <c r="Y9" s="15" t="s">
        <v>412</v>
      </c>
      <c r="Z9" s="15" t="s">
        <v>413</v>
      </c>
      <c r="AA9" s="15" t="s">
        <v>414</v>
      </c>
      <c r="AB9" s="15" t="s">
        <v>415</v>
      </c>
      <c r="AC9" s="15" t="s">
        <v>416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INDEX(卡牌属性!$G$5:$G$41,MATCH(专属武器!A10,卡牌属性!$A$5:$A$41,0))</f>
        <v>1.1499999999999999</v>
      </c>
      <c r="H10" s="15" t="s">
        <v>340</v>
      </c>
      <c r="I10" s="15">
        <f t="shared" ref="I10:I29" si="2">INT(A$4*D10*$G10)</f>
        <v>4870</v>
      </c>
      <c r="J10" s="15" t="s">
        <v>342</v>
      </c>
      <c r="K10" s="15">
        <f t="shared" ref="K10:K29" si="3">INT(A$4*E10*$G10)</f>
        <v>12177</v>
      </c>
      <c r="L10" s="15" t="s">
        <v>344</v>
      </c>
      <c r="M10" s="15">
        <f t="shared" ref="M10:M29" si="4">INT(A$4*F10*$G10)</f>
        <v>12177</v>
      </c>
      <c r="N10" s="15" t="s">
        <v>374</v>
      </c>
      <c r="O10" s="15" t="s">
        <v>409</v>
      </c>
      <c r="P10" s="15" t="s">
        <v>410</v>
      </c>
      <c r="Q10" s="15"/>
      <c r="R10" s="15" t="s">
        <v>417</v>
      </c>
      <c r="S10" s="15" t="s">
        <v>418</v>
      </c>
      <c r="T10" s="15" t="s">
        <v>419</v>
      </c>
      <c r="U10" s="15" t="s">
        <v>418</v>
      </c>
      <c r="V10" s="15" t="s">
        <v>414</v>
      </c>
      <c r="W10" s="15" t="s">
        <v>411</v>
      </c>
      <c r="X10" s="15" t="s">
        <v>417</v>
      </c>
      <c r="Y10" s="15" t="s">
        <v>418</v>
      </c>
      <c r="Z10" s="15" t="s">
        <v>419</v>
      </c>
      <c r="AA10" s="15" t="s">
        <v>418</v>
      </c>
      <c r="AB10" s="15" t="s">
        <v>414</v>
      </c>
      <c r="AC10" s="15" t="s">
        <v>411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INDEX(卡牌属性!$G$5:$G$41,MATCH(专属武器!A11,卡牌属性!$A$5:$A$41,0))</f>
        <v>1.1499999999999999</v>
      </c>
      <c r="H11" s="15" t="s">
        <v>340</v>
      </c>
      <c r="I11" s="15">
        <f t="shared" si="2"/>
        <v>17534</v>
      </c>
      <c r="J11" s="15" t="s">
        <v>342</v>
      </c>
      <c r="K11" s="15">
        <f t="shared" si="3"/>
        <v>6819</v>
      </c>
      <c r="L11" s="15" t="s">
        <v>344</v>
      </c>
      <c r="M11" s="15">
        <f t="shared" si="4"/>
        <v>4870</v>
      </c>
      <c r="N11" s="15" t="s">
        <v>375</v>
      </c>
      <c r="O11" s="15" t="s">
        <v>409</v>
      </c>
      <c r="P11" s="15" t="s">
        <v>410</v>
      </c>
      <c r="Q11" s="15"/>
      <c r="R11" s="15" t="s">
        <v>420</v>
      </c>
      <c r="S11" s="15" t="s">
        <v>418</v>
      </c>
      <c r="T11" s="15" t="s">
        <v>422</v>
      </c>
      <c r="U11" s="15" t="s">
        <v>423</v>
      </c>
      <c r="V11" s="15" t="s">
        <v>414</v>
      </c>
      <c r="W11" s="15" t="s">
        <v>424</v>
      </c>
      <c r="X11" s="15" t="s">
        <v>420</v>
      </c>
      <c r="Y11" s="15" t="s">
        <v>418</v>
      </c>
      <c r="Z11" s="15" t="s">
        <v>422</v>
      </c>
      <c r="AA11" s="15" t="s">
        <v>423</v>
      </c>
      <c r="AB11" s="15" t="s">
        <v>414</v>
      </c>
      <c r="AC11" s="15" t="s">
        <v>424</v>
      </c>
      <c r="AD11" s="15">
        <v>130300309</v>
      </c>
      <c r="AF11" s="17" t="s">
        <v>445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INDEX(卡牌属性!$G$5:$G$41,MATCH(专属武器!A12,卡牌属性!$A$5:$A$41,0))</f>
        <v>1</v>
      </c>
      <c r="H12" s="15" t="s">
        <v>340</v>
      </c>
      <c r="I12" s="15">
        <f t="shared" si="2"/>
        <v>18636</v>
      </c>
      <c r="J12" s="15" t="s">
        <v>342</v>
      </c>
      <c r="K12" s="15">
        <f t="shared" si="3"/>
        <v>2541</v>
      </c>
      <c r="L12" s="15" t="s">
        <v>344</v>
      </c>
      <c r="M12" s="15">
        <f t="shared" si="4"/>
        <v>4235</v>
      </c>
      <c r="N12" s="15" t="s">
        <v>376</v>
      </c>
      <c r="O12" s="15" t="s">
        <v>409</v>
      </c>
      <c r="P12" s="15" t="s">
        <v>410</v>
      </c>
      <c r="Q12" s="15"/>
      <c r="R12" s="15" t="s">
        <v>418</v>
      </c>
      <c r="S12" s="15" t="s">
        <v>423</v>
      </c>
      <c r="T12" s="15" t="s">
        <v>418</v>
      </c>
      <c r="U12" s="15" t="s">
        <v>473</v>
      </c>
      <c r="V12" s="15" t="s">
        <v>425</v>
      </c>
      <c r="W12" s="15" t="s">
        <v>419</v>
      </c>
      <c r="X12" s="15" t="s">
        <v>418</v>
      </c>
      <c r="Y12" s="15" t="s">
        <v>423</v>
      </c>
      <c r="Z12" s="15" t="s">
        <v>418</v>
      </c>
      <c r="AA12" s="15" t="s">
        <v>473</v>
      </c>
      <c r="AB12" s="15" t="s">
        <v>425</v>
      </c>
      <c r="AC12" s="15" t="s">
        <v>419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INDEX(卡牌属性!$G$5:$G$41,MATCH(专属武器!A13,卡牌属性!$A$5:$A$41,0))</f>
        <v>1.1499999999999999</v>
      </c>
      <c r="H13" s="15" t="s">
        <v>340</v>
      </c>
      <c r="I13" s="15">
        <f t="shared" si="2"/>
        <v>4870</v>
      </c>
      <c r="J13" s="15" t="s">
        <v>342</v>
      </c>
      <c r="K13" s="15">
        <f t="shared" si="3"/>
        <v>9741</v>
      </c>
      <c r="L13" s="15" t="s">
        <v>344</v>
      </c>
      <c r="M13" s="15">
        <f t="shared" si="4"/>
        <v>14612</v>
      </c>
      <c r="N13" s="15" t="s">
        <v>377</v>
      </c>
      <c r="O13" s="15" t="s">
        <v>409</v>
      </c>
      <c r="P13" s="15" t="s">
        <v>410</v>
      </c>
      <c r="Q13" s="15"/>
      <c r="R13" s="15" t="s">
        <v>419</v>
      </c>
      <c r="S13" s="15" t="s">
        <v>426</v>
      </c>
      <c r="T13" s="15" t="s">
        <v>417</v>
      </c>
      <c r="U13" s="15" t="s">
        <v>414</v>
      </c>
      <c r="V13" s="15" t="s">
        <v>413</v>
      </c>
      <c r="W13" s="15" t="s">
        <v>426</v>
      </c>
      <c r="X13" s="15" t="s">
        <v>419</v>
      </c>
      <c r="Y13" s="15" t="s">
        <v>426</v>
      </c>
      <c r="Z13" s="15" t="s">
        <v>417</v>
      </c>
      <c r="AA13" s="15" t="s">
        <v>414</v>
      </c>
      <c r="AB13" s="15" t="s">
        <v>413</v>
      </c>
      <c r="AC13" s="15" t="s">
        <v>426</v>
      </c>
      <c r="AD13" s="15">
        <v>130300509</v>
      </c>
      <c r="AF13" s="17" t="s">
        <v>474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INDEX(卡牌属性!$G$5:$G$41,MATCH(专属武器!A14,卡牌属性!$A$5:$A$41,0))</f>
        <v>1.5</v>
      </c>
      <c r="H14" s="15" t="s">
        <v>340</v>
      </c>
      <c r="I14" s="15">
        <f t="shared" si="2"/>
        <v>19059</v>
      </c>
      <c r="J14" s="15" t="s">
        <v>342</v>
      </c>
      <c r="K14" s="15">
        <f t="shared" si="3"/>
        <v>12706</v>
      </c>
      <c r="L14" s="15" t="s">
        <v>344</v>
      </c>
      <c r="M14" s="15">
        <f t="shared" si="4"/>
        <v>6353</v>
      </c>
      <c r="N14" s="15" t="s">
        <v>378</v>
      </c>
      <c r="O14" s="15" t="s">
        <v>409</v>
      </c>
      <c r="P14" s="15" t="s">
        <v>410</v>
      </c>
      <c r="Q14" s="15"/>
      <c r="R14" s="15" t="s">
        <v>418</v>
      </c>
      <c r="S14" s="15" t="s">
        <v>423</v>
      </c>
      <c r="T14" s="15" t="s">
        <v>417</v>
      </c>
      <c r="U14" s="15" t="s">
        <v>473</v>
      </c>
      <c r="V14" s="15" t="s">
        <v>414</v>
      </c>
      <c r="W14" s="15" t="s">
        <v>423</v>
      </c>
      <c r="X14" s="15" t="s">
        <v>418</v>
      </c>
      <c r="Y14" s="15" t="s">
        <v>423</v>
      </c>
      <c r="Z14" s="15" t="s">
        <v>417</v>
      </c>
      <c r="AA14" s="15" t="s">
        <v>473</v>
      </c>
      <c r="AB14" s="15" t="s">
        <v>414</v>
      </c>
      <c r="AC14" s="15" t="s">
        <v>423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INDEX(卡牌属性!$G$5:$G$41,MATCH(专属武器!A15,卡牌属性!$A$5:$A$41,0))</f>
        <v>1.3</v>
      </c>
      <c r="H15" s="15" t="s">
        <v>340</v>
      </c>
      <c r="I15" s="15">
        <f t="shared" si="2"/>
        <v>15417</v>
      </c>
      <c r="J15" s="15" t="s">
        <v>342</v>
      </c>
      <c r="K15" s="15">
        <f t="shared" si="3"/>
        <v>8809</v>
      </c>
      <c r="L15" s="15" t="s">
        <v>344</v>
      </c>
      <c r="M15" s="15">
        <f t="shared" si="4"/>
        <v>8809</v>
      </c>
      <c r="N15" s="15" t="s">
        <v>379</v>
      </c>
      <c r="O15" s="15" t="s">
        <v>409</v>
      </c>
      <c r="P15" s="15" t="s">
        <v>410</v>
      </c>
      <c r="Q15" s="15"/>
      <c r="R15" s="15" t="s">
        <v>413</v>
      </c>
      <c r="S15" s="15" t="s">
        <v>427</v>
      </c>
      <c r="T15" s="15" t="s">
        <v>417</v>
      </c>
      <c r="U15" s="15" t="s">
        <v>428</v>
      </c>
      <c r="V15" s="15" t="s">
        <v>427</v>
      </c>
      <c r="W15" s="15" t="s">
        <v>434</v>
      </c>
      <c r="X15" s="15" t="s">
        <v>413</v>
      </c>
      <c r="Y15" s="15" t="s">
        <v>427</v>
      </c>
      <c r="Z15" s="15" t="s">
        <v>417</v>
      </c>
      <c r="AA15" s="15" t="s">
        <v>428</v>
      </c>
      <c r="AB15" s="15" t="s">
        <v>427</v>
      </c>
      <c r="AC15" s="15" t="s">
        <v>414</v>
      </c>
      <c r="AD15" s="15">
        <v>130300709</v>
      </c>
      <c r="AF15" s="17" t="s">
        <v>446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INDEX(卡牌属性!$G$5:$G$41,MATCH(专属武器!A16,卡牌属性!$A$5:$A$41,0))</f>
        <v>1.3</v>
      </c>
      <c r="H16" s="15" t="s">
        <v>340</v>
      </c>
      <c r="I16" s="15">
        <f t="shared" si="2"/>
        <v>22024</v>
      </c>
      <c r="J16" s="15" t="s">
        <v>342</v>
      </c>
      <c r="K16" s="15">
        <f t="shared" si="3"/>
        <v>5506</v>
      </c>
      <c r="L16" s="15" t="s">
        <v>344</v>
      </c>
      <c r="M16" s="15">
        <f t="shared" si="4"/>
        <v>5506</v>
      </c>
      <c r="N16" s="15" t="s">
        <v>380</v>
      </c>
      <c r="O16" s="15" t="s">
        <v>409</v>
      </c>
      <c r="P16" s="15" t="s">
        <v>410</v>
      </c>
      <c r="Q16" s="15"/>
      <c r="R16" s="15" t="s">
        <v>418</v>
      </c>
      <c r="S16" s="15" t="s">
        <v>427</v>
      </c>
      <c r="T16" s="15" t="s">
        <v>417</v>
      </c>
      <c r="U16" s="15" t="s">
        <v>428</v>
      </c>
      <c r="V16" s="15" t="s">
        <v>427</v>
      </c>
      <c r="W16" s="15" t="s">
        <v>430</v>
      </c>
      <c r="X16" s="15" t="s">
        <v>413</v>
      </c>
      <c r="Y16" s="15" t="s">
        <v>427</v>
      </c>
      <c r="Z16" s="15" t="s">
        <v>417</v>
      </c>
      <c r="AA16" s="15" t="s">
        <v>428</v>
      </c>
      <c r="AB16" s="15" t="s">
        <v>427</v>
      </c>
      <c r="AC16" s="15" t="s">
        <v>430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INDEX(卡牌属性!$G$5:$G$41,MATCH(专属武器!A17,卡牌属性!$A$5:$A$41,0))</f>
        <v>1.3</v>
      </c>
      <c r="H17" s="15" t="s">
        <v>340</v>
      </c>
      <c r="I17" s="15">
        <f t="shared" si="2"/>
        <v>5506</v>
      </c>
      <c r="J17" s="15" t="s">
        <v>342</v>
      </c>
      <c r="K17" s="15">
        <f t="shared" si="3"/>
        <v>16518</v>
      </c>
      <c r="L17" s="15" t="s">
        <v>344</v>
      </c>
      <c r="M17" s="15">
        <f t="shared" si="4"/>
        <v>11012</v>
      </c>
      <c r="N17" s="15" t="s">
        <v>381</v>
      </c>
      <c r="O17" s="15" t="s">
        <v>409</v>
      </c>
      <c r="P17" s="15" t="s">
        <v>410</v>
      </c>
      <c r="Q17" s="15"/>
      <c r="R17" s="15" t="s">
        <v>431</v>
      </c>
      <c r="S17" s="15" t="s">
        <v>412</v>
      </c>
      <c r="T17" s="15" t="s">
        <v>432</v>
      </c>
      <c r="U17" s="15" t="s">
        <v>414</v>
      </c>
      <c r="V17" s="15" t="s">
        <v>433</v>
      </c>
      <c r="W17" s="15" t="s">
        <v>435</v>
      </c>
      <c r="X17" s="15" t="s">
        <v>431</v>
      </c>
      <c r="Y17" s="15" t="s">
        <v>412</v>
      </c>
      <c r="Z17" s="15" t="s">
        <v>432</v>
      </c>
      <c r="AA17" s="15" t="s">
        <v>414</v>
      </c>
      <c r="AB17" s="15" t="s">
        <v>433</v>
      </c>
      <c r="AC17" s="15" t="s">
        <v>435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INDEX(卡牌属性!$G$5:$G$41,MATCH(专属武器!A18,卡牌属性!$A$5:$A$41,0))</f>
        <v>1.5</v>
      </c>
      <c r="H18" s="15" t="s">
        <v>340</v>
      </c>
      <c r="I18" s="15">
        <f t="shared" si="2"/>
        <v>19059</v>
      </c>
      <c r="J18" s="15" t="s">
        <v>342</v>
      </c>
      <c r="K18" s="15">
        <f t="shared" si="3"/>
        <v>9529</v>
      </c>
      <c r="L18" s="15" t="s">
        <v>344</v>
      </c>
      <c r="M18" s="15">
        <f t="shared" si="4"/>
        <v>9529</v>
      </c>
      <c r="N18" s="15" t="s">
        <v>382</v>
      </c>
      <c r="O18" s="15" t="s">
        <v>409</v>
      </c>
      <c r="P18" s="15" t="s">
        <v>410</v>
      </c>
      <c r="Q18" s="15"/>
      <c r="R18" s="15" t="s">
        <v>418</v>
      </c>
      <c r="S18" s="15" t="s">
        <v>414</v>
      </c>
      <c r="T18" s="15" t="s">
        <v>436</v>
      </c>
      <c r="U18" s="15" t="s">
        <v>427</v>
      </c>
      <c r="V18" s="15" t="s">
        <v>437</v>
      </c>
      <c r="W18" s="15" t="s">
        <v>420</v>
      </c>
      <c r="X18" s="15" t="s">
        <v>418</v>
      </c>
      <c r="Y18" s="15" t="s">
        <v>414</v>
      </c>
      <c r="Z18" s="15" t="s">
        <v>436</v>
      </c>
      <c r="AA18" s="15" t="s">
        <v>427</v>
      </c>
      <c r="AB18" s="15" t="s">
        <v>437</v>
      </c>
      <c r="AC18" s="15" t="s">
        <v>420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INDEX(卡牌属性!$G$5:$G$41,MATCH(专属武器!A19,卡牌属性!$A$5:$A$41,0))</f>
        <v>1.5</v>
      </c>
      <c r="H19" s="15" t="s">
        <v>340</v>
      </c>
      <c r="I19" s="15">
        <f t="shared" si="2"/>
        <v>10165</v>
      </c>
      <c r="J19" s="15" t="s">
        <v>342</v>
      </c>
      <c r="K19" s="15">
        <f t="shared" si="3"/>
        <v>6353</v>
      </c>
      <c r="L19" s="15" t="s">
        <v>344</v>
      </c>
      <c r="M19" s="15">
        <f t="shared" si="4"/>
        <v>21601</v>
      </c>
      <c r="N19" s="15" t="s">
        <v>383</v>
      </c>
      <c r="O19" s="15" t="s">
        <v>409</v>
      </c>
      <c r="P19" s="15" t="s">
        <v>410</v>
      </c>
      <c r="Q19" s="15"/>
      <c r="R19" s="15" t="s">
        <v>437</v>
      </c>
      <c r="S19" s="15" t="s">
        <v>418</v>
      </c>
      <c r="T19" s="15" t="s">
        <v>437</v>
      </c>
      <c r="U19" s="15" t="s">
        <v>437</v>
      </c>
      <c r="V19" s="15" t="s">
        <v>414</v>
      </c>
      <c r="W19" s="15" t="s">
        <v>437</v>
      </c>
      <c r="X19" s="15" t="s">
        <v>437</v>
      </c>
      <c r="Y19" s="15" t="s">
        <v>418</v>
      </c>
      <c r="Z19" s="15" t="s">
        <v>437</v>
      </c>
      <c r="AA19" s="15" t="s">
        <v>437</v>
      </c>
      <c r="AB19" s="15" t="s">
        <v>414</v>
      </c>
      <c r="AC19" s="15" t="s">
        <v>437</v>
      </c>
      <c r="AD19" s="15">
        <v>130301109</v>
      </c>
      <c r="AF19" s="17" t="s">
        <v>322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INDEX(卡牌属性!$G$5:$G$41,MATCH(专属武器!A20,卡牌属性!$A$5:$A$41,0))</f>
        <v>1.5</v>
      </c>
      <c r="H20" s="15" t="s">
        <v>340</v>
      </c>
      <c r="I20" s="15">
        <f t="shared" si="2"/>
        <v>12706</v>
      </c>
      <c r="J20" s="15" t="s">
        <v>342</v>
      </c>
      <c r="K20" s="15">
        <f t="shared" si="3"/>
        <v>12706</v>
      </c>
      <c r="L20" s="15" t="s">
        <v>344</v>
      </c>
      <c r="M20" s="15">
        <f t="shared" si="4"/>
        <v>12706</v>
      </c>
      <c r="N20" s="15" t="s">
        <v>384</v>
      </c>
      <c r="O20" s="15" t="s">
        <v>409</v>
      </c>
      <c r="P20" s="15" t="s">
        <v>410</v>
      </c>
      <c r="Q20" s="15"/>
      <c r="R20" s="15" t="s">
        <v>418</v>
      </c>
      <c r="S20" s="15" t="s">
        <v>438</v>
      </c>
      <c r="T20" s="15" t="s">
        <v>426</v>
      </c>
      <c r="U20" s="15" t="s">
        <v>418</v>
      </c>
      <c r="V20" s="15" t="s">
        <v>423</v>
      </c>
      <c r="W20" s="15" t="s">
        <v>438</v>
      </c>
      <c r="X20" s="15" t="s">
        <v>418</v>
      </c>
      <c r="Y20" s="15" t="s">
        <v>438</v>
      </c>
      <c r="Z20" s="15" t="s">
        <v>426</v>
      </c>
      <c r="AA20" s="15" t="s">
        <v>418</v>
      </c>
      <c r="AB20" s="15" t="s">
        <v>423</v>
      </c>
      <c r="AC20" s="15" t="s">
        <v>438</v>
      </c>
      <c r="AD20" s="15">
        <v>130301209</v>
      </c>
      <c r="AF20" s="17" t="s">
        <v>323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INDEX(卡牌属性!$G$5:$G$41,MATCH(专属武器!A21,卡牌属性!$A$5:$A$41,0))</f>
        <v>1</v>
      </c>
      <c r="H21" s="15" t="s">
        <v>340</v>
      </c>
      <c r="I21" s="15">
        <f t="shared" si="2"/>
        <v>16942</v>
      </c>
      <c r="J21" s="15" t="s">
        <v>342</v>
      </c>
      <c r="K21" s="15">
        <f t="shared" si="3"/>
        <v>4235</v>
      </c>
      <c r="L21" s="15" t="s">
        <v>344</v>
      </c>
      <c r="M21" s="15">
        <f t="shared" si="4"/>
        <v>4235</v>
      </c>
      <c r="N21" s="15" t="s">
        <v>385</v>
      </c>
      <c r="O21" s="15" t="s">
        <v>409</v>
      </c>
      <c r="P21" s="15" t="s">
        <v>410</v>
      </c>
      <c r="Q21" s="15"/>
      <c r="R21" s="15" t="s">
        <v>418</v>
      </c>
      <c r="S21" s="15" t="s">
        <v>420</v>
      </c>
      <c r="T21" s="15" t="s">
        <v>412</v>
      </c>
      <c r="U21" s="15" t="s">
        <v>473</v>
      </c>
      <c r="V21" s="15" t="s">
        <v>414</v>
      </c>
      <c r="W21" s="15" t="s">
        <v>418</v>
      </c>
      <c r="X21" s="15" t="s">
        <v>418</v>
      </c>
      <c r="Y21" s="15" t="s">
        <v>420</v>
      </c>
      <c r="Z21" s="15" t="s">
        <v>412</v>
      </c>
      <c r="AA21" s="15" t="s">
        <v>473</v>
      </c>
      <c r="AB21" s="15" t="s">
        <v>414</v>
      </c>
      <c r="AC21" s="15" t="s">
        <v>418</v>
      </c>
      <c r="AD21" s="15">
        <v>130301309</v>
      </c>
      <c r="AF21" s="17" t="s">
        <v>324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INDEX(卡牌属性!$G$5:$G$41,MATCH(专属武器!A22,卡牌属性!$A$5:$A$41,0))</f>
        <v>1.3</v>
      </c>
      <c r="H22" s="15" t="s">
        <v>340</v>
      </c>
      <c r="I22" s="15">
        <f t="shared" si="2"/>
        <v>16518</v>
      </c>
      <c r="J22" s="15" t="s">
        <v>342</v>
      </c>
      <c r="K22" s="15">
        <f t="shared" si="3"/>
        <v>11012</v>
      </c>
      <c r="L22" s="15" t="s">
        <v>344</v>
      </c>
      <c r="M22" s="15">
        <f t="shared" si="4"/>
        <v>5506</v>
      </c>
      <c r="N22" s="15" t="s">
        <v>386</v>
      </c>
      <c r="O22" s="15" t="s">
        <v>409</v>
      </c>
      <c r="P22" s="15" t="s">
        <v>410</v>
      </c>
      <c r="Q22" s="15"/>
      <c r="R22" s="15" t="s">
        <v>428</v>
      </c>
      <c r="S22" s="15" t="s">
        <v>419</v>
      </c>
      <c r="T22" s="15" t="s">
        <v>432</v>
      </c>
      <c r="U22" s="15" t="s">
        <v>473</v>
      </c>
      <c r="V22" s="15" t="s">
        <v>418</v>
      </c>
      <c r="W22" s="15" t="s">
        <v>420</v>
      </c>
      <c r="X22" s="15" t="s">
        <v>428</v>
      </c>
      <c r="Y22" s="15" t="s">
        <v>419</v>
      </c>
      <c r="Z22" s="15" t="s">
        <v>432</v>
      </c>
      <c r="AA22" s="15" t="s">
        <v>473</v>
      </c>
      <c r="AB22" s="15" t="s">
        <v>418</v>
      </c>
      <c r="AC22" s="15" t="s">
        <v>420</v>
      </c>
      <c r="AD22" s="15">
        <v>130301409</v>
      </c>
      <c r="AF22" s="17" t="s">
        <v>421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INDEX(卡牌属性!$G$5:$G$41,MATCH(专属武器!A23,卡牌属性!$A$5:$A$41,0))</f>
        <v>1</v>
      </c>
      <c r="H23" s="15" t="s">
        <v>340</v>
      </c>
      <c r="I23" s="15">
        <f t="shared" si="2"/>
        <v>8471</v>
      </c>
      <c r="J23" s="15" t="s">
        <v>342</v>
      </c>
      <c r="K23" s="15">
        <f t="shared" si="3"/>
        <v>8471</v>
      </c>
      <c r="L23" s="15" t="s">
        <v>344</v>
      </c>
      <c r="M23" s="15">
        <f t="shared" si="4"/>
        <v>8471</v>
      </c>
      <c r="N23" s="15" t="s">
        <v>387</v>
      </c>
      <c r="O23" s="15" t="s">
        <v>409</v>
      </c>
      <c r="P23" s="15" t="s">
        <v>410</v>
      </c>
      <c r="Q23" s="15"/>
      <c r="R23" s="15" t="s">
        <v>428</v>
      </c>
      <c r="S23" s="15" t="s">
        <v>419</v>
      </c>
      <c r="T23" s="15" t="s">
        <v>432</v>
      </c>
      <c r="U23" s="15" t="s">
        <v>433</v>
      </c>
      <c r="V23" s="15" t="s">
        <v>418</v>
      </c>
      <c r="W23" s="15" t="s">
        <v>414</v>
      </c>
      <c r="X23" s="15" t="s">
        <v>428</v>
      </c>
      <c r="Y23" s="15" t="s">
        <v>419</v>
      </c>
      <c r="Z23" s="15" t="s">
        <v>432</v>
      </c>
      <c r="AA23" s="15" t="s">
        <v>433</v>
      </c>
      <c r="AB23" s="15" t="s">
        <v>418</v>
      </c>
      <c r="AC23" s="15" t="s">
        <v>414</v>
      </c>
      <c r="AD23" s="15">
        <v>130301509</v>
      </c>
      <c r="AF23" s="17" t="s">
        <v>429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INDEX(卡牌属性!$G$5:$G$41,MATCH(专属武器!A24,卡牌属性!$A$5:$A$41,0))</f>
        <v>1.5</v>
      </c>
      <c r="H24" s="15" t="s">
        <v>340</v>
      </c>
      <c r="I24" s="15">
        <f t="shared" si="2"/>
        <v>6353</v>
      </c>
      <c r="J24" s="15" t="s">
        <v>342</v>
      </c>
      <c r="K24" s="15">
        <f t="shared" si="3"/>
        <v>19059</v>
      </c>
      <c r="L24" s="15" t="s">
        <v>344</v>
      </c>
      <c r="M24" s="15">
        <f t="shared" si="4"/>
        <v>12706</v>
      </c>
      <c r="N24" s="15" t="s">
        <v>388</v>
      </c>
      <c r="O24" s="15" t="s">
        <v>409</v>
      </c>
      <c r="P24" s="15" t="s">
        <v>410</v>
      </c>
      <c r="Q24" s="15"/>
      <c r="R24" s="15" t="s">
        <v>426</v>
      </c>
      <c r="S24" s="15" t="s">
        <v>418</v>
      </c>
      <c r="T24" s="15" t="s">
        <v>435</v>
      </c>
      <c r="U24" s="15" t="s">
        <v>439</v>
      </c>
      <c r="V24" s="15" t="s">
        <v>426</v>
      </c>
      <c r="W24" s="15" t="s">
        <v>440</v>
      </c>
      <c r="X24" s="15" t="s">
        <v>426</v>
      </c>
      <c r="Y24" s="15" t="s">
        <v>418</v>
      </c>
      <c r="Z24" s="15" t="s">
        <v>435</v>
      </c>
      <c r="AA24" s="15" t="s">
        <v>439</v>
      </c>
      <c r="AB24" s="15" t="s">
        <v>426</v>
      </c>
      <c r="AC24" s="15" t="s">
        <v>440</v>
      </c>
      <c r="AD24" s="15">
        <v>130301609</v>
      </c>
      <c r="AF24" s="17" t="s">
        <v>274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INDEX(卡牌属性!$G$5:$G$41,MATCH(专属武器!A25,卡牌属性!$A$5:$A$41,0))</f>
        <v>1.3</v>
      </c>
      <c r="H25" s="15" t="s">
        <v>340</v>
      </c>
      <c r="I25" s="15">
        <f t="shared" si="2"/>
        <v>22024</v>
      </c>
      <c r="J25" s="15" t="s">
        <v>342</v>
      </c>
      <c r="K25" s="15">
        <f t="shared" si="3"/>
        <v>5506</v>
      </c>
      <c r="L25" s="15" t="s">
        <v>344</v>
      </c>
      <c r="M25" s="15">
        <f t="shared" si="4"/>
        <v>5506</v>
      </c>
      <c r="N25" s="15" t="s">
        <v>389</v>
      </c>
      <c r="O25" s="15" t="s">
        <v>409</v>
      </c>
      <c r="P25" s="15" t="s">
        <v>410</v>
      </c>
      <c r="Q25" s="15"/>
      <c r="R25" s="15" t="s">
        <v>428</v>
      </c>
      <c r="S25" s="15" t="s">
        <v>423</v>
      </c>
      <c r="T25" s="15" t="s">
        <v>424</v>
      </c>
      <c r="U25" s="15" t="s">
        <v>441</v>
      </c>
      <c r="V25" s="15" t="s">
        <v>428</v>
      </c>
      <c r="W25" s="15" t="s">
        <v>473</v>
      </c>
      <c r="X25" s="15" t="s">
        <v>428</v>
      </c>
      <c r="Y25" s="15" t="s">
        <v>423</v>
      </c>
      <c r="Z25" s="15" t="s">
        <v>424</v>
      </c>
      <c r="AA25" s="15" t="s">
        <v>441</v>
      </c>
      <c r="AB25" s="15" t="s">
        <v>428</v>
      </c>
      <c r="AC25" s="15" t="s">
        <v>473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INDEX(卡牌属性!$G$5:$G$41,MATCH(专属武器!A26,卡牌属性!$A$5:$A$41,0))</f>
        <v>1</v>
      </c>
      <c r="H26" s="15" t="s">
        <v>340</v>
      </c>
      <c r="I26" s="15">
        <f t="shared" si="2"/>
        <v>16942</v>
      </c>
      <c r="J26" s="15" t="s">
        <v>342</v>
      </c>
      <c r="K26" s="15">
        <f t="shared" si="3"/>
        <v>4235</v>
      </c>
      <c r="L26" s="15" t="s">
        <v>344</v>
      </c>
      <c r="M26" s="15">
        <f t="shared" si="4"/>
        <v>4235</v>
      </c>
      <c r="N26" s="15" t="s">
        <v>390</v>
      </c>
      <c r="O26" s="15" t="s">
        <v>409</v>
      </c>
      <c r="P26" s="15" t="s">
        <v>410</v>
      </c>
      <c r="Q26" s="15"/>
      <c r="R26" s="15" t="s">
        <v>423</v>
      </c>
      <c r="S26" s="15" t="s">
        <v>428</v>
      </c>
      <c r="T26" s="15" t="s">
        <v>435</v>
      </c>
      <c r="U26" s="15" t="s">
        <v>428</v>
      </c>
      <c r="V26" s="15" t="s">
        <v>441</v>
      </c>
      <c r="W26" s="15" t="s">
        <v>473</v>
      </c>
      <c r="X26" s="15" t="s">
        <v>423</v>
      </c>
      <c r="Y26" s="15" t="s">
        <v>428</v>
      </c>
      <c r="Z26" s="15" t="s">
        <v>435</v>
      </c>
      <c r="AA26" s="15" t="s">
        <v>428</v>
      </c>
      <c r="AB26" s="15" t="s">
        <v>441</v>
      </c>
      <c r="AC26" s="15" t="s">
        <v>473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INDEX(卡牌属性!$G$5:$G$41,MATCH(专属武器!A27,卡牌属性!$A$5:$A$41,0))</f>
        <v>1</v>
      </c>
      <c r="H27" s="15" t="s">
        <v>340</v>
      </c>
      <c r="I27" s="15">
        <f t="shared" si="2"/>
        <v>6776</v>
      </c>
      <c r="J27" s="15" t="s">
        <v>342</v>
      </c>
      <c r="K27" s="15">
        <f t="shared" si="3"/>
        <v>10165</v>
      </c>
      <c r="L27" s="15" t="s">
        <v>344</v>
      </c>
      <c r="M27" s="15">
        <f t="shared" si="4"/>
        <v>8471</v>
      </c>
      <c r="N27" s="15" t="s">
        <v>391</v>
      </c>
      <c r="O27" s="15" t="s">
        <v>409</v>
      </c>
      <c r="P27" s="15" t="s">
        <v>410</v>
      </c>
      <c r="Q27" s="15"/>
      <c r="R27" s="15" t="s">
        <v>414</v>
      </c>
      <c r="S27" s="15" t="s">
        <v>428</v>
      </c>
      <c r="T27" s="15" t="s">
        <v>442</v>
      </c>
      <c r="U27" s="15" t="s">
        <v>414</v>
      </c>
      <c r="V27" s="15" t="s">
        <v>442</v>
      </c>
      <c r="W27" s="15" t="s">
        <v>443</v>
      </c>
      <c r="X27" s="15" t="s">
        <v>414</v>
      </c>
      <c r="Y27" s="15" t="s">
        <v>428</v>
      </c>
      <c r="Z27" s="15" t="s">
        <v>442</v>
      </c>
      <c r="AA27" s="15" t="s">
        <v>414</v>
      </c>
      <c r="AB27" s="15" t="s">
        <v>442</v>
      </c>
      <c r="AC27" s="15" t="s">
        <v>443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INDEX(卡牌属性!$G$5:$G$41,MATCH(专属武器!A28,卡牌属性!$A$5:$A$41,0))</f>
        <v>1.1499999999999999</v>
      </c>
      <c r="H28" s="15" t="s">
        <v>340</v>
      </c>
      <c r="I28" s="15">
        <f t="shared" si="2"/>
        <v>19483</v>
      </c>
      <c r="J28" s="15" t="s">
        <v>342</v>
      </c>
      <c r="K28" s="15">
        <f t="shared" si="3"/>
        <v>4870</v>
      </c>
      <c r="L28" s="15" t="s">
        <v>344</v>
      </c>
      <c r="M28" s="15">
        <f t="shared" si="4"/>
        <v>4870</v>
      </c>
      <c r="N28" s="15" t="s">
        <v>392</v>
      </c>
      <c r="O28" s="15" t="s">
        <v>409</v>
      </c>
      <c r="P28" s="15" t="s">
        <v>410</v>
      </c>
      <c r="Q28" s="15"/>
      <c r="R28" s="15" t="s">
        <v>436</v>
      </c>
      <c r="S28" s="15" t="s">
        <v>423</v>
      </c>
      <c r="T28" s="15" t="s">
        <v>473</v>
      </c>
      <c r="U28" s="15" t="s">
        <v>444</v>
      </c>
      <c r="V28" s="15" t="s">
        <v>473</v>
      </c>
      <c r="W28" s="15" t="s">
        <v>436</v>
      </c>
      <c r="X28" s="15" t="s">
        <v>436</v>
      </c>
      <c r="Y28" s="15" t="s">
        <v>423</v>
      </c>
      <c r="Z28" s="15" t="s">
        <v>473</v>
      </c>
      <c r="AA28" s="15" t="s">
        <v>444</v>
      </c>
      <c r="AB28" s="15" t="s">
        <v>473</v>
      </c>
      <c r="AC28" s="15" t="s">
        <v>436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INDEX(卡牌属性!$G$5:$G$41,MATCH(专属武器!A29,卡牌属性!$A$5:$A$41,0))</f>
        <v>1</v>
      </c>
      <c r="H29" s="15" t="s">
        <v>340</v>
      </c>
      <c r="I29" s="15">
        <f t="shared" si="2"/>
        <v>12706</v>
      </c>
      <c r="J29" s="15" t="s">
        <v>342</v>
      </c>
      <c r="K29" s="15">
        <f t="shared" si="3"/>
        <v>6353</v>
      </c>
      <c r="L29" s="15" t="s">
        <v>344</v>
      </c>
      <c r="M29" s="15">
        <f t="shared" si="4"/>
        <v>6353</v>
      </c>
      <c r="N29" s="15" t="s">
        <v>393</v>
      </c>
      <c r="O29" s="15" t="s">
        <v>409</v>
      </c>
      <c r="P29" s="15" t="s">
        <v>410</v>
      </c>
      <c r="Q29" s="15"/>
      <c r="R29" s="15" t="s">
        <v>436</v>
      </c>
      <c r="S29" s="15" t="s">
        <v>419</v>
      </c>
      <c r="T29" s="15" t="s">
        <v>413</v>
      </c>
      <c r="U29" s="15" t="s">
        <v>423</v>
      </c>
      <c r="V29" s="15" t="s">
        <v>426</v>
      </c>
      <c r="W29" s="15" t="s">
        <v>418</v>
      </c>
      <c r="X29" s="15" t="s">
        <v>436</v>
      </c>
      <c r="Y29" s="15" t="s">
        <v>419</v>
      </c>
      <c r="Z29" s="15" t="s">
        <v>413</v>
      </c>
      <c r="AA29" s="15" t="s">
        <v>423</v>
      </c>
      <c r="AB29" s="15" t="s">
        <v>426</v>
      </c>
      <c r="AC29" s="15" t="s">
        <v>418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62" t="s">
        <v>369</v>
      </c>
      <c r="B34" s="62"/>
      <c r="C34" s="62"/>
      <c r="D34" s="62"/>
      <c r="E34" s="62"/>
      <c r="F34" s="62"/>
      <c r="G34" s="62"/>
      <c r="H34" s="62"/>
      <c r="I34" s="62"/>
      <c r="J34" s="62"/>
      <c r="M34"/>
      <c r="N34" s="22">
        <f>SUM(N36:N45)</f>
        <v>16</v>
      </c>
      <c r="O34"/>
      <c r="R34"/>
      <c r="S34"/>
      <c r="Y34" s="62" t="s">
        <v>368</v>
      </c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1:37" ht="17.25" x14ac:dyDescent="0.2">
      <c r="A35" s="13" t="s">
        <v>346</v>
      </c>
      <c r="B35" s="13" t="s">
        <v>347</v>
      </c>
      <c r="C35" s="13" t="s">
        <v>348</v>
      </c>
      <c r="D35" s="13" t="s">
        <v>349</v>
      </c>
      <c r="E35" s="13" t="s">
        <v>358</v>
      </c>
      <c r="F35" s="13" t="s">
        <v>359</v>
      </c>
      <c r="G35" s="13" t="s">
        <v>360</v>
      </c>
      <c r="H35" s="13" t="s">
        <v>361</v>
      </c>
      <c r="I35" s="13" t="s">
        <v>362</v>
      </c>
      <c r="J35" s="13" t="s">
        <v>363</v>
      </c>
      <c r="M35" s="13" t="s">
        <v>348</v>
      </c>
      <c r="N35" s="13" t="s">
        <v>354</v>
      </c>
      <c r="O35" s="13" t="s">
        <v>350</v>
      </c>
      <c r="P35" s="13" t="s">
        <v>351</v>
      </c>
      <c r="Q35" s="13" t="s">
        <v>352</v>
      </c>
      <c r="R35" s="13" t="s">
        <v>353</v>
      </c>
      <c r="S35" s="13" t="s">
        <v>364</v>
      </c>
      <c r="T35" s="13" t="s">
        <v>365</v>
      </c>
      <c r="U35" s="13" t="s">
        <v>366</v>
      </c>
      <c r="Y35" s="13" t="s">
        <v>346</v>
      </c>
      <c r="Z35" s="13" t="s">
        <v>347</v>
      </c>
      <c r="AA35" s="13" t="s">
        <v>337</v>
      </c>
      <c r="AB35" s="13" t="s">
        <v>348</v>
      </c>
      <c r="AC35" s="13" t="s">
        <v>370</v>
      </c>
      <c r="AD35" s="13" t="s">
        <v>449</v>
      </c>
      <c r="AE35" s="13" t="s">
        <v>450</v>
      </c>
      <c r="AF35" s="13" t="s">
        <v>448</v>
      </c>
      <c r="AG35" s="13" t="s">
        <v>451</v>
      </c>
      <c r="AH35" s="13" t="s">
        <v>459</v>
      </c>
      <c r="AI35" s="13" t="s">
        <v>452</v>
      </c>
      <c r="AJ35" s="13" t="s">
        <v>460</v>
      </c>
      <c r="AK35" s="13" t="s">
        <v>461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367</v>
      </c>
      <c r="Q36" s="15">
        <v>1000</v>
      </c>
      <c r="R36" s="15" t="s">
        <v>355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458</v>
      </c>
      <c r="AG36" s="15"/>
      <c r="AH36" s="15" t="s">
        <v>457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367</v>
      </c>
      <c r="Q37" s="15">
        <v>2000</v>
      </c>
      <c r="R37" s="15" t="s">
        <v>355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458</v>
      </c>
      <c r="AG37" s="15"/>
      <c r="AH37" s="15" t="s">
        <v>457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367</v>
      </c>
      <c r="Q38" s="15">
        <v>3000</v>
      </c>
      <c r="R38" s="15" t="s">
        <v>355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458</v>
      </c>
      <c r="AG38" s="15"/>
      <c r="AH38" s="15" t="s">
        <v>457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367</v>
      </c>
      <c r="Q39" s="15">
        <v>4000</v>
      </c>
      <c r="R39" s="15" t="s">
        <v>355</v>
      </c>
      <c r="S39" s="15">
        <v>20</v>
      </c>
      <c r="T39" s="15" t="s">
        <v>356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458</v>
      </c>
      <c r="AG39" s="15"/>
      <c r="AH39" s="15" t="s">
        <v>457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367</v>
      </c>
      <c r="Q40" s="15">
        <v>5000</v>
      </c>
      <c r="R40" s="15" t="s">
        <v>355</v>
      </c>
      <c r="S40" s="15">
        <v>20</v>
      </c>
      <c r="T40" s="15" t="s">
        <v>356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458</v>
      </c>
      <c r="AG40" s="15"/>
      <c r="AH40" s="15" t="s">
        <v>457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367</v>
      </c>
      <c r="Q41" s="15">
        <v>6000</v>
      </c>
      <c r="R41" s="15" t="s">
        <v>355</v>
      </c>
      <c r="S41" s="15">
        <v>20</v>
      </c>
      <c r="T41" s="15" t="s">
        <v>356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458</v>
      </c>
      <c r="AG41" s="15"/>
      <c r="AH41" s="15" t="s">
        <v>457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367</v>
      </c>
      <c r="Q42" s="15">
        <v>7000</v>
      </c>
      <c r="R42" s="15" t="s">
        <v>356</v>
      </c>
      <c r="S42" s="15">
        <v>20</v>
      </c>
      <c r="T42" s="15" t="s">
        <v>357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458</v>
      </c>
      <c r="AG42" s="15"/>
      <c r="AH42" s="15" t="s">
        <v>457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367</v>
      </c>
      <c r="Q43" s="15">
        <v>8000</v>
      </c>
      <c r="R43" s="15" t="s">
        <v>356</v>
      </c>
      <c r="S43" s="15">
        <v>20</v>
      </c>
      <c r="T43" s="15" t="s">
        <v>357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458</v>
      </c>
      <c r="AG43" s="15"/>
      <c r="AH43" s="15" t="s">
        <v>457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367</v>
      </c>
      <c r="Q44" s="15">
        <v>9000</v>
      </c>
      <c r="R44" s="15" t="s">
        <v>356</v>
      </c>
      <c r="S44" s="15">
        <v>20</v>
      </c>
      <c r="T44" s="15" t="s">
        <v>357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458</v>
      </c>
      <c r="AG44" s="15"/>
      <c r="AH44" s="15" t="s">
        <v>457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367</v>
      </c>
      <c r="Q45" s="15">
        <v>10000</v>
      </c>
      <c r="R45" s="15" t="s">
        <v>356</v>
      </c>
      <c r="S45" s="15">
        <v>20</v>
      </c>
      <c r="T45" s="15" t="s">
        <v>357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458</v>
      </c>
      <c r="AG45" s="15"/>
      <c r="AH45" s="15" t="s">
        <v>457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458</v>
      </c>
      <c r="AG46" s="15"/>
      <c r="AH46" s="15" t="s">
        <v>457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458</v>
      </c>
      <c r="AG47" s="15"/>
      <c r="AH47" s="15" t="s">
        <v>457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458</v>
      </c>
      <c r="AG48" s="15"/>
      <c r="AH48" s="15" t="s">
        <v>457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458</v>
      </c>
      <c r="AG49" s="15"/>
      <c r="AH49" s="15" t="s">
        <v>457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458</v>
      </c>
      <c r="AG50" s="15"/>
      <c r="AH50" s="15" t="s">
        <v>457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458</v>
      </c>
      <c r="AG51" s="15"/>
      <c r="AH51" s="15" t="s">
        <v>457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458</v>
      </c>
      <c r="AG52" s="15"/>
      <c r="AH52" s="15" t="s">
        <v>457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458</v>
      </c>
      <c r="AG53" s="15"/>
      <c r="AH53" s="15" t="s">
        <v>457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458</v>
      </c>
      <c r="AG54" s="15"/>
      <c r="AH54" s="15" t="s">
        <v>457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458</v>
      </c>
      <c r="AG55" s="15"/>
      <c r="AH55" s="15" t="s">
        <v>457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458</v>
      </c>
      <c r="AG56" s="15"/>
      <c r="AH56" s="15" t="s">
        <v>457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458</v>
      </c>
      <c r="AG57" s="15"/>
      <c r="AH57" s="15" t="s">
        <v>457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458</v>
      </c>
      <c r="AG58" s="15"/>
      <c r="AH58" s="15" t="s">
        <v>457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458</v>
      </c>
      <c r="AG59" s="15"/>
      <c r="AH59" s="15" t="s">
        <v>457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458</v>
      </c>
      <c r="AG60" s="15"/>
      <c r="AH60" s="15" t="s">
        <v>457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458</v>
      </c>
      <c r="AG61" s="15"/>
      <c r="AH61" s="15" t="s">
        <v>457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458</v>
      </c>
      <c r="AG62" s="15"/>
      <c r="AH62" s="15" t="s">
        <v>457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458</v>
      </c>
      <c r="AG63" s="15"/>
      <c r="AH63" s="15" t="s">
        <v>457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458</v>
      </c>
      <c r="AG64" s="15"/>
      <c r="AH64" s="15" t="s">
        <v>457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458</v>
      </c>
      <c r="AG65" s="15"/>
      <c r="AH65" s="15" t="s">
        <v>457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458</v>
      </c>
      <c r="AG66" s="15"/>
      <c r="AH66" s="15" t="s">
        <v>457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458</v>
      </c>
      <c r="AG67" s="15"/>
      <c r="AH67" s="15" t="s">
        <v>457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458</v>
      </c>
      <c r="AG68" s="15"/>
      <c r="AH68" s="15" t="s">
        <v>457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458</v>
      </c>
      <c r="AG69" s="15"/>
      <c r="AH69" s="15" t="s">
        <v>457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458</v>
      </c>
      <c r="AG70" s="15"/>
      <c r="AH70" s="15" t="s">
        <v>457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458</v>
      </c>
      <c r="AG71" s="15"/>
      <c r="AH71" s="15" t="s">
        <v>457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458</v>
      </c>
      <c r="AG72" s="15"/>
      <c r="AH72" s="15" t="s">
        <v>457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458</v>
      </c>
      <c r="AG73" s="15"/>
      <c r="AH73" s="15" t="s">
        <v>457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458</v>
      </c>
      <c r="AG74" s="15"/>
      <c r="AH74" s="15" t="s">
        <v>457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458</v>
      </c>
      <c r="AG75" s="15"/>
      <c r="AH75" s="15" t="s">
        <v>457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458</v>
      </c>
      <c r="AG76" s="15"/>
      <c r="AH76" s="15" t="s">
        <v>457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458</v>
      </c>
      <c r="AG77" s="15"/>
      <c r="AH77" s="15" t="s">
        <v>457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458</v>
      </c>
      <c r="AG78" s="15"/>
      <c r="AH78" s="15" t="s">
        <v>457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458</v>
      </c>
      <c r="AG79" s="15"/>
      <c r="AH79" s="15" t="s">
        <v>457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458</v>
      </c>
      <c r="AG80" s="15"/>
      <c r="AH80" s="15" t="s">
        <v>457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458</v>
      </c>
      <c r="AG81" s="15"/>
      <c r="AH81" s="15" t="s">
        <v>457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458</v>
      </c>
      <c r="AG82" s="15"/>
      <c r="AH82" s="15" t="s">
        <v>457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458</v>
      </c>
      <c r="AG83" s="15"/>
      <c r="AH83" s="15" t="s">
        <v>457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458</v>
      </c>
      <c r="AG84" s="15"/>
      <c r="AH84" s="15" t="s">
        <v>457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458</v>
      </c>
      <c r="AG85" s="15"/>
      <c r="AH85" s="15" t="s">
        <v>457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458</v>
      </c>
      <c r="AG86" s="15"/>
      <c r="AH86" s="15" t="s">
        <v>457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458</v>
      </c>
      <c r="AG87" s="15"/>
      <c r="AH87" s="15" t="s">
        <v>457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458</v>
      </c>
      <c r="AG88" s="15"/>
      <c r="AH88" s="15" t="s">
        <v>457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458</v>
      </c>
      <c r="AG89" s="15"/>
      <c r="AH89" s="15" t="s">
        <v>457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458</v>
      </c>
      <c r="AG90" s="15"/>
      <c r="AH90" s="15" t="s">
        <v>457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458</v>
      </c>
      <c r="AG91" s="15"/>
      <c r="AH91" s="15" t="s">
        <v>457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458</v>
      </c>
      <c r="AG92" s="15"/>
      <c r="AH92" s="15" t="s">
        <v>457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458</v>
      </c>
      <c r="AG93" s="15"/>
      <c r="AH93" s="15" t="s">
        <v>457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458</v>
      </c>
      <c r="AG94" s="15"/>
      <c r="AH94" s="15" t="s">
        <v>457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458</v>
      </c>
      <c r="AG95" s="15"/>
      <c r="AH95" s="15" t="s">
        <v>457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458</v>
      </c>
      <c r="AG96" s="15"/>
      <c r="AH96" s="15" t="s">
        <v>457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458</v>
      </c>
      <c r="AG97" s="15"/>
      <c r="AH97" s="15" t="s">
        <v>457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458</v>
      </c>
      <c r="AG98" s="15"/>
      <c r="AH98" s="15" t="s">
        <v>457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458</v>
      </c>
      <c r="AG99" s="15"/>
      <c r="AH99" s="15" t="s">
        <v>457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458</v>
      </c>
      <c r="AG100" s="15"/>
      <c r="AH100" s="15" t="s">
        <v>457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458</v>
      </c>
      <c r="AG101" s="15"/>
      <c r="AH101" s="15" t="s">
        <v>457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458</v>
      </c>
      <c r="AG102" s="15"/>
      <c r="AH102" s="15" t="s">
        <v>457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458</v>
      </c>
      <c r="AG103" s="15"/>
      <c r="AH103" s="15" t="s">
        <v>457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458</v>
      </c>
      <c r="AG104" s="15"/>
      <c r="AH104" s="15" t="s">
        <v>457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458</v>
      </c>
      <c r="AG105" s="15"/>
      <c r="AH105" s="15" t="s">
        <v>457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458</v>
      </c>
      <c r="AG106" s="15"/>
      <c r="AH106" s="15" t="s">
        <v>457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458</v>
      </c>
      <c r="AG107" s="15"/>
      <c r="AH107" s="15" t="s">
        <v>457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458</v>
      </c>
      <c r="AG108" s="15"/>
      <c r="AH108" s="15" t="s">
        <v>457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458</v>
      </c>
      <c r="AG109" s="15"/>
      <c r="AH109" s="15" t="s">
        <v>457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458</v>
      </c>
      <c r="AG110" s="15"/>
      <c r="AH110" s="15" t="s">
        <v>457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458</v>
      </c>
      <c r="AG111" s="15"/>
      <c r="AH111" s="15" t="s">
        <v>457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458</v>
      </c>
      <c r="AG112" s="15"/>
      <c r="AH112" s="15" t="s">
        <v>457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458</v>
      </c>
      <c r="AG113" s="15"/>
      <c r="AH113" s="15" t="s">
        <v>457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458</v>
      </c>
      <c r="AG114" s="15"/>
      <c r="AH114" s="15" t="s">
        <v>457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458</v>
      </c>
      <c r="AG115" s="15"/>
      <c r="AH115" s="15" t="s">
        <v>457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458</v>
      </c>
      <c r="AG116" s="15"/>
      <c r="AH116" s="15" t="s">
        <v>457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458</v>
      </c>
      <c r="AG117" s="15"/>
      <c r="AH117" s="15" t="s">
        <v>457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458</v>
      </c>
      <c r="AG118" s="15"/>
      <c r="AH118" s="15" t="s">
        <v>457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458</v>
      </c>
      <c r="AG119" s="15"/>
      <c r="AH119" s="15" t="s">
        <v>457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458</v>
      </c>
      <c r="AG120" s="15"/>
      <c r="AH120" s="15" t="s">
        <v>457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458</v>
      </c>
      <c r="AG121" s="15"/>
      <c r="AH121" s="15" t="s">
        <v>457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458</v>
      </c>
      <c r="AG122" s="15"/>
      <c r="AH122" s="15" t="s">
        <v>457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458</v>
      </c>
      <c r="AG123" s="15"/>
      <c r="AH123" s="15" t="s">
        <v>457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458</v>
      </c>
      <c r="AG124" s="15"/>
      <c r="AH124" s="15" t="s">
        <v>457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458</v>
      </c>
      <c r="AG125" s="15"/>
      <c r="AH125" s="15" t="s">
        <v>457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458</v>
      </c>
      <c r="AG126" s="15"/>
      <c r="AH126" s="15" t="s">
        <v>457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458</v>
      </c>
      <c r="AG127" s="15"/>
      <c r="AH127" s="15" t="s">
        <v>457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458</v>
      </c>
      <c r="AG128" s="15"/>
      <c r="AH128" s="15" t="s">
        <v>457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458</v>
      </c>
      <c r="AG129" s="15"/>
      <c r="AH129" s="15" t="s">
        <v>457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458</v>
      </c>
      <c r="AG130" s="15"/>
      <c r="AH130" s="15" t="s">
        <v>457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458</v>
      </c>
      <c r="AG131" s="15"/>
      <c r="AH131" s="15" t="s">
        <v>457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458</v>
      </c>
      <c r="AG132" s="15"/>
      <c r="AH132" s="15" t="s">
        <v>457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458</v>
      </c>
      <c r="AG133" s="15"/>
      <c r="AH133" s="15" t="s">
        <v>457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458</v>
      </c>
      <c r="AG134" s="15"/>
      <c r="AH134" s="15" t="s">
        <v>457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458</v>
      </c>
      <c r="AG135" s="15"/>
      <c r="AH135" s="15" t="s">
        <v>457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458</v>
      </c>
      <c r="AG136" s="15"/>
      <c r="AH136" s="15" t="s">
        <v>457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458</v>
      </c>
      <c r="AG137" s="15"/>
      <c r="AH137" s="15" t="s">
        <v>457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458</v>
      </c>
      <c r="AG138" s="15"/>
      <c r="AH138" s="15" t="s">
        <v>457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458</v>
      </c>
      <c r="AG139" s="15"/>
      <c r="AH139" s="15" t="s">
        <v>457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458</v>
      </c>
      <c r="AG140" s="15"/>
      <c r="AH140" s="15" t="s">
        <v>457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458</v>
      </c>
      <c r="AG141" s="15"/>
      <c r="AH141" s="15" t="s">
        <v>457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458</v>
      </c>
      <c r="AG142" s="15"/>
      <c r="AH142" s="15" t="s">
        <v>457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458</v>
      </c>
      <c r="AG143" s="15"/>
      <c r="AH143" s="15" t="s">
        <v>457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458</v>
      </c>
      <c r="AG144" s="15"/>
      <c r="AH144" s="15" t="s">
        <v>457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458</v>
      </c>
      <c r="AG145" s="15"/>
      <c r="AH145" s="15" t="s">
        <v>457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458</v>
      </c>
      <c r="AG146" s="15"/>
      <c r="AH146" s="15" t="s">
        <v>457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458</v>
      </c>
      <c r="AG147" s="15"/>
      <c r="AH147" s="15" t="s">
        <v>457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458</v>
      </c>
      <c r="AG148" s="15"/>
      <c r="AH148" s="15" t="s">
        <v>457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458</v>
      </c>
      <c r="AG149" s="15"/>
      <c r="AH149" s="15" t="s">
        <v>457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458</v>
      </c>
      <c r="AG150" s="15"/>
      <c r="AH150" s="15" t="s">
        <v>457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458</v>
      </c>
      <c r="AG151" s="15"/>
      <c r="AH151" s="15" t="s">
        <v>457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458</v>
      </c>
      <c r="AG152" s="15"/>
      <c r="AH152" s="15" t="s">
        <v>457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458</v>
      </c>
      <c r="AG153" s="15"/>
      <c r="AH153" s="15" t="s">
        <v>457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458</v>
      </c>
      <c r="AG154" s="15"/>
      <c r="AH154" s="15" t="s">
        <v>457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458</v>
      </c>
      <c r="AG155" s="15"/>
      <c r="AH155" s="15" t="s">
        <v>457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458</v>
      </c>
      <c r="AG156" s="15"/>
      <c r="AH156" s="15" t="s">
        <v>457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458</v>
      </c>
      <c r="AG157" s="15"/>
      <c r="AH157" s="15" t="s">
        <v>457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458</v>
      </c>
      <c r="AG158" s="15"/>
      <c r="AH158" s="15" t="s">
        <v>457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458</v>
      </c>
      <c r="AG159" s="15"/>
      <c r="AH159" s="15" t="s">
        <v>457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458</v>
      </c>
      <c r="AG160" s="15"/>
      <c r="AH160" s="15" t="s">
        <v>457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458</v>
      </c>
      <c r="AG161" s="15"/>
      <c r="AH161" s="15" t="s">
        <v>457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458</v>
      </c>
      <c r="AG162" s="15"/>
      <c r="AH162" s="15" t="s">
        <v>457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458</v>
      </c>
      <c r="AG163" s="15"/>
      <c r="AH163" s="15" t="s">
        <v>457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458</v>
      </c>
      <c r="AG164" s="15"/>
      <c r="AH164" s="15" t="s">
        <v>457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458</v>
      </c>
      <c r="AG165" s="15"/>
      <c r="AH165" s="15" t="s">
        <v>457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458</v>
      </c>
      <c r="AG166" s="15"/>
      <c r="AH166" s="15" t="s">
        <v>457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458</v>
      </c>
      <c r="AG167" s="15"/>
      <c r="AH167" s="15" t="s">
        <v>457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458</v>
      </c>
      <c r="AG168" s="15"/>
      <c r="AH168" s="15" t="s">
        <v>457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458</v>
      </c>
      <c r="AG169" s="15"/>
      <c r="AH169" s="15" t="s">
        <v>457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458</v>
      </c>
      <c r="AG170" s="15"/>
      <c r="AH170" s="15" t="s">
        <v>457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458</v>
      </c>
      <c r="AG171" s="15"/>
      <c r="AH171" s="15" t="s">
        <v>457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458</v>
      </c>
      <c r="AG172" s="15"/>
      <c r="AH172" s="15" t="s">
        <v>457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458</v>
      </c>
      <c r="AG173" s="15"/>
      <c r="AH173" s="15" t="s">
        <v>457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458</v>
      </c>
      <c r="AG174" s="15"/>
      <c r="AH174" s="15" t="s">
        <v>457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458</v>
      </c>
      <c r="AG175" s="15"/>
      <c r="AH175" s="15" t="s">
        <v>457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458</v>
      </c>
      <c r="AG176" s="15"/>
      <c r="AH176" s="15" t="s">
        <v>457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458</v>
      </c>
      <c r="AG177" s="15"/>
      <c r="AH177" s="15" t="s">
        <v>457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458</v>
      </c>
      <c r="AG178" s="15"/>
      <c r="AH178" s="15" t="s">
        <v>457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458</v>
      </c>
      <c r="AG179" s="15"/>
      <c r="AH179" s="15" t="s">
        <v>457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458</v>
      </c>
      <c r="AG180" s="15"/>
      <c r="AH180" s="15" t="s">
        <v>457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458</v>
      </c>
      <c r="AG181" s="15"/>
      <c r="AH181" s="15" t="s">
        <v>457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458</v>
      </c>
      <c r="AG182" s="15"/>
      <c r="AH182" s="15" t="s">
        <v>457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458</v>
      </c>
      <c r="AG183" s="15"/>
      <c r="AH183" s="15" t="s">
        <v>457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458</v>
      </c>
      <c r="AG184" s="15"/>
      <c r="AH184" s="15" t="s">
        <v>457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458</v>
      </c>
      <c r="AG185" s="15"/>
      <c r="AH185" s="15" t="s">
        <v>457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458</v>
      </c>
      <c r="AG186" s="15"/>
      <c r="AH186" s="15" t="s">
        <v>457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458</v>
      </c>
      <c r="AG187" s="15"/>
      <c r="AH187" s="15" t="s">
        <v>457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458</v>
      </c>
      <c r="AG188" s="15"/>
      <c r="AH188" s="15" t="s">
        <v>457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458</v>
      </c>
      <c r="AG189" s="15"/>
      <c r="AH189" s="15" t="s">
        <v>457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458</v>
      </c>
      <c r="AG190" s="15"/>
      <c r="AH190" s="15" t="s">
        <v>457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458</v>
      </c>
      <c r="AG191" s="15"/>
      <c r="AH191" s="15" t="s">
        <v>457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458</v>
      </c>
      <c r="AG192" s="15"/>
      <c r="AH192" s="15" t="s">
        <v>457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458</v>
      </c>
      <c r="AG193" s="15"/>
      <c r="AH193" s="15" t="s">
        <v>457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458</v>
      </c>
      <c r="AG194" s="15"/>
      <c r="AH194" s="15" t="s">
        <v>457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458</v>
      </c>
      <c r="AG195" s="15"/>
      <c r="AH195" s="15" t="s">
        <v>457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458</v>
      </c>
      <c r="AG196" s="15"/>
      <c r="AH196" s="15" t="s">
        <v>457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458</v>
      </c>
      <c r="AG197" s="15"/>
      <c r="AH197" s="15" t="s">
        <v>457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458</v>
      </c>
      <c r="AG198" s="15"/>
      <c r="AH198" s="15" t="s">
        <v>457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458</v>
      </c>
      <c r="AG199" s="15"/>
      <c r="AH199" s="15" t="s">
        <v>457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458</v>
      </c>
      <c r="AG200" s="15"/>
      <c r="AH200" s="15" t="s">
        <v>457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458</v>
      </c>
      <c r="AG201" s="15"/>
      <c r="AH201" s="15" t="s">
        <v>457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458</v>
      </c>
      <c r="AG202" s="15"/>
      <c r="AH202" s="15" t="s">
        <v>457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458</v>
      </c>
      <c r="AG203" s="15"/>
      <c r="AH203" s="15" t="s">
        <v>457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458</v>
      </c>
      <c r="AG204" s="15"/>
      <c r="AH204" s="15" t="s">
        <v>457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458</v>
      </c>
      <c r="AG205" s="15"/>
      <c r="AH205" s="15" t="s">
        <v>457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458</v>
      </c>
      <c r="AG206" s="15"/>
      <c r="AH206" s="15" t="s">
        <v>457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458</v>
      </c>
      <c r="AG207" s="15"/>
      <c r="AH207" s="15" t="s">
        <v>457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458</v>
      </c>
      <c r="AG208" s="15"/>
      <c r="AH208" s="15" t="s">
        <v>457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458</v>
      </c>
      <c r="AG209" s="15"/>
      <c r="AH209" s="15" t="s">
        <v>457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458</v>
      </c>
      <c r="AG210" s="15"/>
      <c r="AH210" s="15" t="s">
        <v>457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458</v>
      </c>
      <c r="AG211" s="15"/>
      <c r="AH211" s="15" t="s">
        <v>457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458</v>
      </c>
      <c r="AG212" s="15"/>
      <c r="AH212" s="15" t="s">
        <v>457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458</v>
      </c>
      <c r="AG213" s="15"/>
      <c r="AH213" s="15" t="s">
        <v>457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458</v>
      </c>
      <c r="AG214" s="15"/>
      <c r="AH214" s="15" t="s">
        <v>457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458</v>
      </c>
      <c r="AG215" s="15"/>
      <c r="AH215" s="15" t="s">
        <v>457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458</v>
      </c>
      <c r="AG216" s="15"/>
      <c r="AH216" s="15" t="s">
        <v>457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458</v>
      </c>
      <c r="AG217" s="15"/>
      <c r="AH217" s="15" t="s">
        <v>457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458</v>
      </c>
      <c r="AG218" s="15"/>
      <c r="AH218" s="15" t="s">
        <v>457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458</v>
      </c>
      <c r="AG219" s="15"/>
      <c r="AH219" s="15" t="s">
        <v>457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458</v>
      </c>
      <c r="AG220" s="15"/>
      <c r="AH220" s="15" t="s">
        <v>457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458</v>
      </c>
      <c r="AG221" s="15"/>
      <c r="AH221" s="15" t="s">
        <v>457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458</v>
      </c>
      <c r="AG222" s="15"/>
      <c r="AH222" s="15" t="s">
        <v>457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458</v>
      </c>
      <c r="AG223" s="15"/>
      <c r="AH223" s="15" t="s">
        <v>457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458</v>
      </c>
      <c r="AG224" s="15"/>
      <c r="AH224" s="15" t="s">
        <v>457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458</v>
      </c>
      <c r="AG225" s="15"/>
      <c r="AH225" s="15" t="s">
        <v>457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458</v>
      </c>
      <c r="AG226" s="15"/>
      <c r="AH226" s="15" t="s">
        <v>457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458</v>
      </c>
      <c r="AG227" s="15"/>
      <c r="AH227" s="15" t="s">
        <v>457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458</v>
      </c>
      <c r="AG228" s="15"/>
      <c r="AH228" s="15" t="s">
        <v>457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458</v>
      </c>
      <c r="AG229" s="15"/>
      <c r="AH229" s="15" t="s">
        <v>457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458</v>
      </c>
      <c r="AG230" s="15"/>
      <c r="AH230" s="15" t="s">
        <v>457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458</v>
      </c>
      <c r="AG231" s="15"/>
      <c r="AH231" s="15" t="s">
        <v>457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458</v>
      </c>
      <c r="AG232" s="15"/>
      <c r="AH232" s="15" t="s">
        <v>457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458</v>
      </c>
      <c r="AG233" s="15"/>
      <c r="AH233" s="15" t="s">
        <v>457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458</v>
      </c>
      <c r="AG234" s="15"/>
      <c r="AH234" s="15" t="s">
        <v>457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458</v>
      </c>
      <c r="AG235" s="15"/>
      <c r="AH235" s="15" t="s">
        <v>457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458</v>
      </c>
      <c r="AG236" s="15"/>
      <c r="AH236" s="15" t="s">
        <v>457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458</v>
      </c>
      <c r="AG237" s="15"/>
      <c r="AH237" s="15" t="s">
        <v>457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458</v>
      </c>
      <c r="AG238" s="15"/>
      <c r="AH238" s="15" t="s">
        <v>457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458</v>
      </c>
      <c r="AG239" s="15"/>
      <c r="AH239" s="15" t="s">
        <v>457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458</v>
      </c>
      <c r="AG240" s="15"/>
      <c r="AH240" s="15" t="s">
        <v>457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458</v>
      </c>
      <c r="AG241" s="15"/>
      <c r="AH241" s="15" t="s">
        <v>457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458</v>
      </c>
      <c r="AG242" s="15"/>
      <c r="AH242" s="15" t="s">
        <v>457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458</v>
      </c>
      <c r="AG243" s="15"/>
      <c r="AH243" s="15" t="s">
        <v>457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458</v>
      </c>
      <c r="AG244" s="15"/>
      <c r="AH244" s="15" t="s">
        <v>457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458</v>
      </c>
      <c r="AG245" s="15"/>
      <c r="AH245" s="15" t="s">
        <v>457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458</v>
      </c>
      <c r="AG246" s="15"/>
      <c r="AH246" s="15" t="s">
        <v>457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458</v>
      </c>
      <c r="AG247" s="15"/>
      <c r="AH247" s="15" t="s">
        <v>457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458</v>
      </c>
      <c r="AG248" s="15"/>
      <c r="AH248" s="15" t="s">
        <v>457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458</v>
      </c>
      <c r="AG249" s="15"/>
      <c r="AH249" s="15" t="s">
        <v>457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458</v>
      </c>
      <c r="AG250" s="15"/>
      <c r="AH250" s="15" t="s">
        <v>457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458</v>
      </c>
      <c r="AG251" s="15"/>
      <c r="AH251" s="15" t="s">
        <v>457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458</v>
      </c>
      <c r="AG252" s="15"/>
      <c r="AH252" s="15" t="s">
        <v>457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458</v>
      </c>
      <c r="AG253" s="15"/>
      <c r="AH253" s="15" t="s">
        <v>457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458</v>
      </c>
      <c r="AG254" s="15"/>
      <c r="AH254" s="15" t="s">
        <v>457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458</v>
      </c>
      <c r="AG255" s="15"/>
      <c r="AH255" s="15" t="s">
        <v>457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458</v>
      </c>
      <c r="AG256" s="15"/>
      <c r="AH256" s="15" t="s">
        <v>457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458</v>
      </c>
      <c r="AG257" s="15"/>
      <c r="AH257" s="15" t="s">
        <v>457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458</v>
      </c>
      <c r="AG258" s="15"/>
      <c r="AH258" s="15" t="s">
        <v>457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458</v>
      </c>
      <c r="AG259" s="15"/>
      <c r="AH259" s="15" t="s">
        <v>457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458</v>
      </c>
      <c r="AG260" s="15"/>
      <c r="AH260" s="15" t="s">
        <v>457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458</v>
      </c>
      <c r="AG261" s="15"/>
      <c r="AH261" s="15" t="s">
        <v>457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458</v>
      </c>
      <c r="AG262" s="15"/>
      <c r="AH262" s="15" t="s">
        <v>457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458</v>
      </c>
      <c r="AG263" s="15"/>
      <c r="AH263" s="15" t="s">
        <v>457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458</v>
      </c>
      <c r="AG264" s="15"/>
      <c r="AH264" s="15" t="s">
        <v>457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458</v>
      </c>
      <c r="AG265" s="15"/>
      <c r="AH265" s="15" t="s">
        <v>457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458</v>
      </c>
      <c r="AG266" s="15"/>
      <c r="AH266" s="15" t="s">
        <v>457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458</v>
      </c>
      <c r="AG267" s="15"/>
      <c r="AH267" s="15" t="s">
        <v>457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458</v>
      </c>
      <c r="AG268" s="15"/>
      <c r="AH268" s="15" t="s">
        <v>457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458</v>
      </c>
      <c r="AG269" s="15"/>
      <c r="AH269" s="15" t="s">
        <v>457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458</v>
      </c>
      <c r="AG270" s="15"/>
      <c r="AH270" s="15" t="s">
        <v>457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458</v>
      </c>
      <c r="AG271" s="15"/>
      <c r="AH271" s="15" t="s">
        <v>457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458</v>
      </c>
      <c r="AG272" s="15"/>
      <c r="AH272" s="15" t="s">
        <v>457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458</v>
      </c>
      <c r="AG273" s="15"/>
      <c r="AH273" s="15" t="s">
        <v>457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458</v>
      </c>
      <c r="AG274" s="15"/>
      <c r="AH274" s="15" t="s">
        <v>457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458</v>
      </c>
      <c r="AG275" s="15"/>
      <c r="AH275" s="15" t="s">
        <v>457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458</v>
      </c>
      <c r="AG276" s="15"/>
      <c r="AH276" s="15" t="s">
        <v>457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458</v>
      </c>
      <c r="AG277" s="15"/>
      <c r="AH277" s="15" t="s">
        <v>457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458</v>
      </c>
      <c r="AG278" s="15"/>
      <c r="AH278" s="15" t="s">
        <v>457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458</v>
      </c>
      <c r="AG279" s="15"/>
      <c r="AH279" s="15" t="s">
        <v>457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458</v>
      </c>
      <c r="AG280" s="15"/>
      <c r="AH280" s="15" t="s">
        <v>457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458</v>
      </c>
      <c r="AG281" s="15"/>
      <c r="AH281" s="15" t="s">
        <v>457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458</v>
      </c>
      <c r="AG282" s="15"/>
      <c r="AH282" s="15" t="s">
        <v>457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458</v>
      </c>
      <c r="AG283" s="15"/>
      <c r="AH283" s="15" t="s">
        <v>457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458</v>
      </c>
      <c r="AG284" s="15"/>
      <c r="AH284" s="15" t="s">
        <v>457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458</v>
      </c>
      <c r="AG285" s="15"/>
      <c r="AH285" s="15" t="s">
        <v>457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458</v>
      </c>
      <c r="AG286" s="15"/>
      <c r="AH286" s="15" t="s">
        <v>457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458</v>
      </c>
      <c r="AG287" s="15"/>
      <c r="AH287" s="15" t="s">
        <v>457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458</v>
      </c>
      <c r="AG288" s="15"/>
      <c r="AH288" s="15" t="s">
        <v>457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458</v>
      </c>
      <c r="AG289" s="15"/>
      <c r="AH289" s="15" t="s">
        <v>457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458</v>
      </c>
      <c r="AG290" s="15"/>
      <c r="AH290" s="15" t="s">
        <v>457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458</v>
      </c>
      <c r="AG291" s="15"/>
      <c r="AH291" s="15" t="s">
        <v>457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458</v>
      </c>
      <c r="AG292" s="15"/>
      <c r="AH292" s="15" t="s">
        <v>457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458</v>
      </c>
      <c r="AG293" s="15"/>
      <c r="AH293" s="15" t="s">
        <v>457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458</v>
      </c>
      <c r="AG294" s="15"/>
      <c r="AH294" s="15" t="s">
        <v>457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458</v>
      </c>
      <c r="AG295" s="15"/>
      <c r="AH295" s="15" t="s">
        <v>457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458</v>
      </c>
      <c r="AG296" s="15"/>
      <c r="AH296" s="15" t="s">
        <v>457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458</v>
      </c>
      <c r="AG297" s="15"/>
      <c r="AH297" s="15" t="s">
        <v>457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458</v>
      </c>
      <c r="AG298" s="15"/>
      <c r="AH298" s="15" t="s">
        <v>457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458</v>
      </c>
      <c r="AG299" s="15"/>
      <c r="AH299" s="15" t="s">
        <v>457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458</v>
      </c>
      <c r="AG300" s="15"/>
      <c r="AH300" s="15" t="s">
        <v>457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458</v>
      </c>
      <c r="AG301" s="15"/>
      <c r="AH301" s="15" t="s">
        <v>457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458</v>
      </c>
      <c r="AG302" s="15"/>
      <c r="AH302" s="15" t="s">
        <v>457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458</v>
      </c>
      <c r="AG303" s="15"/>
      <c r="AH303" s="15" t="s">
        <v>457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458</v>
      </c>
      <c r="AG304" s="15"/>
      <c r="AH304" s="15" t="s">
        <v>457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458</v>
      </c>
      <c r="AG305" s="15"/>
      <c r="AH305" s="15" t="s">
        <v>457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458</v>
      </c>
      <c r="AG306" s="15"/>
      <c r="AH306" s="15" t="s">
        <v>457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458</v>
      </c>
      <c r="AG307" s="15"/>
      <c r="AH307" s="15" t="s">
        <v>457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458</v>
      </c>
      <c r="AG308" s="15"/>
      <c r="AH308" s="15" t="s">
        <v>457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458</v>
      </c>
      <c r="AG309" s="15"/>
      <c r="AH309" s="15" t="s">
        <v>457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458</v>
      </c>
      <c r="AG310" s="15"/>
      <c r="AH310" s="15" t="s">
        <v>457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458</v>
      </c>
      <c r="AG311" s="15"/>
      <c r="AH311" s="15" t="s">
        <v>457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458</v>
      </c>
      <c r="AG312" s="15"/>
      <c r="AH312" s="15" t="s">
        <v>457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458</v>
      </c>
      <c r="AG313" s="15"/>
      <c r="AH313" s="15" t="s">
        <v>457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458</v>
      </c>
      <c r="AG314" s="15"/>
      <c r="AH314" s="15" t="s">
        <v>457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458</v>
      </c>
      <c r="AG315" s="15"/>
      <c r="AH315" s="15" t="s">
        <v>457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458</v>
      </c>
      <c r="AG316" s="15"/>
      <c r="AH316" s="15" t="s">
        <v>457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458</v>
      </c>
      <c r="AG317" s="15"/>
      <c r="AH317" s="15" t="s">
        <v>457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458</v>
      </c>
      <c r="AG318" s="15"/>
      <c r="AH318" s="15" t="s">
        <v>457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458</v>
      </c>
      <c r="AG319" s="15"/>
      <c r="AH319" s="15" t="s">
        <v>457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458</v>
      </c>
      <c r="AG320" s="15"/>
      <c r="AH320" s="15" t="s">
        <v>457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458</v>
      </c>
      <c r="AG321" s="15"/>
      <c r="AH321" s="15" t="s">
        <v>457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458</v>
      </c>
      <c r="AG322" s="15"/>
      <c r="AH322" s="15" t="s">
        <v>457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458</v>
      </c>
      <c r="AG323" s="15"/>
      <c r="AH323" s="15" t="s">
        <v>457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458</v>
      </c>
      <c r="AG324" s="15"/>
      <c r="AH324" s="15" t="s">
        <v>457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458</v>
      </c>
      <c r="AG325" s="15"/>
      <c r="AH325" s="15" t="s">
        <v>457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458</v>
      </c>
      <c r="AG326" s="15"/>
      <c r="AH326" s="15" t="s">
        <v>457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458</v>
      </c>
      <c r="AG327" s="15"/>
      <c r="AH327" s="15" t="s">
        <v>457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458</v>
      </c>
      <c r="AG328" s="15"/>
      <c r="AH328" s="15" t="s">
        <v>457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458</v>
      </c>
      <c r="AG329" s="15"/>
      <c r="AH329" s="15" t="s">
        <v>457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458</v>
      </c>
      <c r="AG330" s="15"/>
      <c r="AH330" s="15" t="s">
        <v>457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458</v>
      </c>
      <c r="AG331" s="15"/>
      <c r="AH331" s="15" t="s">
        <v>457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458</v>
      </c>
      <c r="AG332" s="15"/>
      <c r="AH332" s="15" t="s">
        <v>457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458</v>
      </c>
      <c r="AG333" s="15"/>
      <c r="AH333" s="15" t="s">
        <v>457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458</v>
      </c>
      <c r="AG334" s="15"/>
      <c r="AH334" s="15" t="s">
        <v>457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458</v>
      </c>
      <c r="AG335" s="15"/>
      <c r="AH335" s="15" t="s">
        <v>457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458</v>
      </c>
      <c r="AG336" s="15"/>
      <c r="AH336" s="15" t="s">
        <v>457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458</v>
      </c>
      <c r="AG337" s="15"/>
      <c r="AH337" s="15" t="s">
        <v>457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458</v>
      </c>
      <c r="AG338" s="15"/>
      <c r="AH338" s="15" t="s">
        <v>457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458</v>
      </c>
      <c r="AG339" s="15"/>
      <c r="AH339" s="15" t="s">
        <v>457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458</v>
      </c>
      <c r="AG340" s="15"/>
      <c r="AH340" s="15" t="s">
        <v>457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458</v>
      </c>
      <c r="AG341" s="15"/>
      <c r="AH341" s="15" t="s">
        <v>457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458</v>
      </c>
      <c r="AG342" s="15"/>
      <c r="AH342" s="15" t="s">
        <v>457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458</v>
      </c>
      <c r="AG343" s="15"/>
      <c r="AH343" s="15" t="s">
        <v>457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458</v>
      </c>
      <c r="AG344" s="15"/>
      <c r="AH344" s="15" t="s">
        <v>457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458</v>
      </c>
      <c r="AG345" s="15"/>
      <c r="AH345" s="15" t="s">
        <v>457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458</v>
      </c>
      <c r="AG346" s="15"/>
      <c r="AH346" s="15" t="s">
        <v>457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458</v>
      </c>
      <c r="AG347" s="15"/>
      <c r="AH347" s="15" t="s">
        <v>457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458</v>
      </c>
      <c r="AG348" s="15"/>
      <c r="AH348" s="15" t="s">
        <v>457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458</v>
      </c>
      <c r="AG349" s="15"/>
      <c r="AH349" s="15" t="s">
        <v>457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458</v>
      </c>
      <c r="AG350" s="15"/>
      <c r="AH350" s="15" t="s">
        <v>457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P22" sqref="P22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62" t="s">
        <v>511</v>
      </c>
      <c r="D3" s="62"/>
      <c r="E3" s="62"/>
      <c r="F3" s="62"/>
      <c r="G3" s="62" t="s">
        <v>512</v>
      </c>
      <c r="H3" s="62"/>
      <c r="I3" s="62"/>
      <c r="J3" s="62"/>
    </row>
    <row r="4" spans="1:20" ht="17.25" x14ac:dyDescent="0.2">
      <c r="A4" s="24" t="s">
        <v>508</v>
      </c>
      <c r="B4" s="24" t="s">
        <v>488</v>
      </c>
      <c r="C4" s="24" t="s">
        <v>509</v>
      </c>
      <c r="D4" s="24" t="s">
        <v>510</v>
      </c>
      <c r="E4" s="24" t="s">
        <v>509</v>
      </c>
      <c r="F4" s="24" t="s">
        <v>510</v>
      </c>
      <c r="G4" s="24" t="s">
        <v>509</v>
      </c>
      <c r="H4" s="24" t="s">
        <v>510</v>
      </c>
      <c r="I4" s="24" t="s">
        <v>509</v>
      </c>
      <c r="J4" s="24" t="s">
        <v>510</v>
      </c>
      <c r="P4" s="13" t="s">
        <v>530</v>
      </c>
      <c r="Q4" s="13" t="s">
        <v>517</v>
      </c>
      <c r="R4" s="13" t="s">
        <v>531</v>
      </c>
      <c r="S4" s="13" t="s">
        <v>518</v>
      </c>
      <c r="T4" s="13" t="s">
        <v>515</v>
      </c>
    </row>
    <row r="5" spans="1:20" ht="16.5" x14ac:dyDescent="0.2">
      <c r="A5" s="15">
        <v>1</v>
      </c>
      <c r="B5" s="23" t="s">
        <v>278</v>
      </c>
      <c r="C5" s="15" t="s">
        <v>516</v>
      </c>
      <c r="D5" s="30">
        <v>0.12</v>
      </c>
      <c r="E5" s="15"/>
      <c r="F5" s="15"/>
      <c r="G5" s="15" t="s">
        <v>516</v>
      </c>
      <c r="H5" s="30">
        <v>0.2</v>
      </c>
      <c r="I5" s="15"/>
      <c r="J5" s="15"/>
      <c r="L5" t="s">
        <v>547</v>
      </c>
      <c r="O5" s="17" t="s">
        <v>513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280</v>
      </c>
      <c r="C6" s="15" t="s">
        <v>519</v>
      </c>
      <c r="D6" s="30">
        <v>0.25</v>
      </c>
      <c r="E6" s="15"/>
      <c r="F6" s="15"/>
      <c r="G6" s="15" t="s">
        <v>519</v>
      </c>
      <c r="H6" s="30">
        <v>0.5</v>
      </c>
      <c r="I6" s="15"/>
      <c r="J6" s="15"/>
      <c r="L6" t="s">
        <v>546</v>
      </c>
      <c r="O6" s="17" t="s">
        <v>514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498</v>
      </c>
      <c r="C7" s="15" t="s">
        <v>520</v>
      </c>
      <c r="D7" s="30">
        <v>0.12</v>
      </c>
      <c r="E7" s="15"/>
      <c r="F7" s="15"/>
      <c r="G7" s="15" t="s">
        <v>520</v>
      </c>
      <c r="H7" s="30">
        <v>0.2</v>
      </c>
      <c r="I7" s="15"/>
      <c r="J7" s="15"/>
      <c r="L7" t="s">
        <v>548</v>
      </c>
    </row>
    <row r="8" spans="1:20" ht="16.5" x14ac:dyDescent="0.2">
      <c r="A8" s="15">
        <v>4</v>
      </c>
      <c r="B8" s="23" t="s">
        <v>94</v>
      </c>
      <c r="C8" s="23" t="s">
        <v>521</v>
      </c>
      <c r="D8" s="30">
        <v>0.12</v>
      </c>
      <c r="E8" s="15"/>
      <c r="F8" s="15"/>
      <c r="G8" s="23" t="s">
        <v>521</v>
      </c>
      <c r="H8" s="30">
        <v>0.2</v>
      </c>
      <c r="I8" s="15"/>
      <c r="J8" s="15"/>
      <c r="L8" t="s">
        <v>549</v>
      </c>
    </row>
    <row r="9" spans="1:20" ht="16.5" x14ac:dyDescent="0.2">
      <c r="A9" s="15">
        <v>5</v>
      </c>
      <c r="B9" s="23" t="s">
        <v>489</v>
      </c>
      <c r="C9" s="15" t="s">
        <v>522</v>
      </c>
      <c r="D9" s="30">
        <v>0.12</v>
      </c>
      <c r="E9" s="15"/>
      <c r="F9" s="15"/>
      <c r="G9" s="15" t="s">
        <v>522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499</v>
      </c>
      <c r="C10" s="15" t="s">
        <v>524</v>
      </c>
      <c r="D10" s="30">
        <v>0.25</v>
      </c>
      <c r="E10" s="15"/>
      <c r="F10" s="15"/>
      <c r="G10" s="15" t="s">
        <v>523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490</v>
      </c>
      <c r="C11" s="23" t="s">
        <v>525</v>
      </c>
      <c r="D11" s="30">
        <v>0.12</v>
      </c>
      <c r="E11" s="15"/>
      <c r="F11" s="15"/>
      <c r="G11" s="23" t="s">
        <v>525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279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491</v>
      </c>
      <c r="C13" s="23" t="s">
        <v>526</v>
      </c>
      <c r="D13" s="30">
        <v>0.2</v>
      </c>
      <c r="E13" s="15"/>
      <c r="F13" s="15"/>
      <c r="G13" s="23" t="s">
        <v>526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492</v>
      </c>
      <c r="C14" s="15" t="s">
        <v>527</v>
      </c>
      <c r="D14" s="30">
        <v>0.12</v>
      </c>
      <c r="E14" s="15"/>
      <c r="F14" s="15"/>
      <c r="G14" s="15" t="s">
        <v>527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493</v>
      </c>
      <c r="C15" s="15" t="s">
        <v>528</v>
      </c>
      <c r="D15" s="30">
        <v>0.12</v>
      </c>
      <c r="E15" s="15"/>
      <c r="F15" s="15"/>
      <c r="G15" s="15" t="s">
        <v>528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494</v>
      </c>
      <c r="C16" s="15" t="s">
        <v>529</v>
      </c>
      <c r="D16" s="30">
        <v>0.12</v>
      </c>
      <c r="E16" s="15"/>
      <c r="F16" s="15"/>
      <c r="G16" s="15" t="s">
        <v>529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500</v>
      </c>
      <c r="C17" s="15" t="s">
        <v>532</v>
      </c>
      <c r="D17" s="15">
        <v>1</v>
      </c>
      <c r="E17" s="15"/>
      <c r="F17" s="15"/>
      <c r="G17" s="15" t="s">
        <v>532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501</v>
      </c>
      <c r="C18" s="15" t="s">
        <v>533</v>
      </c>
      <c r="D18" s="15">
        <v>1</v>
      </c>
      <c r="E18" s="15"/>
      <c r="F18" s="15"/>
      <c r="G18" s="15" t="s">
        <v>533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495</v>
      </c>
      <c r="C19" s="15" t="s">
        <v>534</v>
      </c>
      <c r="D19" s="15">
        <v>1</v>
      </c>
      <c r="E19" s="15"/>
      <c r="F19" s="15"/>
      <c r="G19" s="15" t="s">
        <v>534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502</v>
      </c>
      <c r="C20" s="15" t="s">
        <v>535</v>
      </c>
      <c r="D20" s="15">
        <v>2</v>
      </c>
      <c r="E20" s="30">
        <v>0.25</v>
      </c>
      <c r="F20" s="15"/>
      <c r="G20" s="15" t="s">
        <v>535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537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536</v>
      </c>
      <c r="C22" s="15" t="s">
        <v>529</v>
      </c>
      <c r="D22" s="30">
        <v>0.06</v>
      </c>
      <c r="E22" s="15"/>
      <c r="F22" s="15"/>
      <c r="G22" s="15" t="s">
        <v>529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503</v>
      </c>
      <c r="C23" s="15" t="s">
        <v>538</v>
      </c>
      <c r="D23" s="30">
        <v>-0.2</v>
      </c>
      <c r="E23" s="15" t="s">
        <v>539</v>
      </c>
      <c r="F23" s="30">
        <v>-0.3</v>
      </c>
      <c r="G23" s="15" t="s">
        <v>538</v>
      </c>
      <c r="H23" s="30">
        <v>-0.2</v>
      </c>
      <c r="I23" s="15" t="s">
        <v>539</v>
      </c>
      <c r="J23" s="30">
        <v>-0.4</v>
      </c>
    </row>
    <row r="24" spans="1:10" ht="16.5" x14ac:dyDescent="0.2">
      <c r="A24" s="15">
        <v>20</v>
      </c>
      <c r="B24" s="23" t="s">
        <v>496</v>
      </c>
      <c r="C24" s="15" t="s">
        <v>540</v>
      </c>
      <c r="D24" s="30">
        <v>-0.2</v>
      </c>
      <c r="E24" s="15" t="s">
        <v>541</v>
      </c>
      <c r="F24" s="30">
        <v>0.25</v>
      </c>
      <c r="G24" s="15" t="s">
        <v>540</v>
      </c>
      <c r="H24" s="30">
        <v>-0.2</v>
      </c>
      <c r="I24" s="15" t="s">
        <v>541</v>
      </c>
      <c r="J24" s="30">
        <v>0.35</v>
      </c>
    </row>
    <row r="25" spans="1:10" ht="16.5" x14ac:dyDescent="0.2">
      <c r="A25" s="15">
        <v>21</v>
      </c>
      <c r="B25" s="23" t="s">
        <v>497</v>
      </c>
      <c r="C25" s="15" t="s">
        <v>542</v>
      </c>
      <c r="D25" s="30">
        <v>0.06</v>
      </c>
      <c r="E25" s="15" t="s">
        <v>543</v>
      </c>
      <c r="F25" s="30">
        <v>0.06</v>
      </c>
      <c r="G25" s="15" t="s">
        <v>542</v>
      </c>
      <c r="H25" s="30">
        <v>0.12</v>
      </c>
      <c r="I25" s="15" t="s">
        <v>543</v>
      </c>
      <c r="J25" s="30">
        <v>0.12</v>
      </c>
    </row>
    <row r="26" spans="1:10" ht="16.5" x14ac:dyDescent="0.2">
      <c r="A26" s="15">
        <v>22</v>
      </c>
      <c r="B26" s="23" t="s">
        <v>504</v>
      </c>
      <c r="C26" s="15" t="s">
        <v>529</v>
      </c>
      <c r="D26" s="30">
        <v>0.06</v>
      </c>
      <c r="E26" s="15" t="s">
        <v>544</v>
      </c>
      <c r="F26" s="30">
        <v>0.06</v>
      </c>
      <c r="G26" s="15" t="s">
        <v>529</v>
      </c>
      <c r="H26" s="30">
        <v>0.12</v>
      </c>
      <c r="I26" s="15" t="s">
        <v>544</v>
      </c>
      <c r="J26" s="30">
        <v>0.12</v>
      </c>
    </row>
    <row r="27" spans="1:10" ht="16.5" x14ac:dyDescent="0.2">
      <c r="A27" s="15">
        <v>23</v>
      </c>
      <c r="B27" s="23" t="s">
        <v>505</v>
      </c>
      <c r="C27" s="15" t="s">
        <v>541</v>
      </c>
      <c r="D27" s="15"/>
      <c r="E27" s="15" t="s">
        <v>545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506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507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属性表</vt:lpstr>
      <vt:lpstr>新属性投放</vt:lpstr>
      <vt:lpstr>插槽技能</vt:lpstr>
      <vt:lpstr>职业属性倾向</vt:lpstr>
      <vt:lpstr>卡牌属性</vt:lpstr>
      <vt:lpstr>新神器</vt:lpstr>
      <vt:lpstr>专属武器</vt:lpstr>
      <vt:lpstr>洗练技能</vt:lpstr>
      <vt:lpstr>属性汇总</vt:lpstr>
      <vt:lpstr>装备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2019-07-30T13:30:03Z</dcterms:modified>
</cp:coreProperties>
</file>