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5"/>
  </bookViews>
  <sheets>
    <sheet name="文档说明" sheetId="10" r:id="rId1"/>
    <sheet name="游戏节奏" sheetId="67" r:id="rId2"/>
    <sheet name="卡牌值" sheetId="71" r:id="rId3"/>
    <sheet name="队伍经验" sheetId="68" r:id="rId4"/>
    <sheet name="神器与芦花古楼" sheetId="65" r:id="rId5"/>
    <sheet name="章节" sheetId="69" r:id="rId6"/>
    <sheet name="挂机派遣" sheetId="70" r:id="rId7"/>
    <sheet name="单人BOSS" sheetId="73" r:id="rId8"/>
    <sheet name="卡牌" sheetId="72" r:id="rId9"/>
    <sheet name="抽卡" sheetId="74" r:id="rId10"/>
    <sheet name="属性表" sheetId="38" state="hidden" r:id="rId11"/>
    <sheet name="军阶数值" sheetId="42" state="hidden" r:id="rId12"/>
    <sheet name="突破数值备份" sheetId="49" state="hidden" r:id="rId13"/>
    <sheet name="关卡思路" sheetId="36" state="hidden" r:id="rId14"/>
  </sheets>
  <externalReferences>
    <externalReference r:id="rId15"/>
  </externalReference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74" l="1"/>
  <c r="C20" i="74"/>
  <c r="C21" i="74"/>
  <c r="C22" i="74"/>
  <c r="C23" i="74"/>
  <c r="C24" i="74"/>
  <c r="C25" i="74"/>
  <c r="C26" i="74"/>
  <c r="C27" i="74"/>
  <c r="C28" i="74"/>
  <c r="C29" i="74"/>
  <c r="C30" i="74"/>
  <c r="C31" i="74"/>
  <c r="C32" i="74"/>
  <c r="C19" i="74"/>
  <c r="H38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19" i="74"/>
  <c r="F8" i="74" l="1"/>
  <c r="G8" i="74"/>
  <c r="E8" i="74"/>
  <c r="B8" i="74"/>
  <c r="C8" i="74"/>
  <c r="A8" i="74"/>
  <c r="B3" i="74"/>
  <c r="D3" i="74"/>
  <c r="E3" i="74"/>
  <c r="F3" i="74"/>
  <c r="G3" i="74"/>
  <c r="C3" i="74"/>
  <c r="X40" i="73" l="1"/>
  <c r="X41" i="73"/>
  <c r="X42" i="73"/>
  <c r="X39" i="73"/>
  <c r="W31" i="73"/>
  <c r="T31" i="73"/>
  <c r="U37" i="73" s="1"/>
  <c r="R34" i="73"/>
  <c r="R35" i="73"/>
  <c r="R36" i="73"/>
  <c r="R37" i="73"/>
  <c r="R38" i="73"/>
  <c r="R33" i="73"/>
  <c r="Q31" i="73"/>
  <c r="R17" i="73"/>
  <c r="R13" i="73"/>
  <c r="R14" i="73"/>
  <c r="R15" i="73"/>
  <c r="R16" i="73"/>
  <c r="U39" i="73" l="1"/>
  <c r="U36" i="73"/>
  <c r="U42" i="73"/>
  <c r="U38" i="73"/>
  <c r="U40" i="73"/>
  <c r="U41" i="73"/>
  <c r="Q17" i="73"/>
  <c r="Q16" i="73"/>
  <c r="P16" i="73"/>
  <c r="P15" i="73"/>
  <c r="O14" i="73"/>
  <c r="O15" i="73"/>
  <c r="O13" i="73"/>
  <c r="D27" i="73" l="1"/>
  <c r="D26" i="73"/>
  <c r="D25" i="73"/>
  <c r="D24" i="73"/>
  <c r="D23" i="73"/>
  <c r="D22" i="73"/>
  <c r="D21" i="73"/>
  <c r="D20" i="73"/>
  <c r="D19" i="73"/>
  <c r="D18" i="73"/>
  <c r="D17" i="73"/>
  <c r="D14" i="73"/>
  <c r="D15" i="73"/>
  <c r="D16" i="73"/>
  <c r="D13" i="73"/>
  <c r="M17" i="73" l="1"/>
  <c r="L17" i="73"/>
  <c r="M16" i="73"/>
  <c r="L16" i="73"/>
  <c r="J5" i="73" s="1"/>
  <c r="K16" i="73"/>
  <c r="M13" i="73"/>
  <c r="J13" i="73"/>
  <c r="M15" i="73"/>
  <c r="J15" i="73"/>
  <c r="K15" i="73"/>
  <c r="M14" i="73"/>
  <c r="J14" i="73"/>
  <c r="D5" i="69"/>
  <c r="D6" i="69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D38" i="69"/>
  <c r="D39" i="69"/>
  <c r="D40" i="69"/>
  <c r="D41" i="69"/>
  <c r="D42" i="69"/>
  <c r="D43" i="69"/>
  <c r="D44" i="69"/>
  <c r="D45" i="69"/>
  <c r="D46" i="69"/>
  <c r="D47" i="69"/>
  <c r="D48" i="69"/>
  <c r="D49" i="69"/>
  <c r="D50" i="69"/>
  <c r="D51" i="69"/>
  <c r="D52" i="69"/>
  <c r="D53" i="69"/>
  <c r="D54" i="69"/>
  <c r="D55" i="69"/>
  <c r="D56" i="69"/>
  <c r="D57" i="69"/>
  <c r="D58" i="69"/>
  <c r="D59" i="69"/>
  <c r="D60" i="69"/>
  <c r="D61" i="69"/>
  <c r="D62" i="69"/>
  <c r="D63" i="69"/>
  <c r="D64" i="69"/>
  <c r="D65" i="69"/>
  <c r="D66" i="69"/>
  <c r="D67" i="69"/>
  <c r="D68" i="69"/>
  <c r="D69" i="69"/>
  <c r="D70" i="69"/>
  <c r="D71" i="69"/>
  <c r="D72" i="69"/>
  <c r="D73" i="69"/>
  <c r="D74" i="69"/>
  <c r="D75" i="69"/>
  <c r="D76" i="69"/>
  <c r="D77" i="69"/>
  <c r="D78" i="69"/>
  <c r="D79" i="69"/>
  <c r="D80" i="69"/>
  <c r="D81" i="69"/>
  <c r="D82" i="69"/>
  <c r="D83" i="69"/>
  <c r="D84" i="69"/>
  <c r="D85" i="69"/>
  <c r="D86" i="69"/>
  <c r="D87" i="69"/>
  <c r="D88" i="69"/>
  <c r="D89" i="69"/>
  <c r="D90" i="69"/>
  <c r="D91" i="69"/>
  <c r="D92" i="69"/>
  <c r="D93" i="69"/>
  <c r="D94" i="69"/>
  <c r="D95" i="69"/>
  <c r="D96" i="69"/>
  <c r="D97" i="69"/>
  <c r="D98" i="69"/>
  <c r="D99" i="69"/>
  <c r="D100" i="69"/>
  <c r="D101" i="69"/>
  <c r="D102" i="69"/>
  <c r="D103" i="69"/>
  <c r="D104" i="69"/>
  <c r="D105" i="69"/>
  <c r="D106" i="69"/>
  <c r="D107" i="69"/>
  <c r="D108" i="69"/>
  <c r="D109" i="69"/>
  <c r="D110" i="69"/>
  <c r="D111" i="69"/>
  <c r="D112" i="69"/>
  <c r="D113" i="69"/>
  <c r="D114" i="69"/>
  <c r="D115" i="69"/>
  <c r="D116" i="69"/>
  <c r="D117" i="69"/>
  <c r="D118" i="69"/>
  <c r="D119" i="69"/>
  <c r="D120" i="69"/>
  <c r="D121" i="69"/>
  <c r="D122" i="69"/>
  <c r="D123" i="69"/>
  <c r="D4" i="69"/>
  <c r="P4" i="69"/>
  <c r="Y40" i="73" l="1"/>
  <c r="Y41" i="73"/>
  <c r="Y42" i="73"/>
  <c r="Y39" i="73"/>
  <c r="I5" i="73"/>
  <c r="K5" i="73"/>
  <c r="H5" i="73"/>
  <c r="R6" i="68"/>
  <c r="R7" i="68"/>
  <c r="R8" i="68"/>
  <c r="R9" i="68"/>
  <c r="R10" i="68"/>
  <c r="R11" i="68"/>
  <c r="R12" i="68"/>
  <c r="R13" i="68"/>
  <c r="R14" i="68"/>
  <c r="R15" i="68"/>
  <c r="R16" i="68"/>
  <c r="R17" i="68"/>
  <c r="R18" i="68"/>
  <c r="R19" i="68"/>
  <c r="R20" i="68"/>
  <c r="R21" i="68"/>
  <c r="R22" i="68"/>
  <c r="R23" i="68"/>
  <c r="R24" i="68"/>
  <c r="R25" i="68"/>
  <c r="R26" i="68"/>
  <c r="R27" i="68"/>
  <c r="R28" i="68"/>
  <c r="R29" i="68"/>
  <c r="R30" i="68"/>
  <c r="R31" i="68"/>
  <c r="R32" i="68"/>
  <c r="R33" i="68"/>
  <c r="R34" i="68"/>
  <c r="R35" i="68"/>
  <c r="R36" i="68"/>
  <c r="R37" i="68"/>
  <c r="R38" i="68"/>
  <c r="R39" i="68"/>
  <c r="R40" i="68"/>
  <c r="R41" i="68"/>
  <c r="R42" i="68"/>
  <c r="R43" i="68"/>
  <c r="R44" i="68"/>
  <c r="R45" i="68"/>
  <c r="R46" i="68"/>
  <c r="R47" i="68"/>
  <c r="R48" i="68"/>
  <c r="R49" i="68"/>
  <c r="R50" i="68"/>
  <c r="R51" i="68"/>
  <c r="R52" i="68"/>
  <c r="R53" i="68"/>
  <c r="R54" i="68"/>
  <c r="R55" i="68"/>
  <c r="R56" i="68"/>
  <c r="R57" i="68"/>
  <c r="R58" i="68"/>
  <c r="R59" i="68"/>
  <c r="R60" i="68"/>
  <c r="R61" i="68"/>
  <c r="R62" i="68"/>
  <c r="R63" i="68"/>
  <c r="R64" i="68"/>
  <c r="R65" i="68"/>
  <c r="R66" i="68"/>
  <c r="R67" i="68"/>
  <c r="R68" i="68"/>
  <c r="R69" i="68"/>
  <c r="R70" i="68"/>
  <c r="R71" i="68"/>
  <c r="R72" i="68"/>
  <c r="R73" i="68"/>
  <c r="R74" i="68"/>
  <c r="R75" i="68"/>
  <c r="R76" i="68"/>
  <c r="R77" i="68"/>
  <c r="R78" i="68"/>
  <c r="R79" i="68"/>
  <c r="R80" i="68"/>
  <c r="R81" i="68"/>
  <c r="R82" i="68"/>
  <c r="R83" i="68"/>
  <c r="R84" i="68"/>
  <c r="R85" i="68"/>
  <c r="R86" i="68"/>
  <c r="R87" i="68"/>
  <c r="R88" i="68"/>
  <c r="R89" i="68"/>
  <c r="R90" i="68"/>
  <c r="R91" i="68"/>
  <c r="R92" i="68"/>
  <c r="R93" i="68"/>
  <c r="R94" i="68"/>
  <c r="R95" i="68"/>
  <c r="R96" i="68"/>
  <c r="R97" i="68"/>
  <c r="R98" i="68"/>
  <c r="R99" i="68"/>
  <c r="R100" i="68"/>
  <c r="R101" i="68"/>
  <c r="R102" i="68"/>
  <c r="R103" i="68"/>
  <c r="R104" i="68"/>
  <c r="R5" i="68"/>
  <c r="V37" i="73" l="1"/>
  <c r="V41" i="73"/>
  <c r="V38" i="73"/>
  <c r="V42" i="73"/>
  <c r="V39" i="73"/>
  <c r="V36" i="73"/>
  <c r="V40" i="73"/>
  <c r="S34" i="73"/>
  <c r="S36" i="73"/>
  <c r="S33" i="73"/>
  <c r="S38" i="73"/>
  <c r="S37" i="73"/>
  <c r="S35" i="73"/>
  <c r="J107" i="71"/>
  <c r="J97" i="71"/>
  <c r="J87" i="71"/>
  <c r="J77" i="71"/>
  <c r="J67" i="71"/>
  <c r="J57" i="71"/>
  <c r="J47" i="71"/>
  <c r="J37" i="71"/>
  <c r="J27" i="71"/>
  <c r="D108" i="71" l="1"/>
  <c r="E108" i="71"/>
  <c r="F108" i="71" s="1"/>
  <c r="I108" i="71"/>
  <c r="D109" i="71"/>
  <c r="E109" i="71"/>
  <c r="H109" i="71" s="1"/>
  <c r="F109" i="71"/>
  <c r="G109" i="71"/>
  <c r="I109" i="71"/>
  <c r="D110" i="71"/>
  <c r="E110" i="71"/>
  <c r="F110" i="71" s="1"/>
  <c r="I110" i="71"/>
  <c r="D111" i="71"/>
  <c r="E111" i="71"/>
  <c r="H111" i="71" s="1"/>
  <c r="F111" i="71"/>
  <c r="G111" i="71"/>
  <c r="I111" i="71"/>
  <c r="D112" i="71"/>
  <c r="E112" i="71"/>
  <c r="F112" i="71" s="1"/>
  <c r="I112" i="71"/>
  <c r="D113" i="71"/>
  <c r="E113" i="71"/>
  <c r="H113" i="71" s="1"/>
  <c r="F113" i="71"/>
  <c r="G113" i="71"/>
  <c r="I113" i="71"/>
  <c r="D114" i="71"/>
  <c r="E114" i="71"/>
  <c r="F114" i="71" s="1"/>
  <c r="I114" i="71"/>
  <c r="D115" i="71"/>
  <c r="E115" i="71"/>
  <c r="H115" i="71" s="1"/>
  <c r="F115" i="71"/>
  <c r="G115" i="71"/>
  <c r="I115" i="71"/>
  <c r="D116" i="71"/>
  <c r="E116" i="71"/>
  <c r="F116" i="71" s="1"/>
  <c r="I116" i="71"/>
  <c r="D117" i="71"/>
  <c r="E117" i="71"/>
  <c r="H117" i="71" s="1"/>
  <c r="F117" i="71"/>
  <c r="G117" i="71"/>
  <c r="I117" i="71"/>
  <c r="B108" i="71"/>
  <c r="B117" i="71"/>
  <c r="E13" i="71"/>
  <c r="L13" i="71"/>
  <c r="M13" i="71"/>
  <c r="N13" i="71"/>
  <c r="O13" i="71"/>
  <c r="P13" i="71"/>
  <c r="Q13" i="71"/>
  <c r="D13" i="71"/>
  <c r="H116" i="71" l="1"/>
  <c r="H114" i="71"/>
  <c r="H112" i="71"/>
  <c r="H110" i="71"/>
  <c r="H108" i="71"/>
  <c r="G116" i="71"/>
  <c r="G114" i="71"/>
  <c r="G112" i="71"/>
  <c r="G110" i="71"/>
  <c r="G108" i="71"/>
  <c r="J6" i="70" l="1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5" i="70"/>
  <c r="E5" i="72" l="1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" i="72"/>
  <c r="A36" i="72" l="1"/>
  <c r="B36" i="72"/>
  <c r="C36" i="72"/>
  <c r="A37" i="72"/>
  <c r="B37" i="72"/>
  <c r="C37" i="72"/>
  <c r="A38" i="72"/>
  <c r="B38" i="72"/>
  <c r="C38" i="72"/>
  <c r="A39" i="72"/>
  <c r="B39" i="72"/>
  <c r="C39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C18" i="72"/>
  <c r="A19" i="72"/>
  <c r="B19" i="72"/>
  <c r="C19" i="72"/>
  <c r="A20" i="72"/>
  <c r="B20" i="72"/>
  <c r="C20" i="72"/>
  <c r="A21" i="72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A32" i="72"/>
  <c r="B32" i="72"/>
  <c r="C32" i="72"/>
  <c r="A33" i="72"/>
  <c r="N283" i="71" s="1"/>
  <c r="B33" i="72"/>
  <c r="C33" i="72"/>
  <c r="A34" i="72"/>
  <c r="B34" i="72"/>
  <c r="C34" i="72"/>
  <c r="A35" i="72"/>
  <c r="B35" i="72"/>
  <c r="C35" i="72"/>
  <c r="N304" i="71" s="1"/>
  <c r="C4" i="72"/>
  <c r="B4" i="72"/>
  <c r="A4" i="72"/>
  <c r="N311" i="71" l="1"/>
  <c r="N332" i="71"/>
  <c r="N325" i="71"/>
  <c r="N317" i="71"/>
  <c r="N339" i="71"/>
  <c r="N22" i="71"/>
  <c r="N26" i="71"/>
  <c r="N30" i="71"/>
  <c r="N34" i="71"/>
  <c r="N38" i="71"/>
  <c r="Q38" i="71" s="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Q118" i="71" s="1"/>
  <c r="N122" i="71"/>
  <c r="N126" i="71"/>
  <c r="N130" i="71"/>
  <c r="N134" i="71"/>
  <c r="N138" i="71"/>
  <c r="N142" i="71"/>
  <c r="N146" i="71"/>
  <c r="Q146" i="71" s="1"/>
  <c r="N150" i="71"/>
  <c r="N154" i="71"/>
  <c r="N158" i="71"/>
  <c r="N162" i="71"/>
  <c r="N166" i="71"/>
  <c r="N170" i="71"/>
  <c r="N174" i="71"/>
  <c r="N178" i="71"/>
  <c r="N182" i="71"/>
  <c r="Q182" i="71" s="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Q262" i="71" s="1"/>
  <c r="N266" i="71"/>
  <c r="N270" i="71"/>
  <c r="N274" i="71"/>
  <c r="N278" i="71"/>
  <c r="N282" i="71"/>
  <c r="N286" i="71"/>
  <c r="N290" i="71"/>
  <c r="Q290" i="71" s="1"/>
  <c r="N294" i="71"/>
  <c r="N298" i="71"/>
  <c r="N302" i="71"/>
  <c r="N306" i="71"/>
  <c r="N310" i="71"/>
  <c r="N314" i="71"/>
  <c r="N318" i="71"/>
  <c r="N322" i="71"/>
  <c r="N326" i="71"/>
  <c r="Q326" i="71" s="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Q65" i="71" s="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Q172" i="71" s="1"/>
  <c r="N177" i="71"/>
  <c r="N183" i="71"/>
  <c r="N188" i="71"/>
  <c r="N193" i="71"/>
  <c r="N199" i="71"/>
  <c r="N204" i="71"/>
  <c r="N209" i="71"/>
  <c r="Q209" i="71" s="1"/>
  <c r="N215" i="71"/>
  <c r="N220" i="71"/>
  <c r="N225" i="71"/>
  <c r="N231" i="71"/>
  <c r="N236" i="71"/>
  <c r="Q236" i="71" s="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Q29" i="71" s="1"/>
  <c r="N35" i="71"/>
  <c r="N40" i="71"/>
  <c r="N45" i="71"/>
  <c r="N51" i="71"/>
  <c r="N56" i="71"/>
  <c r="Q56" i="71" s="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Q163" i="71" s="1"/>
  <c r="N168" i="71"/>
  <c r="N173" i="71"/>
  <c r="N179" i="71"/>
  <c r="N184" i="71"/>
  <c r="N189" i="71"/>
  <c r="N195" i="71"/>
  <c r="N200" i="71"/>
  <c r="Q200" i="71" s="1"/>
  <c r="N205" i="71"/>
  <c r="N211" i="71"/>
  <c r="N216" i="71"/>
  <c r="N221" i="71"/>
  <c r="N227" i="71"/>
  <c r="Q227" i="71" s="1"/>
  <c r="N232" i="71"/>
  <c r="N20" i="71"/>
  <c r="N25" i="71"/>
  <c r="N31" i="71"/>
  <c r="N36" i="71"/>
  <c r="N41" i="71"/>
  <c r="N47" i="71"/>
  <c r="Q47" i="71" s="1"/>
  <c r="N52" i="71"/>
  <c r="N57" i="71"/>
  <c r="N63" i="71"/>
  <c r="N68" i="71"/>
  <c r="N73" i="71"/>
  <c r="Q73" i="71" s="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Q137" i="71" s="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Q244" i="71" s="1"/>
  <c r="N249" i="71"/>
  <c r="N255" i="71"/>
  <c r="N260" i="71"/>
  <c r="N265" i="71"/>
  <c r="N271" i="71"/>
  <c r="N276" i="71"/>
  <c r="N281" i="71"/>
  <c r="Q281" i="71" s="1"/>
  <c r="N287" i="71"/>
  <c r="N292" i="71"/>
  <c r="N297" i="71"/>
  <c r="N303" i="71"/>
  <c r="N308" i="71"/>
  <c r="Q308" i="71" s="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341" i="71"/>
  <c r="T340" i="71"/>
  <c r="T322" i="71"/>
  <c r="T304" i="71"/>
  <c r="T286" i="71"/>
  <c r="T268" i="71"/>
  <c r="T250" i="71"/>
  <c r="T232" i="71"/>
  <c r="T214" i="71"/>
  <c r="T196" i="71"/>
  <c r="T178" i="71"/>
  <c r="T160" i="71"/>
  <c r="T142" i="71"/>
  <c r="T124" i="71"/>
  <c r="T106" i="71"/>
  <c r="T80" i="71"/>
  <c r="T70" i="71"/>
  <c r="T53" i="71"/>
  <c r="T43" i="71"/>
  <c r="R338" i="71"/>
  <c r="R331" i="71"/>
  <c r="R322" i="71"/>
  <c r="R319" i="71"/>
  <c r="R310" i="71"/>
  <c r="R303" i="71"/>
  <c r="R294" i="71"/>
  <c r="R287" i="71"/>
  <c r="R278" i="71"/>
  <c r="R275" i="71"/>
  <c r="R266" i="71"/>
  <c r="R259" i="71"/>
  <c r="R250" i="71"/>
  <c r="R247" i="71"/>
  <c r="R238" i="71"/>
  <c r="R231" i="71"/>
  <c r="R222" i="71"/>
  <c r="R215" i="71"/>
  <c r="R206" i="71"/>
  <c r="R203" i="71"/>
  <c r="R194" i="71"/>
  <c r="R187" i="71"/>
  <c r="R178" i="71"/>
  <c r="R175" i="71"/>
  <c r="R166" i="71"/>
  <c r="R160" i="71"/>
  <c r="R158" i="71"/>
  <c r="R152" i="71"/>
  <c r="R150" i="71"/>
  <c r="R148" i="71"/>
  <c r="R142" i="71"/>
  <c r="R140" i="71"/>
  <c r="R134" i="71"/>
  <c r="R132" i="71"/>
  <c r="R130" i="71"/>
  <c r="R124" i="71"/>
  <c r="R122" i="71"/>
  <c r="R116" i="71"/>
  <c r="R114" i="71"/>
  <c r="T332" i="71"/>
  <c r="T314" i="71"/>
  <c r="T296" i="71"/>
  <c r="T278" i="71"/>
  <c r="T260" i="71"/>
  <c r="T242" i="71"/>
  <c r="T224" i="71"/>
  <c r="T206" i="71"/>
  <c r="T188" i="71"/>
  <c r="T170" i="71"/>
  <c r="T152" i="71"/>
  <c r="T134" i="71"/>
  <c r="T116" i="71"/>
  <c r="T89" i="71"/>
  <c r="T79" i="71"/>
  <c r="T62" i="71"/>
  <c r="T52" i="71"/>
  <c r="T35" i="71"/>
  <c r="R340" i="71"/>
  <c r="R337" i="71"/>
  <c r="R328" i="71"/>
  <c r="R321" i="71"/>
  <c r="R312" i="71"/>
  <c r="R305" i="71"/>
  <c r="R296" i="71"/>
  <c r="R293" i="71"/>
  <c r="R284" i="71"/>
  <c r="R277" i="71"/>
  <c r="R268" i="71"/>
  <c r="R265" i="71"/>
  <c r="R256" i="71"/>
  <c r="R249" i="71"/>
  <c r="R240" i="71"/>
  <c r="R233" i="71"/>
  <c r="R224" i="71"/>
  <c r="R221" i="71"/>
  <c r="R212" i="71"/>
  <c r="R205" i="71"/>
  <c r="R196" i="71"/>
  <c r="R193" i="71"/>
  <c r="R184" i="71"/>
  <c r="R177" i="71"/>
  <c r="R168" i="71"/>
  <c r="T331" i="71"/>
  <c r="T313" i="71"/>
  <c r="T295" i="71"/>
  <c r="T277" i="71"/>
  <c r="T259" i="71"/>
  <c r="T241" i="71"/>
  <c r="T223" i="71"/>
  <c r="T205" i="71"/>
  <c r="T187" i="71"/>
  <c r="T169" i="71"/>
  <c r="T151" i="71"/>
  <c r="T133" i="71"/>
  <c r="T115" i="71"/>
  <c r="T98" i="71"/>
  <c r="T88" i="71"/>
  <c r="T61" i="71"/>
  <c r="T34" i="71"/>
  <c r="R339" i="71"/>
  <c r="R330" i="71"/>
  <c r="R323" i="71"/>
  <c r="R314" i="71"/>
  <c r="R311" i="71"/>
  <c r="R302" i="71"/>
  <c r="R295" i="71"/>
  <c r="R286" i="71"/>
  <c r="R283" i="71"/>
  <c r="R274" i="71"/>
  <c r="R267" i="71"/>
  <c r="R258" i="71"/>
  <c r="R251" i="71"/>
  <c r="R242" i="71"/>
  <c r="R239" i="71"/>
  <c r="R230" i="71"/>
  <c r="R223" i="71"/>
  <c r="R214" i="71"/>
  <c r="R211" i="71"/>
  <c r="R202" i="71"/>
  <c r="R195" i="71"/>
  <c r="R186" i="71"/>
  <c r="R179" i="71"/>
  <c r="R170" i="71"/>
  <c r="R167" i="71"/>
  <c r="R161" i="71"/>
  <c r="R159" i="71"/>
  <c r="R157" i="71"/>
  <c r="R151" i="71"/>
  <c r="R149" i="71"/>
  <c r="R143" i="71"/>
  <c r="R141" i="71"/>
  <c r="R139" i="71"/>
  <c r="R133" i="71"/>
  <c r="R131" i="71"/>
  <c r="R125" i="71"/>
  <c r="R123" i="71"/>
  <c r="R121" i="71"/>
  <c r="R115" i="71"/>
  <c r="R113" i="71"/>
  <c r="R107" i="71"/>
  <c r="R105" i="71"/>
  <c r="R103" i="71"/>
  <c r="R97" i="71"/>
  <c r="R95" i="71"/>
  <c r="R89" i="71"/>
  <c r="R87" i="71"/>
  <c r="R85" i="71"/>
  <c r="R79" i="71"/>
  <c r="R77" i="71"/>
  <c r="R71" i="71"/>
  <c r="R69" i="71"/>
  <c r="R67" i="71"/>
  <c r="R61" i="71"/>
  <c r="R59" i="71"/>
  <c r="R53" i="71"/>
  <c r="R51" i="71"/>
  <c r="R49" i="71"/>
  <c r="R43" i="71"/>
  <c r="R41" i="71"/>
  <c r="R35" i="71"/>
  <c r="R33" i="71"/>
  <c r="R31" i="71"/>
  <c r="R24" i="71"/>
  <c r="R23" i="71"/>
  <c r="T323" i="71"/>
  <c r="T251" i="71"/>
  <c r="T179" i="71"/>
  <c r="T107" i="71"/>
  <c r="R320" i="71"/>
  <c r="R301" i="71"/>
  <c r="R260" i="71"/>
  <c r="R241" i="71"/>
  <c r="R204" i="71"/>
  <c r="R185" i="71"/>
  <c r="R112" i="71"/>
  <c r="R104" i="71"/>
  <c r="R96" i="71"/>
  <c r="R88" i="71"/>
  <c r="R80" i="71"/>
  <c r="R76" i="71"/>
  <c r="R68" i="71"/>
  <c r="R58" i="71"/>
  <c r="R42" i="71"/>
  <c r="T25" i="71"/>
  <c r="T305" i="71"/>
  <c r="T233" i="71"/>
  <c r="T161" i="71"/>
  <c r="T97" i="71"/>
  <c r="R332" i="71"/>
  <c r="R313" i="71"/>
  <c r="R276" i="71"/>
  <c r="R257" i="71"/>
  <c r="R220" i="71"/>
  <c r="R197" i="71"/>
  <c r="R60" i="71"/>
  <c r="R44" i="71"/>
  <c r="R32" i="71"/>
  <c r="R22" i="71"/>
  <c r="T287" i="71"/>
  <c r="T215" i="71"/>
  <c r="T143" i="71"/>
  <c r="T44" i="71"/>
  <c r="R329" i="71"/>
  <c r="R292" i="71"/>
  <c r="R269" i="71"/>
  <c r="R232" i="71"/>
  <c r="R213" i="71"/>
  <c r="R176" i="71"/>
  <c r="R106" i="71"/>
  <c r="R98" i="71"/>
  <c r="R94" i="71"/>
  <c r="R86" i="71"/>
  <c r="R78" i="71"/>
  <c r="R70" i="71"/>
  <c r="R62" i="71"/>
  <c r="R50" i="71"/>
  <c r="R34" i="71"/>
  <c r="R26" i="71"/>
  <c r="T269" i="71"/>
  <c r="R341" i="71"/>
  <c r="R188" i="71"/>
  <c r="T26" i="71"/>
  <c r="T197" i="71"/>
  <c r="R248" i="71"/>
  <c r="R169" i="71"/>
  <c r="R40" i="71"/>
  <c r="R25" i="71"/>
  <c r="T125" i="71"/>
  <c r="R304" i="71"/>
  <c r="R229" i="71"/>
  <c r="R52" i="71"/>
  <c r="T71" i="71"/>
  <c r="R285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Q245" i="71" s="1"/>
  <c r="N235" i="71"/>
  <c r="Q235" i="71" s="1"/>
  <c r="N213" i="71"/>
  <c r="N192" i="71"/>
  <c r="N171" i="71"/>
  <c r="N149" i="71"/>
  <c r="N128" i="71"/>
  <c r="N107" i="71"/>
  <c r="N85" i="71"/>
  <c r="N64" i="71"/>
  <c r="Q64" i="71" s="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Q101" i="71" s="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Q91" i="71" s="1"/>
  <c r="N69" i="71"/>
  <c r="N48" i="71"/>
  <c r="D99" i="71"/>
  <c r="D100" i="71"/>
  <c r="D102" i="71"/>
  <c r="D103" i="71"/>
  <c r="D104" i="71"/>
  <c r="D106" i="71"/>
  <c r="D107" i="71"/>
  <c r="D98" i="71"/>
  <c r="B98" i="71"/>
  <c r="D101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18" i="71"/>
  <c r="B18" i="71"/>
  <c r="AU12" i="67"/>
  <c r="AU13" i="67"/>
  <c r="AU11" i="67"/>
  <c r="AS11" i="67"/>
  <c r="AS12" i="67"/>
  <c r="AS13" i="67"/>
  <c r="AS10" i="67"/>
  <c r="AP11" i="67"/>
  <c r="AP12" i="67"/>
  <c r="AP13" i="67"/>
  <c r="AP10" i="67"/>
  <c r="AO8" i="67"/>
  <c r="AO9" i="67"/>
  <c r="AO7" i="67"/>
  <c r="L7" i="71"/>
  <c r="O7" i="71"/>
  <c r="L8" i="71"/>
  <c r="O8" i="71"/>
  <c r="S283" i="71" s="1"/>
  <c r="L9" i="71"/>
  <c r="O9" i="71"/>
  <c r="S311" i="71" s="1"/>
  <c r="L10" i="71"/>
  <c r="O10" i="71"/>
  <c r="L11" i="71"/>
  <c r="O11" i="71"/>
  <c r="L12" i="71"/>
  <c r="O12" i="71"/>
  <c r="O6" i="71"/>
  <c r="L6" i="71"/>
  <c r="O5" i="71"/>
  <c r="L5" i="71"/>
  <c r="E7" i="71"/>
  <c r="E8" i="71"/>
  <c r="E9" i="71"/>
  <c r="E10" i="71"/>
  <c r="E11" i="71"/>
  <c r="E12" i="71"/>
  <c r="E6" i="71"/>
  <c r="E5" i="71"/>
  <c r="Q208" i="71" l="1"/>
  <c r="Q299" i="71"/>
  <c r="Q316" i="71"/>
  <c r="Q37" i="71"/>
  <c r="Q191" i="71"/>
  <c r="Q127" i="71"/>
  <c r="Q20" i="71"/>
  <c r="Q173" i="71"/>
  <c r="Q109" i="71"/>
  <c r="Q289" i="71"/>
  <c r="Q119" i="71"/>
  <c r="Q55" i="71"/>
  <c r="Q334" i="71"/>
  <c r="Q254" i="71"/>
  <c r="Q190" i="71"/>
  <c r="Q110" i="71"/>
  <c r="Q46" i="71"/>
  <c r="Q317" i="71"/>
  <c r="Q181" i="71"/>
  <c r="Q253" i="71"/>
  <c r="Q217" i="71"/>
  <c r="Q136" i="71"/>
  <c r="Q145" i="71"/>
  <c r="Q226" i="71"/>
  <c r="Q82" i="71"/>
  <c r="Q155" i="71"/>
  <c r="Q280" i="71"/>
  <c r="Q272" i="71"/>
  <c r="Q128" i="71"/>
  <c r="Q307" i="71"/>
  <c r="Q335" i="71"/>
  <c r="Q271" i="71"/>
  <c r="Q164" i="71"/>
  <c r="Q100" i="71"/>
  <c r="Q83" i="71"/>
  <c r="Q19" i="71"/>
  <c r="Q263" i="71"/>
  <c r="Q199" i="71"/>
  <c r="Q92" i="71"/>
  <c r="Q28" i="71"/>
  <c r="Q298" i="71"/>
  <c r="Q218" i="71"/>
  <c r="Q154" i="71"/>
  <c r="Q74" i="71"/>
  <c r="Q325" i="71"/>
  <c r="S139" i="71"/>
  <c r="S256" i="71"/>
  <c r="S212" i="71"/>
  <c r="S148" i="71"/>
  <c r="S67" i="71"/>
  <c r="S247" i="71"/>
  <c r="S76" i="71"/>
  <c r="S238" i="71"/>
  <c r="S158" i="71"/>
  <c r="S94" i="71"/>
  <c r="S176" i="71"/>
  <c r="S248" i="71"/>
  <c r="S301" i="71"/>
  <c r="S293" i="71"/>
  <c r="S59" i="71"/>
  <c r="S229" i="71"/>
  <c r="S275" i="71"/>
  <c r="S32" i="71"/>
  <c r="S292" i="71"/>
  <c r="S185" i="71"/>
  <c r="S121" i="71"/>
  <c r="S211" i="71"/>
  <c r="S104" i="71"/>
  <c r="S40" i="71"/>
  <c r="S284" i="71"/>
  <c r="S220" i="71"/>
  <c r="S113" i="71"/>
  <c r="S49" i="71"/>
  <c r="S266" i="71"/>
  <c r="S202" i="71"/>
  <c r="S122" i="71"/>
  <c r="S58" i="71"/>
  <c r="S41" i="71"/>
  <c r="S131" i="71"/>
  <c r="S302" i="71"/>
  <c r="S112" i="71"/>
  <c r="S320" i="71"/>
  <c r="S149" i="71"/>
  <c r="S337" i="71"/>
  <c r="S329" i="71"/>
  <c r="S265" i="71"/>
  <c r="S95" i="71"/>
  <c r="S31" i="71"/>
  <c r="S184" i="71"/>
  <c r="S77" i="71"/>
  <c r="S257" i="71"/>
  <c r="S193" i="71"/>
  <c r="S23" i="71"/>
  <c r="S310" i="71"/>
  <c r="S230" i="71"/>
  <c r="S166" i="71"/>
  <c r="S86" i="71"/>
  <c r="S22" i="71"/>
  <c r="S328" i="71"/>
  <c r="S319" i="71"/>
  <c r="S140" i="71"/>
  <c r="S203" i="71"/>
  <c r="S85" i="71"/>
  <c r="S239" i="71"/>
  <c r="S175" i="71"/>
  <c r="S68" i="71"/>
  <c r="S221" i="71"/>
  <c r="S157" i="71"/>
  <c r="S167" i="71"/>
  <c r="S103" i="71"/>
  <c r="S338" i="71"/>
  <c r="S274" i="71"/>
  <c r="S194" i="71"/>
  <c r="S130" i="71"/>
  <c r="S50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P62" i="70"/>
  <c r="P63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P78" i="70"/>
  <c r="P79" i="70"/>
  <c r="P80" i="70"/>
  <c r="P81" i="70"/>
  <c r="P82" i="70"/>
  <c r="P83" i="70"/>
  <c r="P84" i="70"/>
  <c r="P61" i="70"/>
  <c r="N52" i="70" l="1"/>
  <c r="U52" i="70" s="1"/>
  <c r="N53" i="70"/>
  <c r="U53" i="70" s="1"/>
  <c r="N54" i="70"/>
  <c r="U54" i="70" s="1"/>
  <c r="N55" i="70"/>
  <c r="U55" i="70" s="1"/>
  <c r="N56" i="70"/>
  <c r="U56" i="70" s="1"/>
  <c r="N57" i="70"/>
  <c r="U57" i="70" s="1"/>
  <c r="N58" i="70"/>
  <c r="U58" i="70" s="1"/>
  <c r="N59" i="70"/>
  <c r="U59" i="70" s="1"/>
  <c r="N60" i="70"/>
  <c r="U60" i="70" s="1"/>
  <c r="N61" i="70"/>
  <c r="U61" i="70" s="1"/>
  <c r="N62" i="70"/>
  <c r="U62" i="70" s="1"/>
  <c r="N63" i="70"/>
  <c r="U63" i="70" s="1"/>
  <c r="N64" i="70"/>
  <c r="U64" i="70" s="1"/>
  <c r="N65" i="70"/>
  <c r="U65" i="70" s="1"/>
  <c r="N66" i="70"/>
  <c r="U66" i="70" s="1"/>
  <c r="N67" i="70"/>
  <c r="U67" i="70" s="1"/>
  <c r="N68" i="70"/>
  <c r="U68" i="70" s="1"/>
  <c r="N69" i="70"/>
  <c r="U69" i="70" s="1"/>
  <c r="N70" i="70"/>
  <c r="U70" i="70" s="1"/>
  <c r="N71" i="70"/>
  <c r="U71" i="70" s="1"/>
  <c r="N72" i="70"/>
  <c r="U72" i="70" s="1"/>
  <c r="N73" i="70"/>
  <c r="U73" i="70" s="1"/>
  <c r="N74" i="70"/>
  <c r="U74" i="70" s="1"/>
  <c r="N75" i="70"/>
  <c r="U75" i="70" s="1"/>
  <c r="N76" i="70"/>
  <c r="U76" i="70" s="1"/>
  <c r="N77" i="70"/>
  <c r="U77" i="70" s="1"/>
  <c r="N78" i="70"/>
  <c r="U78" i="70" s="1"/>
  <c r="N79" i="70"/>
  <c r="U79" i="70" s="1"/>
  <c r="N80" i="70"/>
  <c r="U80" i="70" s="1"/>
  <c r="N81" i="70"/>
  <c r="U81" i="70" s="1"/>
  <c r="N82" i="70"/>
  <c r="U82" i="70" s="1"/>
  <c r="N83" i="70"/>
  <c r="U83" i="70" s="1"/>
  <c r="N84" i="70"/>
  <c r="U84" i="70" s="1"/>
  <c r="N51" i="70"/>
  <c r="U51" i="70" s="1"/>
  <c r="N22" i="70"/>
  <c r="U22" i="70" s="1"/>
  <c r="N23" i="70"/>
  <c r="U23" i="70" s="1"/>
  <c r="N24" i="70"/>
  <c r="U24" i="70" s="1"/>
  <c r="N25" i="70"/>
  <c r="U25" i="70" s="1"/>
  <c r="N26" i="70"/>
  <c r="U26" i="70" s="1"/>
  <c r="N27" i="70"/>
  <c r="U27" i="70" s="1"/>
  <c r="N28" i="70"/>
  <c r="U28" i="70" s="1"/>
  <c r="N29" i="70"/>
  <c r="U29" i="70" s="1"/>
  <c r="N30" i="70"/>
  <c r="U30" i="70" s="1"/>
  <c r="N31" i="70"/>
  <c r="U31" i="70" s="1"/>
  <c r="N32" i="70"/>
  <c r="U32" i="70" s="1"/>
  <c r="N33" i="70"/>
  <c r="U33" i="70" s="1"/>
  <c r="N34" i="70"/>
  <c r="U34" i="70" s="1"/>
  <c r="N35" i="70"/>
  <c r="U35" i="70" s="1"/>
  <c r="N36" i="70"/>
  <c r="U36" i="70" s="1"/>
  <c r="N37" i="70"/>
  <c r="U37" i="70" s="1"/>
  <c r="N38" i="70"/>
  <c r="U38" i="70" s="1"/>
  <c r="N39" i="70"/>
  <c r="U39" i="70" s="1"/>
  <c r="N40" i="70"/>
  <c r="U40" i="70" s="1"/>
  <c r="N41" i="70"/>
  <c r="U41" i="70" s="1"/>
  <c r="N42" i="70"/>
  <c r="U42" i="70" s="1"/>
  <c r="N43" i="70"/>
  <c r="U43" i="70" s="1"/>
  <c r="N44" i="70"/>
  <c r="U44" i="70" s="1"/>
  <c r="N45" i="70"/>
  <c r="U45" i="70" s="1"/>
  <c r="N46" i="70"/>
  <c r="U46" i="70" s="1"/>
  <c r="N47" i="70"/>
  <c r="U47" i="70" s="1"/>
  <c r="N48" i="70"/>
  <c r="U48" i="70" s="1"/>
  <c r="N49" i="70"/>
  <c r="U49" i="70" s="1"/>
  <c r="N50" i="70"/>
  <c r="U50" i="70" s="1"/>
  <c r="N21" i="70"/>
  <c r="U21" i="70" s="1"/>
  <c r="L52" i="70"/>
  <c r="T52" i="70" s="1"/>
  <c r="L53" i="70"/>
  <c r="T53" i="70" s="1"/>
  <c r="L54" i="70"/>
  <c r="T54" i="70" s="1"/>
  <c r="L55" i="70"/>
  <c r="T55" i="70" s="1"/>
  <c r="L56" i="70"/>
  <c r="T56" i="70" s="1"/>
  <c r="L57" i="70"/>
  <c r="T57" i="70" s="1"/>
  <c r="L58" i="70"/>
  <c r="T58" i="70" s="1"/>
  <c r="L59" i="70"/>
  <c r="T59" i="70" s="1"/>
  <c r="L60" i="70"/>
  <c r="T60" i="70" s="1"/>
  <c r="L61" i="70"/>
  <c r="T61" i="70" s="1"/>
  <c r="L62" i="70"/>
  <c r="T62" i="70" s="1"/>
  <c r="L63" i="70"/>
  <c r="T63" i="70" s="1"/>
  <c r="L64" i="70"/>
  <c r="T64" i="70" s="1"/>
  <c r="L65" i="70"/>
  <c r="T65" i="70" s="1"/>
  <c r="L66" i="70"/>
  <c r="T66" i="70" s="1"/>
  <c r="L67" i="70"/>
  <c r="T67" i="70" s="1"/>
  <c r="L68" i="70"/>
  <c r="T68" i="70" s="1"/>
  <c r="L69" i="70"/>
  <c r="T69" i="70" s="1"/>
  <c r="L70" i="70"/>
  <c r="T70" i="70" s="1"/>
  <c r="L71" i="70"/>
  <c r="T71" i="70" s="1"/>
  <c r="L72" i="70"/>
  <c r="T72" i="70" s="1"/>
  <c r="L73" i="70"/>
  <c r="T73" i="70" s="1"/>
  <c r="L74" i="70"/>
  <c r="T74" i="70" s="1"/>
  <c r="L75" i="70"/>
  <c r="T75" i="70" s="1"/>
  <c r="L76" i="70"/>
  <c r="T76" i="70" s="1"/>
  <c r="L77" i="70"/>
  <c r="T77" i="70" s="1"/>
  <c r="L78" i="70"/>
  <c r="T78" i="70" s="1"/>
  <c r="L79" i="70"/>
  <c r="T79" i="70" s="1"/>
  <c r="L80" i="70"/>
  <c r="T80" i="70" s="1"/>
  <c r="L81" i="70"/>
  <c r="T81" i="70" s="1"/>
  <c r="L82" i="70"/>
  <c r="T82" i="70" s="1"/>
  <c r="L83" i="70"/>
  <c r="T83" i="70" s="1"/>
  <c r="L84" i="70"/>
  <c r="T84" i="70" s="1"/>
  <c r="L51" i="70"/>
  <c r="T51" i="70" s="1"/>
  <c r="L22" i="70" l="1"/>
  <c r="T22" i="70" s="1"/>
  <c r="L23" i="70"/>
  <c r="T23" i="70" s="1"/>
  <c r="L24" i="70"/>
  <c r="T24" i="70" s="1"/>
  <c r="L25" i="70"/>
  <c r="T25" i="70" s="1"/>
  <c r="L26" i="70"/>
  <c r="T26" i="70" s="1"/>
  <c r="L27" i="70"/>
  <c r="T27" i="70" s="1"/>
  <c r="L28" i="70"/>
  <c r="T28" i="70" s="1"/>
  <c r="L29" i="70"/>
  <c r="T29" i="70" s="1"/>
  <c r="L30" i="70"/>
  <c r="T30" i="70" s="1"/>
  <c r="L31" i="70"/>
  <c r="T31" i="70" s="1"/>
  <c r="L32" i="70"/>
  <c r="T32" i="70" s="1"/>
  <c r="L33" i="70"/>
  <c r="T33" i="70" s="1"/>
  <c r="L34" i="70"/>
  <c r="T34" i="70" s="1"/>
  <c r="L35" i="70"/>
  <c r="T35" i="70" s="1"/>
  <c r="L36" i="70"/>
  <c r="T36" i="70" s="1"/>
  <c r="L37" i="70"/>
  <c r="T37" i="70" s="1"/>
  <c r="L38" i="70"/>
  <c r="T38" i="70" s="1"/>
  <c r="L39" i="70"/>
  <c r="T39" i="70" s="1"/>
  <c r="L40" i="70"/>
  <c r="T40" i="70" s="1"/>
  <c r="L41" i="70"/>
  <c r="T41" i="70" s="1"/>
  <c r="L42" i="70"/>
  <c r="T42" i="70" s="1"/>
  <c r="L43" i="70"/>
  <c r="T43" i="70" s="1"/>
  <c r="L44" i="70"/>
  <c r="T44" i="70" s="1"/>
  <c r="L45" i="70"/>
  <c r="T45" i="70" s="1"/>
  <c r="L46" i="70"/>
  <c r="T46" i="70" s="1"/>
  <c r="L47" i="70"/>
  <c r="T47" i="70" s="1"/>
  <c r="L48" i="70"/>
  <c r="T48" i="70" s="1"/>
  <c r="L49" i="70"/>
  <c r="T49" i="70" s="1"/>
  <c r="L50" i="70"/>
  <c r="T50" i="70" s="1"/>
  <c r="L21" i="70"/>
  <c r="T21" i="70" s="1"/>
  <c r="L10" i="70"/>
  <c r="T10" i="70" s="1"/>
  <c r="L11" i="70"/>
  <c r="T11" i="70" s="1"/>
  <c r="L12" i="70"/>
  <c r="T12" i="70" s="1"/>
  <c r="L13" i="70"/>
  <c r="T13" i="70" s="1"/>
  <c r="L14" i="70"/>
  <c r="T14" i="70" s="1"/>
  <c r="L15" i="70"/>
  <c r="T15" i="70" s="1"/>
  <c r="L16" i="70"/>
  <c r="T16" i="70" s="1"/>
  <c r="L17" i="70"/>
  <c r="T17" i="70" s="1"/>
  <c r="L18" i="70"/>
  <c r="T18" i="70" s="1"/>
  <c r="L19" i="70"/>
  <c r="T19" i="70" s="1"/>
  <c r="L20" i="70"/>
  <c r="T20" i="70" s="1"/>
  <c r="L9" i="70"/>
  <c r="T9" i="70" s="1"/>
  <c r="H6" i="70" l="1"/>
  <c r="H7" i="70"/>
  <c r="H8" i="70"/>
  <c r="H9" i="70"/>
  <c r="S9" i="70" s="1"/>
  <c r="H10" i="70"/>
  <c r="S10" i="70" s="1"/>
  <c r="H11" i="70"/>
  <c r="S11" i="70" s="1"/>
  <c r="H12" i="70"/>
  <c r="S12" i="70" s="1"/>
  <c r="H13" i="70"/>
  <c r="S13" i="70" s="1"/>
  <c r="H14" i="70"/>
  <c r="S14" i="70" s="1"/>
  <c r="H15" i="70"/>
  <c r="S15" i="70" s="1"/>
  <c r="H16" i="70"/>
  <c r="S16" i="70" s="1"/>
  <c r="H17" i="70"/>
  <c r="S17" i="70" s="1"/>
  <c r="H18" i="70"/>
  <c r="S18" i="70" s="1"/>
  <c r="H19" i="70"/>
  <c r="S19" i="70" s="1"/>
  <c r="H20" i="70"/>
  <c r="S20" i="70" s="1"/>
  <c r="H21" i="70"/>
  <c r="S21" i="70" s="1"/>
  <c r="H22" i="70"/>
  <c r="S22" i="70" s="1"/>
  <c r="H23" i="70"/>
  <c r="S23" i="70" s="1"/>
  <c r="H24" i="70"/>
  <c r="S24" i="70" s="1"/>
  <c r="H25" i="70"/>
  <c r="S25" i="70" s="1"/>
  <c r="H26" i="70"/>
  <c r="S26" i="70" s="1"/>
  <c r="H27" i="70"/>
  <c r="S27" i="70" s="1"/>
  <c r="H28" i="70"/>
  <c r="S28" i="70" s="1"/>
  <c r="H29" i="70"/>
  <c r="S29" i="70" s="1"/>
  <c r="H30" i="70"/>
  <c r="S30" i="70" s="1"/>
  <c r="H31" i="70"/>
  <c r="S31" i="70" s="1"/>
  <c r="H32" i="70"/>
  <c r="S32" i="70" s="1"/>
  <c r="H33" i="70"/>
  <c r="S33" i="70" s="1"/>
  <c r="H34" i="70"/>
  <c r="S34" i="70" s="1"/>
  <c r="H35" i="70"/>
  <c r="S35" i="70" s="1"/>
  <c r="H36" i="70"/>
  <c r="S36" i="70" s="1"/>
  <c r="H37" i="70"/>
  <c r="S37" i="70" s="1"/>
  <c r="H38" i="70"/>
  <c r="S38" i="70" s="1"/>
  <c r="H39" i="70"/>
  <c r="S39" i="70" s="1"/>
  <c r="H40" i="70"/>
  <c r="S40" i="70" s="1"/>
  <c r="H41" i="70"/>
  <c r="S41" i="70" s="1"/>
  <c r="H42" i="70"/>
  <c r="S42" i="70" s="1"/>
  <c r="H43" i="70"/>
  <c r="S43" i="70" s="1"/>
  <c r="H44" i="70"/>
  <c r="S44" i="70" s="1"/>
  <c r="H45" i="70"/>
  <c r="S45" i="70" s="1"/>
  <c r="H46" i="70"/>
  <c r="S46" i="70" s="1"/>
  <c r="H47" i="70"/>
  <c r="S47" i="70" s="1"/>
  <c r="H48" i="70"/>
  <c r="S48" i="70" s="1"/>
  <c r="H49" i="70"/>
  <c r="S49" i="70" s="1"/>
  <c r="H50" i="70"/>
  <c r="S50" i="70" s="1"/>
  <c r="H51" i="70"/>
  <c r="S51" i="70" s="1"/>
  <c r="H52" i="70"/>
  <c r="S52" i="70" s="1"/>
  <c r="H53" i="70"/>
  <c r="S53" i="70" s="1"/>
  <c r="H54" i="70"/>
  <c r="S54" i="70" s="1"/>
  <c r="H55" i="70"/>
  <c r="S55" i="70" s="1"/>
  <c r="H56" i="70"/>
  <c r="S56" i="70" s="1"/>
  <c r="H57" i="70"/>
  <c r="S57" i="70" s="1"/>
  <c r="H58" i="70"/>
  <c r="S58" i="70" s="1"/>
  <c r="H59" i="70"/>
  <c r="S59" i="70" s="1"/>
  <c r="H60" i="70"/>
  <c r="S60" i="70" s="1"/>
  <c r="H61" i="70"/>
  <c r="S61" i="70" s="1"/>
  <c r="H62" i="70"/>
  <c r="S62" i="70" s="1"/>
  <c r="H63" i="70"/>
  <c r="S63" i="70" s="1"/>
  <c r="H64" i="70"/>
  <c r="S64" i="70" s="1"/>
  <c r="H65" i="70"/>
  <c r="S65" i="70" s="1"/>
  <c r="H66" i="70"/>
  <c r="S66" i="70" s="1"/>
  <c r="H67" i="70"/>
  <c r="S67" i="70" s="1"/>
  <c r="H68" i="70"/>
  <c r="S68" i="70" s="1"/>
  <c r="H69" i="70"/>
  <c r="S69" i="70" s="1"/>
  <c r="H70" i="70"/>
  <c r="S70" i="70" s="1"/>
  <c r="H71" i="70"/>
  <c r="S71" i="70" s="1"/>
  <c r="H72" i="70"/>
  <c r="S72" i="70" s="1"/>
  <c r="H73" i="70"/>
  <c r="S73" i="70" s="1"/>
  <c r="H74" i="70"/>
  <c r="S74" i="70" s="1"/>
  <c r="H75" i="70"/>
  <c r="S75" i="70" s="1"/>
  <c r="H76" i="70"/>
  <c r="S76" i="70" s="1"/>
  <c r="H77" i="70"/>
  <c r="S77" i="70" s="1"/>
  <c r="H78" i="70"/>
  <c r="S78" i="70" s="1"/>
  <c r="H79" i="70"/>
  <c r="S79" i="70" s="1"/>
  <c r="H80" i="70"/>
  <c r="S80" i="70" s="1"/>
  <c r="H81" i="70"/>
  <c r="S81" i="70" s="1"/>
  <c r="H82" i="70"/>
  <c r="S82" i="70" s="1"/>
  <c r="H83" i="70"/>
  <c r="S83" i="70" s="1"/>
  <c r="H84" i="70"/>
  <c r="S84" i="70" s="1"/>
  <c r="H5" i="70"/>
  <c r="G6" i="70"/>
  <c r="G7" i="70"/>
  <c r="G8" i="70"/>
  <c r="G9" i="70"/>
  <c r="G10" i="70"/>
  <c r="G11" i="70"/>
  <c r="G12" i="70"/>
  <c r="G13" i="70"/>
  <c r="G14" i="70"/>
  <c r="G15" i="70"/>
  <c r="G16" i="70"/>
  <c r="G17" i="70"/>
  <c r="G18" i="70"/>
  <c r="G19" i="70"/>
  <c r="G20" i="70"/>
  <c r="G21" i="70"/>
  <c r="G22" i="70"/>
  <c r="G23" i="70"/>
  <c r="G24" i="70"/>
  <c r="G25" i="70"/>
  <c r="G26" i="70"/>
  <c r="G27" i="70"/>
  <c r="G28" i="70"/>
  <c r="G29" i="70"/>
  <c r="G30" i="70"/>
  <c r="G31" i="70"/>
  <c r="G32" i="70"/>
  <c r="G33" i="70"/>
  <c r="G34" i="70"/>
  <c r="G35" i="70"/>
  <c r="G36" i="70"/>
  <c r="G37" i="70"/>
  <c r="G38" i="70"/>
  <c r="G39" i="70"/>
  <c r="G40" i="70"/>
  <c r="G41" i="70"/>
  <c r="G42" i="70"/>
  <c r="G43" i="70"/>
  <c r="G44" i="70"/>
  <c r="G45" i="70"/>
  <c r="G46" i="70"/>
  <c r="G47" i="70"/>
  <c r="G48" i="70"/>
  <c r="G49" i="70"/>
  <c r="G50" i="70"/>
  <c r="G51" i="70"/>
  <c r="G52" i="70"/>
  <c r="G53" i="70"/>
  <c r="G54" i="70"/>
  <c r="G55" i="70"/>
  <c r="G56" i="70"/>
  <c r="G57" i="70"/>
  <c r="G58" i="70"/>
  <c r="G59" i="70"/>
  <c r="G60" i="70"/>
  <c r="G61" i="70"/>
  <c r="G62" i="70"/>
  <c r="G63" i="70"/>
  <c r="G64" i="70"/>
  <c r="G65" i="70"/>
  <c r="G66" i="70"/>
  <c r="G67" i="70"/>
  <c r="G68" i="70"/>
  <c r="G69" i="70"/>
  <c r="G70" i="70"/>
  <c r="G71" i="70"/>
  <c r="G72" i="70"/>
  <c r="G73" i="70"/>
  <c r="G74" i="70"/>
  <c r="G75" i="70"/>
  <c r="G76" i="70"/>
  <c r="G77" i="70"/>
  <c r="G78" i="70"/>
  <c r="G79" i="70"/>
  <c r="G80" i="70"/>
  <c r="G81" i="70"/>
  <c r="G82" i="70"/>
  <c r="G83" i="70"/>
  <c r="G84" i="70"/>
  <c r="G5" i="70"/>
  <c r="S5" i="70" l="1"/>
  <c r="L5" i="70"/>
  <c r="S8" i="70"/>
  <c r="L8" i="70"/>
  <c r="S7" i="70"/>
  <c r="L7" i="70"/>
  <c r="S6" i="70"/>
  <c r="L6" i="70"/>
  <c r="BA13" i="69"/>
  <c r="AZ13" i="69"/>
  <c r="AY13" i="69"/>
  <c r="AX13" i="69"/>
  <c r="AW13" i="69"/>
  <c r="AV13" i="69"/>
  <c r="BA12" i="69"/>
  <c r="AZ12" i="69"/>
  <c r="AY12" i="69"/>
  <c r="AX12" i="69"/>
  <c r="AW12" i="69"/>
  <c r="AV12" i="69"/>
  <c r="BA11" i="69"/>
  <c r="AZ11" i="69"/>
  <c r="AY11" i="69"/>
  <c r="AX11" i="69"/>
  <c r="AW11" i="69"/>
  <c r="AV11" i="69"/>
  <c r="BA10" i="69"/>
  <c r="AZ10" i="69"/>
  <c r="AY10" i="69"/>
  <c r="AX10" i="69"/>
  <c r="AW10" i="69"/>
  <c r="AV10" i="69"/>
  <c r="BA9" i="69"/>
  <c r="AZ9" i="69"/>
  <c r="AY9" i="69"/>
  <c r="AX9" i="69"/>
  <c r="AW9" i="69"/>
  <c r="AV9" i="69"/>
  <c r="BA8" i="69"/>
  <c r="AZ8" i="69"/>
  <c r="AY8" i="69"/>
  <c r="AX8" i="69"/>
  <c r="AW8" i="69"/>
  <c r="AV8" i="69"/>
  <c r="BA7" i="69"/>
  <c r="AZ7" i="69"/>
  <c r="AY7" i="69"/>
  <c r="AX7" i="69"/>
  <c r="AW7" i="69"/>
  <c r="AV7" i="69"/>
  <c r="BA6" i="69"/>
  <c r="AZ6" i="69"/>
  <c r="AY6" i="69"/>
  <c r="AX6" i="69"/>
  <c r="AW6" i="69"/>
  <c r="AV6" i="69"/>
  <c r="BA5" i="69"/>
  <c r="AZ5" i="69"/>
  <c r="AY5" i="69"/>
  <c r="AX5" i="69"/>
  <c r="AW5" i="69"/>
  <c r="AV5" i="69"/>
  <c r="BA4" i="69"/>
  <c r="AZ4" i="69"/>
  <c r="AY4" i="69"/>
  <c r="AX4" i="69"/>
  <c r="AW4" i="69"/>
  <c r="AV4" i="69"/>
  <c r="T5" i="69"/>
  <c r="U5" i="69"/>
  <c r="V5" i="69"/>
  <c r="W5" i="69"/>
  <c r="X5" i="69"/>
  <c r="Y5" i="69"/>
  <c r="T6" i="69"/>
  <c r="U6" i="69"/>
  <c r="V6" i="69"/>
  <c r="W6" i="69"/>
  <c r="X6" i="69"/>
  <c r="Y6" i="69"/>
  <c r="T7" i="69"/>
  <c r="U7" i="69"/>
  <c r="V7" i="69"/>
  <c r="W7" i="69"/>
  <c r="L35" i="69" s="1"/>
  <c r="X7" i="69"/>
  <c r="Y7" i="69"/>
  <c r="T8" i="69"/>
  <c r="U8" i="69"/>
  <c r="V8" i="69"/>
  <c r="W8" i="69"/>
  <c r="L51" i="69" s="1"/>
  <c r="X8" i="69"/>
  <c r="Y8" i="69"/>
  <c r="T9" i="69"/>
  <c r="U9" i="69"/>
  <c r="V9" i="69"/>
  <c r="W9" i="69"/>
  <c r="L67" i="69" s="1"/>
  <c r="X9" i="69"/>
  <c r="Y9" i="69"/>
  <c r="T10" i="69"/>
  <c r="U10" i="69"/>
  <c r="V10" i="69"/>
  <c r="J83" i="69" s="1"/>
  <c r="W10" i="69"/>
  <c r="X10" i="69"/>
  <c r="L80" i="69" s="1"/>
  <c r="Y10" i="69"/>
  <c r="T11" i="69"/>
  <c r="U11" i="69"/>
  <c r="V11" i="69"/>
  <c r="J95" i="69" s="1"/>
  <c r="W11" i="69"/>
  <c r="X11" i="69"/>
  <c r="L94" i="69" s="1"/>
  <c r="Y11" i="69"/>
  <c r="T12" i="69"/>
  <c r="U12" i="69"/>
  <c r="V12" i="69"/>
  <c r="J111" i="69" s="1"/>
  <c r="W12" i="69"/>
  <c r="X12" i="69"/>
  <c r="L116" i="69" s="1"/>
  <c r="Y12" i="69"/>
  <c r="T13" i="69"/>
  <c r="U13" i="69"/>
  <c r="V13" i="69"/>
  <c r="W13" i="69"/>
  <c r="X13" i="69"/>
  <c r="Y13" i="69"/>
  <c r="Y4" i="69"/>
  <c r="X4" i="69"/>
  <c r="W4" i="69"/>
  <c r="V4" i="69"/>
  <c r="U4" i="69"/>
  <c r="T4" i="69"/>
  <c r="L49" i="69"/>
  <c r="L50" i="69"/>
  <c r="L52" i="69"/>
  <c r="L53" i="69"/>
  <c r="L54" i="69"/>
  <c r="L56" i="69"/>
  <c r="L57" i="69"/>
  <c r="L58" i="69"/>
  <c r="L60" i="69"/>
  <c r="L61" i="69"/>
  <c r="L62" i="69"/>
  <c r="J86" i="69"/>
  <c r="J90" i="69"/>
  <c r="AN109" i="69" l="1"/>
  <c r="AN113" i="69"/>
  <c r="AN117" i="69"/>
  <c r="AN121" i="69"/>
  <c r="AN120" i="69"/>
  <c r="AN110" i="69"/>
  <c r="AN114" i="69"/>
  <c r="AN118" i="69"/>
  <c r="AN122" i="69"/>
  <c r="AN116" i="69"/>
  <c r="AN111" i="69"/>
  <c r="AN115" i="69"/>
  <c r="AN119" i="69"/>
  <c r="AN123" i="69"/>
  <c r="AN112" i="69"/>
  <c r="AN95" i="69"/>
  <c r="AN99" i="69"/>
  <c r="AN103" i="69"/>
  <c r="AN107" i="69"/>
  <c r="AN94" i="69"/>
  <c r="AN96" i="69"/>
  <c r="AN100" i="69"/>
  <c r="AN104" i="69"/>
  <c r="AN108" i="69"/>
  <c r="AN102" i="69"/>
  <c r="AN97" i="69"/>
  <c r="AN101" i="69"/>
  <c r="AN105" i="69"/>
  <c r="AN98" i="69"/>
  <c r="AN106" i="69"/>
  <c r="J122" i="69"/>
  <c r="J110" i="69"/>
  <c r="J101" i="69"/>
  <c r="J102" i="69"/>
  <c r="L63" i="69"/>
  <c r="L59" i="69"/>
  <c r="L55" i="69"/>
  <c r="J94" i="69"/>
  <c r="AJ19" i="69"/>
  <c r="AJ23" i="69"/>
  <c r="AJ27" i="69"/>
  <c r="AJ31" i="69"/>
  <c r="AJ25" i="69"/>
  <c r="AJ33" i="69"/>
  <c r="AJ20" i="69"/>
  <c r="AJ24" i="69"/>
  <c r="AJ28" i="69"/>
  <c r="AJ32" i="69"/>
  <c r="AJ21" i="69"/>
  <c r="AJ29" i="69"/>
  <c r="AJ26" i="69"/>
  <c r="AJ22" i="69"/>
  <c r="AJ30" i="69"/>
  <c r="AL80" i="69"/>
  <c r="AL84" i="69"/>
  <c r="AL88" i="69"/>
  <c r="AL92" i="69"/>
  <c r="AL79" i="69"/>
  <c r="AL86" i="69"/>
  <c r="AL90" i="69"/>
  <c r="AL87" i="69"/>
  <c r="AL81" i="69"/>
  <c r="AL85" i="69"/>
  <c r="AL89" i="69"/>
  <c r="AL93" i="69"/>
  <c r="AL82" i="69"/>
  <c r="AL83" i="69"/>
  <c r="AL91" i="69"/>
  <c r="AJ94" i="69"/>
  <c r="AJ98" i="69"/>
  <c r="AJ102" i="69"/>
  <c r="AJ106" i="69"/>
  <c r="AJ96" i="69"/>
  <c r="AJ104" i="69"/>
  <c r="AJ95" i="69"/>
  <c r="AJ99" i="69"/>
  <c r="AJ103" i="69"/>
  <c r="AJ107" i="69"/>
  <c r="AJ100" i="69"/>
  <c r="AJ108" i="69"/>
  <c r="AJ105" i="69"/>
  <c r="AJ97" i="69"/>
  <c r="AJ101" i="69"/>
  <c r="AL38" i="69"/>
  <c r="AL42" i="69"/>
  <c r="AL46" i="69"/>
  <c r="AL44" i="69"/>
  <c r="AL41" i="69"/>
  <c r="AL35" i="69"/>
  <c r="AL39" i="69"/>
  <c r="AL43" i="69"/>
  <c r="AL47" i="69"/>
  <c r="AL34" i="69"/>
  <c r="AL36" i="69"/>
  <c r="AL40" i="69"/>
  <c r="AL48" i="69"/>
  <c r="AL37" i="69"/>
  <c r="AL45" i="69"/>
  <c r="AJ52" i="69"/>
  <c r="AJ56" i="69"/>
  <c r="AJ60" i="69"/>
  <c r="AJ54" i="69"/>
  <c r="AJ62" i="69"/>
  <c r="AJ49" i="69"/>
  <c r="AJ53" i="69"/>
  <c r="AJ57" i="69"/>
  <c r="AJ61" i="69"/>
  <c r="AJ50" i="69"/>
  <c r="AJ58" i="69"/>
  <c r="AJ63" i="69"/>
  <c r="AJ59" i="69"/>
  <c r="AJ51" i="69"/>
  <c r="AJ55" i="69"/>
  <c r="AL66" i="69"/>
  <c r="AL70" i="69"/>
  <c r="AL74" i="69"/>
  <c r="AL78" i="69"/>
  <c r="AL64" i="69"/>
  <c r="AL72" i="69"/>
  <c r="AL67" i="69"/>
  <c r="AL71" i="69"/>
  <c r="AL75" i="69"/>
  <c r="AL68" i="69"/>
  <c r="AL76" i="69"/>
  <c r="AL73" i="69"/>
  <c r="AL77" i="69"/>
  <c r="AL65" i="69"/>
  <c r="AL69" i="69"/>
  <c r="J106" i="69"/>
  <c r="J98" i="69"/>
  <c r="AJ11" i="69"/>
  <c r="AJ15" i="69"/>
  <c r="AJ17" i="69"/>
  <c r="AJ12" i="69"/>
  <c r="AJ16" i="69"/>
  <c r="AJ13" i="69"/>
  <c r="AJ14" i="69"/>
  <c r="AJ18" i="69"/>
  <c r="AJ10" i="69"/>
  <c r="AJ82" i="69"/>
  <c r="AJ86" i="69"/>
  <c r="AJ90" i="69"/>
  <c r="AJ80" i="69"/>
  <c r="AJ88" i="69"/>
  <c r="AJ83" i="69"/>
  <c r="AJ87" i="69"/>
  <c r="AJ91" i="69"/>
  <c r="AJ84" i="69"/>
  <c r="AJ92" i="69"/>
  <c r="AJ79" i="69"/>
  <c r="AJ89" i="69"/>
  <c r="AJ85" i="69"/>
  <c r="AJ93" i="69"/>
  <c r="AJ81" i="69"/>
  <c r="AL96" i="69"/>
  <c r="AL100" i="69"/>
  <c r="AL104" i="69"/>
  <c r="AL108" i="69"/>
  <c r="AL94" i="69"/>
  <c r="AL98" i="69"/>
  <c r="AL106" i="69"/>
  <c r="AL99" i="69"/>
  <c r="AL107" i="69"/>
  <c r="AL97" i="69"/>
  <c r="AL101" i="69"/>
  <c r="AL105" i="69"/>
  <c r="AL102" i="69"/>
  <c r="AL95" i="69"/>
  <c r="AL103" i="69"/>
  <c r="AJ110" i="69"/>
  <c r="AJ114" i="69"/>
  <c r="AJ118" i="69"/>
  <c r="AJ122" i="69"/>
  <c r="AJ112" i="69"/>
  <c r="AJ120" i="69"/>
  <c r="AJ111" i="69"/>
  <c r="AJ115" i="69"/>
  <c r="AJ119" i="69"/>
  <c r="AJ123" i="69"/>
  <c r="AJ116" i="69"/>
  <c r="AJ121" i="69"/>
  <c r="AJ117" i="69"/>
  <c r="AJ109" i="69"/>
  <c r="AJ113" i="69"/>
  <c r="AL112" i="69"/>
  <c r="AL116" i="69"/>
  <c r="AL120" i="69"/>
  <c r="AL114" i="69"/>
  <c r="AL122" i="69"/>
  <c r="AL115" i="69"/>
  <c r="AL123" i="69"/>
  <c r="AL109" i="69"/>
  <c r="AL113" i="69"/>
  <c r="AL117" i="69"/>
  <c r="AL121" i="69"/>
  <c r="AL110" i="69"/>
  <c r="AL118" i="69"/>
  <c r="AL111" i="69"/>
  <c r="AL119" i="69"/>
  <c r="J105" i="69"/>
  <c r="J97" i="69"/>
  <c r="L65" i="69"/>
  <c r="L46" i="69"/>
  <c r="AJ36" i="69"/>
  <c r="AJ40" i="69"/>
  <c r="AJ44" i="69"/>
  <c r="AJ48" i="69"/>
  <c r="AJ38" i="69"/>
  <c r="AJ46" i="69"/>
  <c r="AJ37" i="69"/>
  <c r="AJ41" i="69"/>
  <c r="AJ45" i="69"/>
  <c r="AJ42" i="69"/>
  <c r="AJ47" i="69"/>
  <c r="AJ34" i="69"/>
  <c r="AJ39" i="69"/>
  <c r="AJ35" i="69"/>
  <c r="AJ43" i="69"/>
  <c r="AL50" i="69"/>
  <c r="AL54" i="69"/>
  <c r="AL58" i="69"/>
  <c r="AL62" i="69"/>
  <c r="AL52" i="69"/>
  <c r="AL60" i="69"/>
  <c r="AL49" i="69"/>
  <c r="AL51" i="69"/>
  <c r="AL55" i="69"/>
  <c r="AL59" i="69"/>
  <c r="AL63" i="69"/>
  <c r="AL56" i="69"/>
  <c r="AL53" i="69"/>
  <c r="AL57" i="69"/>
  <c r="AL61" i="69"/>
  <c r="AJ64" i="69"/>
  <c r="AJ68" i="69"/>
  <c r="AJ72" i="69"/>
  <c r="AJ76" i="69"/>
  <c r="AJ74" i="69"/>
  <c r="AJ78" i="69"/>
  <c r="AJ65" i="69"/>
  <c r="AJ69" i="69"/>
  <c r="AJ73" i="69"/>
  <c r="AJ77" i="69"/>
  <c r="AJ66" i="69"/>
  <c r="AJ70" i="69"/>
  <c r="AJ71" i="69"/>
  <c r="AJ67" i="69"/>
  <c r="AJ75" i="69"/>
  <c r="J108" i="69"/>
  <c r="J104" i="69"/>
  <c r="J100" i="69"/>
  <c r="J96" i="69"/>
  <c r="L115" i="69"/>
  <c r="L38" i="69"/>
  <c r="J107" i="69"/>
  <c r="J103" i="69"/>
  <c r="J99" i="69"/>
  <c r="L73" i="69"/>
  <c r="L91" i="69"/>
  <c r="L78" i="69"/>
  <c r="L70" i="69"/>
  <c r="L45" i="69"/>
  <c r="L37" i="69"/>
  <c r="L77" i="69"/>
  <c r="L69" i="69"/>
  <c r="L42" i="69"/>
  <c r="L74" i="69"/>
  <c r="L66" i="69"/>
  <c r="L41" i="69"/>
  <c r="L105" i="69"/>
  <c r="J118" i="69"/>
  <c r="J82" i="69"/>
  <c r="L76" i="69"/>
  <c r="L72" i="69"/>
  <c r="L68" i="69"/>
  <c r="L64" i="69"/>
  <c r="L48" i="69"/>
  <c r="L44" i="69"/>
  <c r="L40" i="69"/>
  <c r="L36" i="69"/>
  <c r="L101" i="69"/>
  <c r="J114" i="69"/>
  <c r="L34" i="69"/>
  <c r="L75" i="69"/>
  <c r="L71" i="69"/>
  <c r="L47" i="69"/>
  <c r="L43" i="69"/>
  <c r="L39" i="69"/>
  <c r="L97" i="69"/>
  <c r="J121" i="69"/>
  <c r="J117" i="69"/>
  <c r="J113" i="69"/>
  <c r="J109" i="69"/>
  <c r="J93" i="69"/>
  <c r="J89" i="69"/>
  <c r="J85" i="69"/>
  <c r="J81" i="69"/>
  <c r="L108" i="69"/>
  <c r="L104" i="69"/>
  <c r="L100" i="69"/>
  <c r="L96" i="69"/>
  <c r="J79" i="69"/>
  <c r="J112" i="69"/>
  <c r="J88" i="69"/>
  <c r="J80" i="69"/>
  <c r="L103" i="69"/>
  <c r="L99" i="69"/>
  <c r="L95" i="69"/>
  <c r="J120" i="69"/>
  <c r="J116" i="69"/>
  <c r="J92" i="69"/>
  <c r="J84" i="69"/>
  <c r="L107" i="69"/>
  <c r="J123" i="69"/>
  <c r="J119" i="69"/>
  <c r="J115" i="69"/>
  <c r="J91" i="69"/>
  <c r="J87" i="69"/>
  <c r="L106" i="69"/>
  <c r="L102" i="69"/>
  <c r="L98" i="69"/>
  <c r="L113" i="69"/>
  <c r="L89" i="69"/>
  <c r="L114" i="69"/>
  <c r="L79" i="69"/>
  <c r="L112" i="69"/>
  <c r="L88" i="69"/>
  <c r="L123" i="69"/>
  <c r="L111" i="69"/>
  <c r="L87" i="69"/>
  <c r="L122" i="69"/>
  <c r="L110" i="69"/>
  <c r="L86" i="69"/>
  <c r="L121" i="69"/>
  <c r="L109" i="69"/>
  <c r="L85" i="69"/>
  <c r="L120" i="69"/>
  <c r="L84" i="69"/>
  <c r="L119" i="69"/>
  <c r="L83" i="69"/>
  <c r="L90" i="69"/>
  <c r="L118" i="69"/>
  <c r="L82" i="69"/>
  <c r="L117" i="69"/>
  <c r="L93" i="69"/>
  <c r="L81" i="69"/>
  <c r="L92" i="69"/>
  <c r="AU5" i="69" l="1"/>
  <c r="AH13" i="69" s="1"/>
  <c r="AU6" i="69"/>
  <c r="AH22" i="69" s="1"/>
  <c r="AU7" i="69"/>
  <c r="AH37" i="69" s="1"/>
  <c r="AU8" i="69"/>
  <c r="AH49" i="69" s="1"/>
  <c r="AU9" i="69"/>
  <c r="AH65" i="69" s="1"/>
  <c r="AU10" i="69"/>
  <c r="AH82" i="69" s="1"/>
  <c r="AU11" i="69"/>
  <c r="AH94" i="69" s="1"/>
  <c r="AU12" i="69"/>
  <c r="AH109" i="69" s="1"/>
  <c r="AU13" i="69"/>
  <c r="AU4" i="69"/>
  <c r="AH6" i="69" s="1"/>
  <c r="S5" i="69"/>
  <c r="S6" i="69"/>
  <c r="H22" i="69" s="1"/>
  <c r="S7" i="69"/>
  <c r="H34" i="69" s="1"/>
  <c r="S8" i="69"/>
  <c r="H49" i="69" s="1"/>
  <c r="S9" i="69"/>
  <c r="S10" i="69"/>
  <c r="H82" i="69" s="1"/>
  <c r="S11" i="69"/>
  <c r="H94" i="69" s="1"/>
  <c r="S12" i="69"/>
  <c r="H109" i="69" s="1"/>
  <c r="S13" i="69"/>
  <c r="S4" i="69"/>
  <c r="H5" i="69" s="1"/>
  <c r="J42" i="69" l="1"/>
  <c r="J39" i="69"/>
  <c r="J43" i="69"/>
  <c r="J44" i="69"/>
  <c r="J45" i="69"/>
  <c r="J34" i="69"/>
  <c r="J46" i="69"/>
  <c r="J35" i="69"/>
  <c r="J47" i="69"/>
  <c r="J36" i="69"/>
  <c r="J48" i="69"/>
  <c r="J37" i="69"/>
  <c r="J38" i="69"/>
  <c r="J40" i="69"/>
  <c r="J41" i="69"/>
  <c r="J66" i="69"/>
  <c r="J78" i="69"/>
  <c r="J75" i="69"/>
  <c r="J76" i="69"/>
  <c r="J67" i="69"/>
  <c r="J68" i="69"/>
  <c r="J69" i="69"/>
  <c r="J70" i="69"/>
  <c r="J71" i="69"/>
  <c r="J72" i="69"/>
  <c r="J73" i="69"/>
  <c r="J74" i="69"/>
  <c r="J64" i="69"/>
  <c r="J65" i="69"/>
  <c r="J77" i="69"/>
  <c r="J54" i="69"/>
  <c r="J51" i="69"/>
  <c r="J52" i="69"/>
  <c r="J55" i="69"/>
  <c r="J56" i="69"/>
  <c r="J57" i="69"/>
  <c r="J58" i="69"/>
  <c r="J59" i="69"/>
  <c r="J60" i="69"/>
  <c r="J49" i="69"/>
  <c r="J61" i="69"/>
  <c r="J50" i="69"/>
  <c r="J62" i="69"/>
  <c r="J63" i="69"/>
  <c r="J53" i="69"/>
  <c r="J29" i="69"/>
  <c r="J30" i="69"/>
  <c r="J19" i="69"/>
  <c r="J31" i="69"/>
  <c r="J20" i="69"/>
  <c r="J32" i="69"/>
  <c r="J21" i="69"/>
  <c r="J33" i="69"/>
  <c r="J25" i="69"/>
  <c r="J22" i="69"/>
  <c r="J23" i="69"/>
  <c r="J24" i="69"/>
  <c r="J26" i="69"/>
  <c r="J27" i="69"/>
  <c r="J28" i="69"/>
  <c r="J17" i="69"/>
  <c r="J18" i="69"/>
  <c r="J14" i="69"/>
  <c r="J10" i="69"/>
  <c r="J15" i="69"/>
  <c r="J11" i="69"/>
  <c r="J12" i="69"/>
  <c r="J13" i="69"/>
  <c r="J16" i="69"/>
  <c r="AH33" i="69"/>
  <c r="AH88" i="69"/>
  <c r="AH83" i="69"/>
  <c r="AH4" i="69"/>
  <c r="AH28" i="69"/>
  <c r="AH101" i="69"/>
  <c r="AH76" i="69"/>
  <c r="AH23" i="69"/>
  <c r="AH93" i="69"/>
  <c r="AH48" i="69"/>
  <c r="AH9" i="69"/>
  <c r="H48" i="69"/>
  <c r="AH108" i="69"/>
  <c r="AH100" i="69"/>
  <c r="AH92" i="69"/>
  <c r="AH87" i="69"/>
  <c r="AH81" i="69"/>
  <c r="AH72" i="69"/>
  <c r="AH44" i="69"/>
  <c r="AH32" i="69"/>
  <c r="AH27" i="69"/>
  <c r="AH21" i="69"/>
  <c r="AH8" i="69"/>
  <c r="AH105" i="69"/>
  <c r="AH97" i="69"/>
  <c r="AH91" i="69"/>
  <c r="AH85" i="69"/>
  <c r="AH80" i="69"/>
  <c r="AH68" i="69"/>
  <c r="AH40" i="69"/>
  <c r="AH31" i="69"/>
  <c r="AH25" i="69"/>
  <c r="AH20" i="69"/>
  <c r="AH7" i="69"/>
  <c r="AH104" i="69"/>
  <c r="AH96" i="69"/>
  <c r="AH89" i="69"/>
  <c r="AH84" i="69"/>
  <c r="AH79" i="69"/>
  <c r="AH64" i="69"/>
  <c r="AH36" i="69"/>
  <c r="AH29" i="69"/>
  <c r="AH24" i="69"/>
  <c r="AH19" i="69"/>
  <c r="AH5" i="69"/>
  <c r="AH120" i="69"/>
  <c r="AH112" i="69"/>
  <c r="AH60" i="69"/>
  <c r="AH56" i="69"/>
  <c r="AH52" i="69"/>
  <c r="AH16" i="69"/>
  <c r="AH12" i="69"/>
  <c r="AH123" i="69"/>
  <c r="AH119" i="69"/>
  <c r="AH115" i="69"/>
  <c r="AH111" i="69"/>
  <c r="AH107" i="69"/>
  <c r="AH103" i="69"/>
  <c r="AH99" i="69"/>
  <c r="AH95" i="69"/>
  <c r="AH75" i="69"/>
  <c r="AH71" i="69"/>
  <c r="AH67" i="69"/>
  <c r="AH63" i="69"/>
  <c r="AH59" i="69"/>
  <c r="AH55" i="69"/>
  <c r="AH51" i="69"/>
  <c r="AH47" i="69"/>
  <c r="AH43" i="69"/>
  <c r="AH39" i="69"/>
  <c r="AH35" i="69"/>
  <c r="AH15" i="69"/>
  <c r="AH11" i="69"/>
  <c r="AH122" i="69"/>
  <c r="AH118" i="69"/>
  <c r="AH114" i="69"/>
  <c r="AH110" i="69"/>
  <c r="AH106" i="69"/>
  <c r="AH102" i="69"/>
  <c r="AH98" i="69"/>
  <c r="AH90" i="69"/>
  <c r="AH86" i="69"/>
  <c r="AH78" i="69"/>
  <c r="AH74" i="69"/>
  <c r="AH70" i="69"/>
  <c r="AH66" i="69"/>
  <c r="AH62" i="69"/>
  <c r="AH58" i="69"/>
  <c r="AH54" i="69"/>
  <c r="AH50" i="69"/>
  <c r="AH46" i="69"/>
  <c r="AH42" i="69"/>
  <c r="AH38" i="69"/>
  <c r="AH34" i="69"/>
  <c r="AH30" i="69"/>
  <c r="AH26" i="69"/>
  <c r="AH18" i="69"/>
  <c r="AH14" i="69"/>
  <c r="AH10" i="69"/>
  <c r="AH116" i="69"/>
  <c r="AH121" i="69"/>
  <c r="AH117" i="69"/>
  <c r="AH113" i="69"/>
  <c r="AH77" i="69"/>
  <c r="AH73" i="69"/>
  <c r="AH69" i="69"/>
  <c r="AH61" i="69"/>
  <c r="AH57" i="69"/>
  <c r="AH53" i="69"/>
  <c r="AH45" i="69"/>
  <c r="AH41" i="69"/>
  <c r="AH17" i="69"/>
  <c r="H88" i="69"/>
  <c r="H4" i="69"/>
  <c r="H32" i="69"/>
  <c r="H93" i="69"/>
  <c r="H25" i="69"/>
  <c r="H104" i="69"/>
  <c r="H41" i="69"/>
  <c r="H101" i="69"/>
  <c r="H85" i="69"/>
  <c r="H40" i="69"/>
  <c r="H24" i="69"/>
  <c r="H96" i="69"/>
  <c r="H80" i="69"/>
  <c r="H33" i="69"/>
  <c r="H8" i="69"/>
  <c r="H108" i="69"/>
  <c r="H100" i="69"/>
  <c r="H92" i="69"/>
  <c r="H84" i="69"/>
  <c r="H45" i="69"/>
  <c r="H37" i="69"/>
  <c r="H29" i="69"/>
  <c r="H21" i="69"/>
  <c r="H105" i="69"/>
  <c r="H97" i="69"/>
  <c r="H89" i="69"/>
  <c r="H81" i="69"/>
  <c r="H44" i="69"/>
  <c r="H36" i="69"/>
  <c r="H28" i="69"/>
  <c r="H20" i="69"/>
  <c r="H65" i="69"/>
  <c r="H69" i="69"/>
  <c r="H73" i="69"/>
  <c r="H77" i="69"/>
  <c r="H66" i="69"/>
  <c r="H70" i="69"/>
  <c r="H74" i="69"/>
  <c r="H78" i="69"/>
  <c r="H68" i="69"/>
  <c r="H76" i="69"/>
  <c r="H67" i="69"/>
  <c r="H71" i="69"/>
  <c r="H75" i="69"/>
  <c r="H64" i="69"/>
  <c r="H72" i="69"/>
  <c r="H13" i="69"/>
  <c r="H17" i="69"/>
  <c r="H10" i="69"/>
  <c r="H14" i="69"/>
  <c r="H18" i="69"/>
  <c r="H12" i="69"/>
  <c r="H11" i="69"/>
  <c r="H15" i="69"/>
  <c r="H16" i="69"/>
  <c r="H116" i="69"/>
  <c r="H56" i="69"/>
  <c r="H123" i="69"/>
  <c r="H119" i="69"/>
  <c r="H115" i="69"/>
  <c r="H111" i="69"/>
  <c r="H107" i="69"/>
  <c r="H103" i="69"/>
  <c r="H99" i="69"/>
  <c r="H95" i="69"/>
  <c r="H91" i="69"/>
  <c r="H87" i="69"/>
  <c r="H83" i="69"/>
  <c r="H79" i="69"/>
  <c r="H63" i="69"/>
  <c r="H59" i="69"/>
  <c r="H55" i="69"/>
  <c r="H51" i="69"/>
  <c r="H47" i="69"/>
  <c r="H43" i="69"/>
  <c r="H39" i="69"/>
  <c r="H35" i="69"/>
  <c r="H31" i="69"/>
  <c r="H27" i="69"/>
  <c r="H23" i="69"/>
  <c r="H19" i="69"/>
  <c r="H7" i="69"/>
  <c r="H120" i="69"/>
  <c r="H112" i="69"/>
  <c r="H60" i="69"/>
  <c r="H52" i="69"/>
  <c r="H122" i="69"/>
  <c r="H118" i="69"/>
  <c r="H114" i="69"/>
  <c r="H110" i="69"/>
  <c r="H106" i="69"/>
  <c r="H102" i="69"/>
  <c r="H98" i="69"/>
  <c r="H90" i="69"/>
  <c r="H86" i="69"/>
  <c r="H62" i="69"/>
  <c r="H58" i="69"/>
  <c r="H54" i="69"/>
  <c r="H50" i="69"/>
  <c r="H46" i="69"/>
  <c r="H42" i="69"/>
  <c r="H38" i="69"/>
  <c r="H30" i="69"/>
  <c r="H26" i="69"/>
  <c r="H6" i="69"/>
  <c r="H121" i="69"/>
  <c r="H117" i="69"/>
  <c r="H113" i="69"/>
  <c r="H61" i="69"/>
  <c r="H57" i="69"/>
  <c r="H53" i="69"/>
  <c r="H9" i="69"/>
  <c r="AT5" i="69"/>
  <c r="AT6" i="69"/>
  <c r="AT7" i="69"/>
  <c r="AT8" i="69"/>
  <c r="AT9" i="69"/>
  <c r="AT10" i="69"/>
  <c r="AT11" i="69"/>
  <c r="AT12" i="69"/>
  <c r="AT13" i="69"/>
  <c r="AT4" i="69"/>
  <c r="R5" i="69"/>
  <c r="R6" i="69"/>
  <c r="R7" i="69"/>
  <c r="R8" i="69"/>
  <c r="R9" i="69"/>
  <c r="R10" i="69"/>
  <c r="R11" i="69"/>
  <c r="R12" i="69"/>
  <c r="R13" i="69"/>
  <c r="R4" i="69"/>
  <c r="AF35" i="69" l="1"/>
  <c r="AF39" i="69"/>
  <c r="AF43" i="69"/>
  <c r="AF47" i="69"/>
  <c r="AF34" i="69"/>
  <c r="AF46" i="69"/>
  <c r="AF36" i="69"/>
  <c r="AF40" i="69"/>
  <c r="AF44" i="69"/>
  <c r="AF48" i="69"/>
  <c r="AF42" i="69"/>
  <c r="AF37" i="69"/>
  <c r="AF41" i="69"/>
  <c r="AF45" i="69"/>
  <c r="AF38" i="69"/>
  <c r="AF7" i="69"/>
  <c r="AF8" i="69"/>
  <c r="AF4" i="69"/>
  <c r="AF5" i="69"/>
  <c r="AF9" i="69"/>
  <c r="AF6" i="69"/>
  <c r="AF19" i="69"/>
  <c r="AF23" i="69"/>
  <c r="AF27" i="69"/>
  <c r="AF31" i="69"/>
  <c r="AF22" i="69"/>
  <c r="AF20" i="69"/>
  <c r="AF24" i="69"/>
  <c r="AF28" i="69"/>
  <c r="AF32" i="69"/>
  <c r="AF30" i="69"/>
  <c r="AF21" i="69"/>
  <c r="AF25" i="69"/>
  <c r="AF29" i="69"/>
  <c r="AF33" i="69"/>
  <c r="AF26" i="69"/>
  <c r="AF67" i="69"/>
  <c r="AF71" i="69"/>
  <c r="AF75" i="69"/>
  <c r="AF66" i="69"/>
  <c r="AF78" i="69"/>
  <c r="AF64" i="69"/>
  <c r="AF68" i="69"/>
  <c r="AF72" i="69"/>
  <c r="AF76" i="69"/>
  <c r="AF70" i="69"/>
  <c r="AF65" i="69"/>
  <c r="AF69" i="69"/>
  <c r="AF73" i="69"/>
  <c r="AF77" i="69"/>
  <c r="AF74" i="69"/>
  <c r="AF11" i="69"/>
  <c r="AF15" i="69"/>
  <c r="AF12" i="69"/>
  <c r="AF16" i="69"/>
  <c r="AF10" i="69"/>
  <c r="AF18" i="69"/>
  <c r="AF13" i="69"/>
  <c r="AF17" i="69"/>
  <c r="AF14" i="69"/>
  <c r="AF95" i="69"/>
  <c r="AF99" i="69"/>
  <c r="AF103" i="69"/>
  <c r="AF107" i="69"/>
  <c r="AF94" i="69"/>
  <c r="AF106" i="69"/>
  <c r="AF96" i="69"/>
  <c r="AF100" i="69"/>
  <c r="AF104" i="69"/>
  <c r="AF108" i="69"/>
  <c r="AF102" i="69"/>
  <c r="AF97" i="69"/>
  <c r="AF101" i="69"/>
  <c r="AF105" i="69"/>
  <c r="AF98" i="69"/>
  <c r="AF79" i="69"/>
  <c r="AF83" i="69"/>
  <c r="AF87" i="69"/>
  <c r="AF91" i="69"/>
  <c r="AF80" i="69"/>
  <c r="AF84" i="69"/>
  <c r="AF88" i="69"/>
  <c r="AF92" i="69"/>
  <c r="AF82" i="69"/>
  <c r="AF90" i="69"/>
  <c r="AF81" i="69"/>
  <c r="AF85" i="69"/>
  <c r="AF89" i="69"/>
  <c r="AF93" i="69"/>
  <c r="AF86" i="69"/>
  <c r="AF111" i="69"/>
  <c r="AF115" i="69"/>
  <c r="AF119" i="69"/>
  <c r="AF123" i="69"/>
  <c r="AF118" i="69"/>
  <c r="AF112" i="69"/>
  <c r="AF116" i="69"/>
  <c r="AF120" i="69"/>
  <c r="AF114" i="69"/>
  <c r="AF109" i="69"/>
  <c r="AF113" i="69"/>
  <c r="AF117" i="69"/>
  <c r="AF121" i="69"/>
  <c r="AF110" i="69"/>
  <c r="AF122" i="69"/>
  <c r="AF51" i="69"/>
  <c r="AF55" i="69"/>
  <c r="AF59" i="69"/>
  <c r="AF63" i="69"/>
  <c r="AF54" i="69"/>
  <c r="AF52" i="69"/>
  <c r="AF56" i="69"/>
  <c r="AF60" i="69"/>
  <c r="AF58" i="69"/>
  <c r="AF49" i="69"/>
  <c r="AF53" i="69"/>
  <c r="AF57" i="69"/>
  <c r="AF61" i="69"/>
  <c r="AF50" i="69"/>
  <c r="AF62" i="69"/>
  <c r="F13" i="69"/>
  <c r="F17" i="69"/>
  <c r="F10" i="69"/>
  <c r="F14" i="69"/>
  <c r="F18" i="69"/>
  <c r="F12" i="69"/>
  <c r="F11" i="69"/>
  <c r="F15" i="69"/>
  <c r="F16" i="69"/>
  <c r="F94" i="69"/>
  <c r="F98" i="69"/>
  <c r="F102" i="69"/>
  <c r="F106" i="69"/>
  <c r="F96" i="69"/>
  <c r="F104" i="69"/>
  <c r="F95" i="69"/>
  <c r="F99" i="69"/>
  <c r="F103" i="69"/>
  <c r="F107" i="69"/>
  <c r="F100" i="69"/>
  <c r="F108" i="69"/>
  <c r="F105" i="69"/>
  <c r="F97" i="69"/>
  <c r="F101" i="69"/>
  <c r="F37" i="69"/>
  <c r="F41" i="69"/>
  <c r="F45" i="69"/>
  <c r="F34" i="69"/>
  <c r="F38" i="69"/>
  <c r="F42" i="69"/>
  <c r="F46" i="69"/>
  <c r="F36" i="69"/>
  <c r="F44" i="69"/>
  <c r="F48" i="69"/>
  <c r="F35" i="69"/>
  <c r="F39" i="69"/>
  <c r="F43" i="69"/>
  <c r="F47" i="69"/>
  <c r="F40" i="69"/>
  <c r="F65" i="69"/>
  <c r="F66" i="69"/>
  <c r="F70" i="69"/>
  <c r="F74" i="69"/>
  <c r="F78" i="69"/>
  <c r="F64" i="69"/>
  <c r="F72" i="69"/>
  <c r="F67" i="69"/>
  <c r="F71" i="69"/>
  <c r="F75" i="69"/>
  <c r="F68" i="69"/>
  <c r="F76" i="69"/>
  <c r="F69" i="69"/>
  <c r="F73" i="69"/>
  <c r="F77" i="69"/>
  <c r="F110" i="69"/>
  <c r="F114" i="69"/>
  <c r="F118" i="69"/>
  <c r="F122" i="69"/>
  <c r="F112" i="69"/>
  <c r="F120" i="69"/>
  <c r="F111" i="69"/>
  <c r="F115" i="69"/>
  <c r="F119" i="69"/>
  <c r="F123" i="69"/>
  <c r="F116" i="69"/>
  <c r="F121" i="69"/>
  <c r="F117" i="69"/>
  <c r="F109" i="69"/>
  <c r="F113" i="69"/>
  <c r="F53" i="69"/>
  <c r="F50" i="69"/>
  <c r="F54" i="69"/>
  <c r="F58" i="69"/>
  <c r="F62" i="69"/>
  <c r="F56" i="69"/>
  <c r="F49" i="69"/>
  <c r="F61" i="69"/>
  <c r="F51" i="69"/>
  <c r="F55" i="69"/>
  <c r="F59" i="69"/>
  <c r="F63" i="69"/>
  <c r="F52" i="69"/>
  <c r="F60" i="69"/>
  <c r="F57" i="69"/>
  <c r="F5" i="69"/>
  <c r="F9" i="69"/>
  <c r="F6" i="69"/>
  <c r="F8" i="69"/>
  <c r="F7" i="69"/>
  <c r="F4" i="69"/>
  <c r="F82" i="69"/>
  <c r="F86" i="69"/>
  <c r="F90" i="69"/>
  <c r="F80" i="69"/>
  <c r="F88" i="69"/>
  <c r="F79" i="69"/>
  <c r="F83" i="69"/>
  <c r="F87" i="69"/>
  <c r="F91" i="69"/>
  <c r="F84" i="69"/>
  <c r="F92" i="69"/>
  <c r="F89" i="69"/>
  <c r="F85" i="69"/>
  <c r="F93" i="69"/>
  <c r="F81" i="69"/>
  <c r="F21" i="69"/>
  <c r="F25" i="69"/>
  <c r="F29" i="69"/>
  <c r="F33" i="69"/>
  <c r="F22" i="69"/>
  <c r="F26" i="69"/>
  <c r="F30" i="69"/>
  <c r="F20" i="69"/>
  <c r="F28" i="69"/>
  <c r="F19" i="69"/>
  <c r="F23" i="69"/>
  <c r="F27" i="69"/>
  <c r="F31" i="69"/>
  <c r="F24" i="69"/>
  <c r="F32" i="69"/>
  <c r="H5" i="68" l="1"/>
  <c r="Q4" i="67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L4" i="67"/>
  <c r="N4" i="67"/>
  <c r="O4" i="67"/>
  <c r="B2" i="67"/>
  <c r="I4" i="67" s="1"/>
  <c r="H4" i="67" l="1"/>
  <c r="C5" i="68" s="1"/>
  <c r="G5" i="68" s="1"/>
  <c r="P4" i="67"/>
  <c r="M4" i="67"/>
  <c r="K4" i="67"/>
  <c r="J4" i="67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Q5" i="67" s="1"/>
  <c r="H6" i="68" s="1"/>
  <c r="U5" i="67"/>
  <c r="U6" i="67" s="1"/>
  <c r="U7" i="67" s="1"/>
  <c r="U8" i="67" s="1"/>
  <c r="U9" i="67" s="1"/>
  <c r="U10" i="67" s="1"/>
  <c r="U11" i="67" s="1"/>
  <c r="U12" i="67" s="1"/>
  <c r="U13" i="67" s="1"/>
  <c r="U14" i="67" s="1"/>
  <c r="E5" i="68" l="1"/>
  <c r="H5" i="67"/>
  <c r="C6" i="68" s="1"/>
  <c r="L5" i="67"/>
  <c r="P5" i="67"/>
  <c r="I5" i="67"/>
  <c r="M5" i="67"/>
  <c r="N5" i="67"/>
  <c r="J5" i="67"/>
  <c r="K5" i="67"/>
  <c r="O5" i="67"/>
  <c r="D6" i="67"/>
  <c r="Q6" i="67" s="1"/>
  <c r="H7" i="68" s="1"/>
  <c r="P5" i="68" l="1"/>
  <c r="Q5" i="68" s="1"/>
  <c r="G6" i="68"/>
  <c r="E6" i="68"/>
  <c r="P6" i="68" s="1"/>
  <c r="Q6" i="68" s="1"/>
  <c r="K6" i="67"/>
  <c r="O6" i="67"/>
  <c r="H6" i="67"/>
  <c r="C7" i="68" s="1"/>
  <c r="L6" i="67"/>
  <c r="P6" i="67"/>
  <c r="M6" i="67"/>
  <c r="I6" i="67"/>
  <c r="J6" i="67"/>
  <c r="N6" i="67"/>
  <c r="D7" i="67"/>
  <c r="Q7" i="67" s="1"/>
  <c r="H8" i="68" s="1"/>
  <c r="G7" i="68" l="1"/>
  <c r="E7" i="68"/>
  <c r="P7" i="68" s="1"/>
  <c r="Q7" i="68" s="1"/>
  <c r="J7" i="67"/>
  <c r="N7" i="67"/>
  <c r="K7" i="67"/>
  <c r="O7" i="67"/>
  <c r="L7" i="67"/>
  <c r="I7" i="67"/>
  <c r="M7" i="67"/>
  <c r="P7" i="67"/>
  <c r="H7" i="67"/>
  <c r="C8" i="68" s="1"/>
  <c r="D8" i="67"/>
  <c r="Q8" i="67" s="1"/>
  <c r="H9" i="68" s="1"/>
  <c r="G8" i="68" l="1"/>
  <c r="E8" i="68"/>
  <c r="P8" i="68" s="1"/>
  <c r="Q8" i="68" s="1"/>
  <c r="I8" i="67"/>
  <c r="M8" i="67"/>
  <c r="J8" i="67"/>
  <c r="N8" i="67"/>
  <c r="K8" i="67"/>
  <c r="L8" i="67"/>
  <c r="O8" i="67"/>
  <c r="P8" i="67"/>
  <c r="H8" i="67"/>
  <c r="C9" i="68" s="1"/>
  <c r="D9" i="67"/>
  <c r="Q9" i="67" s="1"/>
  <c r="H10" i="68" s="1"/>
  <c r="G9" i="68" l="1"/>
  <c r="E9" i="68"/>
  <c r="P9" i="68" s="1"/>
  <c r="Q9" i="68" s="1"/>
  <c r="H9" i="67"/>
  <c r="C10" i="68" s="1"/>
  <c r="L9" i="67"/>
  <c r="P9" i="67"/>
  <c r="I9" i="67"/>
  <c r="M9" i="67"/>
  <c r="J9" i="67"/>
  <c r="N9" i="67"/>
  <c r="O9" i="67"/>
  <c r="K9" i="67"/>
  <c r="D10" i="67"/>
  <c r="Q10" i="67" s="1"/>
  <c r="H11" i="68" s="1"/>
  <c r="G10" i="68" l="1"/>
  <c r="E10" i="68"/>
  <c r="P10" i="68" s="1"/>
  <c r="Q10" i="68" s="1"/>
  <c r="K10" i="67"/>
  <c r="O10" i="67"/>
  <c r="H10" i="67"/>
  <c r="C11" i="68" s="1"/>
  <c r="L10" i="67"/>
  <c r="P10" i="67"/>
  <c r="I10" i="67"/>
  <c r="N10" i="67"/>
  <c r="J10" i="67"/>
  <c r="M10" i="67"/>
  <c r="D11" i="67"/>
  <c r="Q11" i="67" s="1"/>
  <c r="H12" i="68" s="1"/>
  <c r="G11" i="68" l="1"/>
  <c r="E11" i="68"/>
  <c r="P11" i="68" s="1"/>
  <c r="Q11" i="68" s="1"/>
  <c r="J11" i="67"/>
  <c r="N11" i="67"/>
  <c r="K11" i="67"/>
  <c r="O11" i="67"/>
  <c r="H11" i="67"/>
  <c r="C12" i="68" s="1"/>
  <c r="P11" i="67"/>
  <c r="I11" i="67"/>
  <c r="L11" i="67"/>
  <c r="M11" i="67"/>
  <c r="D12" i="67"/>
  <c r="Q12" i="67" s="1"/>
  <c r="H13" i="68" s="1"/>
  <c r="G12" i="68" l="1"/>
  <c r="E12" i="68"/>
  <c r="P12" i="68" s="1"/>
  <c r="Q12" i="68" s="1"/>
  <c r="I12" i="67"/>
  <c r="M12" i="67"/>
  <c r="J12" i="67"/>
  <c r="N12" i="67"/>
  <c r="O12" i="67"/>
  <c r="H12" i="67"/>
  <c r="C13" i="68" s="1"/>
  <c r="K12" i="67"/>
  <c r="P12" i="67"/>
  <c r="L12" i="67"/>
  <c r="D13" i="67"/>
  <c r="Q13" i="67" s="1"/>
  <c r="H14" i="68" s="1"/>
  <c r="G13" i="68" l="1"/>
  <c r="E13" i="68"/>
  <c r="P13" i="68" s="1"/>
  <c r="Q13" i="68" s="1"/>
  <c r="H13" i="67"/>
  <c r="C14" i="68" s="1"/>
  <c r="L13" i="67"/>
  <c r="P13" i="67"/>
  <c r="I13" i="67"/>
  <c r="M13" i="67"/>
  <c r="N13" i="67"/>
  <c r="J13" i="67"/>
  <c r="K13" i="67"/>
  <c r="O13" i="67"/>
  <c r="D14" i="67"/>
  <c r="Q14" i="67" s="1"/>
  <c r="H15" i="68" s="1"/>
  <c r="G14" i="68" l="1"/>
  <c r="E14" i="68"/>
  <c r="P14" i="68" s="1"/>
  <c r="Q14" i="68" s="1"/>
  <c r="K14" i="67"/>
  <c r="O14" i="67"/>
  <c r="H14" i="67"/>
  <c r="C15" i="68" s="1"/>
  <c r="L14" i="67"/>
  <c r="P14" i="67"/>
  <c r="M14" i="67"/>
  <c r="J14" i="67"/>
  <c r="N14" i="67"/>
  <c r="I14" i="67"/>
  <c r="D15" i="67"/>
  <c r="Q15" i="67" s="1"/>
  <c r="H16" i="68" s="1"/>
  <c r="W5" i="67"/>
  <c r="X5" i="67" s="1"/>
  <c r="G15" i="68" l="1"/>
  <c r="E15" i="68"/>
  <c r="D16" i="67"/>
  <c r="Q16" i="67" s="1"/>
  <c r="H17" i="68" s="1"/>
  <c r="J15" i="67"/>
  <c r="N15" i="67"/>
  <c r="K15" i="67"/>
  <c r="O15" i="67"/>
  <c r="L15" i="67"/>
  <c r="M15" i="67"/>
  <c r="P15" i="67"/>
  <c r="I15" i="67"/>
  <c r="H15" i="67"/>
  <c r="C16" i="68" s="1"/>
  <c r="P15" i="68" l="1"/>
  <c r="Q15" i="68" s="1"/>
  <c r="G16" i="68"/>
  <c r="E16" i="68"/>
  <c r="P16" i="68" s="1"/>
  <c r="Q16" i="68" s="1"/>
  <c r="D17" i="67"/>
  <c r="Q17" i="67" s="1"/>
  <c r="H18" i="68" s="1"/>
  <c r="I16" i="67"/>
  <c r="M16" i="67"/>
  <c r="J16" i="67"/>
  <c r="N16" i="67"/>
  <c r="K16" i="67"/>
  <c r="O16" i="67"/>
  <c r="P16" i="67"/>
  <c r="H16" i="67"/>
  <c r="C17" i="68" s="1"/>
  <c r="L16" i="67"/>
  <c r="AV2" i="65"/>
  <c r="AU2" i="65"/>
  <c r="AF10" i="65"/>
  <c r="AF11" i="65" s="1"/>
  <c r="AI5" i="65"/>
  <c r="G17" i="68" l="1"/>
  <c r="E17" i="68"/>
  <c r="P17" i="68" s="1"/>
  <c r="Q17" i="68" s="1"/>
  <c r="D18" i="67"/>
  <c r="Q18" i="67" s="1"/>
  <c r="H19" i="68" s="1"/>
  <c r="H17" i="67"/>
  <c r="C18" i="68" s="1"/>
  <c r="L17" i="67"/>
  <c r="P17" i="67"/>
  <c r="I17" i="67"/>
  <c r="M17" i="67"/>
  <c r="J17" i="67"/>
  <c r="O17" i="67"/>
  <c r="N17" i="67"/>
  <c r="K17" i="67"/>
  <c r="W64" i="65"/>
  <c r="X64" i="65"/>
  <c r="Y64" i="65"/>
  <c r="W65" i="65"/>
  <c r="X65" i="65"/>
  <c r="Y65" i="65"/>
  <c r="W66" i="65"/>
  <c r="X66" i="65"/>
  <c r="Y66" i="65"/>
  <c r="W67" i="65"/>
  <c r="X67" i="65"/>
  <c r="Y67" i="65"/>
  <c r="W68" i="65"/>
  <c r="X68" i="65"/>
  <c r="Y68" i="65"/>
  <c r="W69" i="65"/>
  <c r="X69" i="65"/>
  <c r="Y69" i="65"/>
  <c r="W70" i="65"/>
  <c r="X70" i="65"/>
  <c r="Y70" i="65"/>
  <c r="W71" i="65"/>
  <c r="X71" i="65"/>
  <c r="Y71" i="65"/>
  <c r="W72" i="65"/>
  <c r="X72" i="65"/>
  <c r="Y72" i="65"/>
  <c r="W73" i="65"/>
  <c r="X73" i="65"/>
  <c r="Y73" i="65"/>
  <c r="W74" i="65"/>
  <c r="X74" i="65"/>
  <c r="Y74" i="65"/>
  <c r="W75" i="65"/>
  <c r="X75" i="65"/>
  <c r="Y75" i="65"/>
  <c r="W76" i="65"/>
  <c r="X76" i="65"/>
  <c r="Y76" i="65"/>
  <c r="W77" i="65"/>
  <c r="X77" i="65"/>
  <c r="Y77" i="65"/>
  <c r="W78" i="65"/>
  <c r="X78" i="65"/>
  <c r="Y78" i="65"/>
  <c r="W79" i="65"/>
  <c r="X79" i="65"/>
  <c r="Y79" i="65"/>
  <c r="W80" i="65"/>
  <c r="X80" i="65"/>
  <c r="Y80" i="65"/>
  <c r="W81" i="65"/>
  <c r="X81" i="65"/>
  <c r="Y81" i="65"/>
  <c r="W82" i="65"/>
  <c r="X82" i="65"/>
  <c r="Y82" i="65"/>
  <c r="W83" i="65"/>
  <c r="X83" i="65"/>
  <c r="Y83" i="65"/>
  <c r="W84" i="65"/>
  <c r="X84" i="65"/>
  <c r="Y84" i="65"/>
  <c r="W85" i="65"/>
  <c r="X85" i="65"/>
  <c r="Y85" i="65"/>
  <c r="W86" i="65"/>
  <c r="X86" i="65"/>
  <c r="Y86" i="65"/>
  <c r="W87" i="65"/>
  <c r="X87" i="65"/>
  <c r="Y87" i="65"/>
  <c r="W88" i="65"/>
  <c r="X88" i="65"/>
  <c r="Y88" i="65"/>
  <c r="W89" i="65"/>
  <c r="X89" i="65"/>
  <c r="Y89" i="65"/>
  <c r="W90" i="65"/>
  <c r="X90" i="65"/>
  <c r="Y90" i="65"/>
  <c r="W91" i="65"/>
  <c r="X91" i="65"/>
  <c r="Y91" i="65"/>
  <c r="W92" i="65"/>
  <c r="X92" i="65"/>
  <c r="Y92" i="65"/>
  <c r="W93" i="65"/>
  <c r="X93" i="65"/>
  <c r="Y93" i="65"/>
  <c r="AE3" i="65"/>
  <c r="G18" i="68" l="1"/>
  <c r="E18" i="68"/>
  <c r="D19" i="67"/>
  <c r="Q19" i="67" s="1"/>
  <c r="H20" i="68" s="1"/>
  <c r="K18" i="67"/>
  <c r="O18" i="67"/>
  <c r="H18" i="67"/>
  <c r="C19" i="68" s="1"/>
  <c r="L18" i="67"/>
  <c r="P18" i="67"/>
  <c r="I18" i="67"/>
  <c r="J18" i="67"/>
  <c r="M18" i="67"/>
  <c r="N18" i="67"/>
  <c r="Y6" i="65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Y56" i="65"/>
  <c r="Y57" i="65"/>
  <c r="Y58" i="65"/>
  <c r="Y59" i="65"/>
  <c r="Y60" i="65"/>
  <c r="Y61" i="65"/>
  <c r="Y62" i="65"/>
  <c r="Y63" i="65"/>
  <c r="Y5" i="65"/>
  <c r="Y4" i="65"/>
  <c r="P18" i="68" l="1"/>
  <c r="Q18" i="68" s="1"/>
  <c r="AC6" i="65"/>
  <c r="AM6" i="65" s="1"/>
  <c r="AP6" i="65" s="1"/>
  <c r="AS6" i="65" s="1"/>
  <c r="G19" i="68"/>
  <c r="E19" i="68"/>
  <c r="P19" i="68" s="1"/>
  <c r="Q19" i="68" s="1"/>
  <c r="D20" i="67"/>
  <c r="Q20" i="67" s="1"/>
  <c r="H21" i="68" s="1"/>
  <c r="J19" i="67"/>
  <c r="N19" i="67"/>
  <c r="K19" i="67"/>
  <c r="O19" i="67"/>
  <c r="H19" i="67"/>
  <c r="C20" i="68" s="1"/>
  <c r="P19" i="67"/>
  <c r="I19" i="67"/>
  <c r="L19" i="67"/>
  <c r="M19" i="67"/>
  <c r="AO6" i="65"/>
  <c r="AR6" i="65" s="1"/>
  <c r="AN6" i="65"/>
  <c r="AQ6" i="65" s="1"/>
  <c r="AC60" i="65"/>
  <c r="AC52" i="65"/>
  <c r="AC44" i="65"/>
  <c r="AC40" i="65"/>
  <c r="AC32" i="65"/>
  <c r="AC28" i="65"/>
  <c r="AC24" i="65"/>
  <c r="AC20" i="65"/>
  <c r="AC16" i="65"/>
  <c r="AC8" i="65"/>
  <c r="AC59" i="65"/>
  <c r="AC51" i="65"/>
  <c r="AC43" i="65"/>
  <c r="AM25" i="65" s="1"/>
  <c r="AC35" i="65"/>
  <c r="AM21" i="65" s="1"/>
  <c r="AC23" i="65"/>
  <c r="AM15" i="65" s="1"/>
  <c r="AC7" i="65"/>
  <c r="AM7" i="65" s="1"/>
  <c r="AC62" i="65"/>
  <c r="AC58" i="65"/>
  <c r="AM28" i="65" s="1"/>
  <c r="AC54" i="65"/>
  <c r="AC50" i="65"/>
  <c r="AC46" i="65"/>
  <c r="AC42" i="65"/>
  <c r="AC38" i="65"/>
  <c r="AC34" i="65"/>
  <c r="AC30" i="65"/>
  <c r="AC26" i="65"/>
  <c r="AC22" i="65"/>
  <c r="AC18" i="65"/>
  <c r="AC14" i="65"/>
  <c r="AC10" i="65"/>
  <c r="AC64" i="65"/>
  <c r="AC70" i="65"/>
  <c r="AC74" i="65"/>
  <c r="AC78" i="65"/>
  <c r="AM32" i="65" s="1"/>
  <c r="AC82" i="65"/>
  <c r="AC86" i="65"/>
  <c r="AC88" i="65"/>
  <c r="AC92" i="65"/>
  <c r="AC65" i="65"/>
  <c r="AC67" i="65"/>
  <c r="AC69" i="65"/>
  <c r="AC71" i="65"/>
  <c r="AC73" i="65"/>
  <c r="AM31" i="65" s="1"/>
  <c r="AC75" i="65"/>
  <c r="AC77" i="65"/>
  <c r="AC79" i="65"/>
  <c r="AC81" i="65"/>
  <c r="AC83" i="65"/>
  <c r="AM33" i="65" s="1"/>
  <c r="AC85" i="65"/>
  <c r="AC87" i="65"/>
  <c r="AC89" i="65"/>
  <c r="AC91" i="65"/>
  <c r="AC93" i="65"/>
  <c r="AC66" i="65"/>
  <c r="AC68" i="65"/>
  <c r="AM30" i="65" s="1"/>
  <c r="AC72" i="65"/>
  <c r="AC76" i="65"/>
  <c r="AC80" i="65"/>
  <c r="AC84" i="65"/>
  <c r="AC90" i="65"/>
  <c r="AC4" i="65"/>
  <c r="AM4" i="65" s="1"/>
  <c r="AC56" i="65"/>
  <c r="AC48" i="65"/>
  <c r="AM26" i="65" s="1"/>
  <c r="AC36" i="65"/>
  <c r="AC12" i="65"/>
  <c r="AC63" i="65"/>
  <c r="AM29" i="65" s="1"/>
  <c r="AC55" i="65"/>
  <c r="AC47" i="65"/>
  <c r="AC39" i="65"/>
  <c r="AM23" i="65" s="1"/>
  <c r="AC31" i="65"/>
  <c r="AM19" i="65" s="1"/>
  <c r="AC27" i="65"/>
  <c r="AM17" i="65" s="1"/>
  <c r="AC19" i="65"/>
  <c r="AM13" i="65" s="1"/>
  <c r="AC15" i="65"/>
  <c r="AM11" i="65" s="1"/>
  <c r="AC11" i="65"/>
  <c r="AM9" i="65" s="1"/>
  <c r="AC61" i="65"/>
  <c r="AC57" i="65"/>
  <c r="AC53" i="65"/>
  <c r="AM27" i="65" s="1"/>
  <c r="AC49" i="65"/>
  <c r="AC45" i="65"/>
  <c r="AC41" i="65"/>
  <c r="AM24" i="65" s="1"/>
  <c r="AC37" i="65"/>
  <c r="AM22" i="65" s="1"/>
  <c r="AC33" i="65"/>
  <c r="AM20" i="65" s="1"/>
  <c r="AC29" i="65"/>
  <c r="AM18" i="65" s="1"/>
  <c r="AC25" i="65"/>
  <c r="AM16" i="65" s="1"/>
  <c r="AC21" i="65"/>
  <c r="AM14" i="65" s="1"/>
  <c r="AC17" i="65"/>
  <c r="AM12" i="65" s="1"/>
  <c r="AC13" i="65"/>
  <c r="AM10" i="65" s="1"/>
  <c r="AC9" i="65"/>
  <c r="AM8" i="65" s="1"/>
  <c r="AC5" i="65"/>
  <c r="AM5" i="65" s="1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W4" i="65"/>
  <c r="X5" i="65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4" i="65"/>
  <c r="G20" i="68" l="1"/>
  <c r="E20" i="68"/>
  <c r="P20" i="68" s="1"/>
  <c r="Q20" i="68" s="1"/>
  <c r="D21" i="67"/>
  <c r="Q21" i="67" s="1"/>
  <c r="H22" i="68" s="1"/>
  <c r="I20" i="67"/>
  <c r="M20" i="67"/>
  <c r="J20" i="67"/>
  <c r="N20" i="67"/>
  <c r="O20" i="67"/>
  <c r="K20" i="67"/>
  <c r="L20" i="67"/>
  <c r="H20" i="67"/>
  <c r="C21" i="68" s="1"/>
  <c r="P20" i="67"/>
  <c r="AN12" i="65"/>
  <c r="AQ12" i="65" s="1"/>
  <c r="AO12" i="65"/>
  <c r="AR12" i="65" s="1"/>
  <c r="AP12" i="65"/>
  <c r="AS12" i="65" s="1"/>
  <c r="AN29" i="65"/>
  <c r="AQ29" i="65" s="1"/>
  <c r="AO29" i="65"/>
  <c r="AR29" i="65" s="1"/>
  <c r="AP29" i="65"/>
  <c r="AS29" i="65" s="1"/>
  <c r="AP21" i="65"/>
  <c r="AS21" i="65" s="1"/>
  <c r="AN21" i="65"/>
  <c r="AQ21" i="65" s="1"/>
  <c r="AO21" i="65"/>
  <c r="AR21" i="65" s="1"/>
  <c r="AP14" i="65"/>
  <c r="AS14" i="65" s="1"/>
  <c r="AO14" i="65"/>
  <c r="AR14" i="65" s="1"/>
  <c r="AN14" i="65"/>
  <c r="AQ14" i="65" s="1"/>
  <c r="AN27" i="65"/>
  <c r="AQ27" i="65" s="1"/>
  <c r="AO27" i="65"/>
  <c r="AR27" i="65" s="1"/>
  <c r="AP27" i="65"/>
  <c r="AS27" i="65" s="1"/>
  <c r="AP11" i="65"/>
  <c r="AS11" i="65" s="1"/>
  <c r="AN11" i="65"/>
  <c r="AQ11" i="65" s="1"/>
  <c r="AO11" i="65"/>
  <c r="AR11" i="65" s="1"/>
  <c r="AP25" i="65"/>
  <c r="AS25" i="65" s="1"/>
  <c r="AO25" i="65"/>
  <c r="AR25" i="65" s="1"/>
  <c r="AN25" i="65"/>
  <c r="AQ25" i="65" s="1"/>
  <c r="AN8" i="65"/>
  <c r="AQ8" i="65" s="1"/>
  <c r="AO8" i="65"/>
  <c r="AR8" i="65" s="1"/>
  <c r="AP8" i="65"/>
  <c r="AS8" i="65" s="1"/>
  <c r="AO16" i="65"/>
  <c r="AR16" i="65" s="1"/>
  <c r="AP16" i="65"/>
  <c r="AS16" i="65" s="1"/>
  <c r="AN16" i="65"/>
  <c r="AQ16" i="65" s="1"/>
  <c r="AN24" i="65"/>
  <c r="AQ24" i="65" s="1"/>
  <c r="AO24" i="65"/>
  <c r="AR24" i="65" s="1"/>
  <c r="AP24" i="65"/>
  <c r="AS24" i="65" s="1"/>
  <c r="AN13" i="65"/>
  <c r="AQ13" i="65" s="1"/>
  <c r="AO13" i="65"/>
  <c r="AR13" i="65" s="1"/>
  <c r="AP13" i="65"/>
  <c r="AS13" i="65" s="1"/>
  <c r="AO33" i="65"/>
  <c r="AR33" i="65" s="1"/>
  <c r="AN33" i="65"/>
  <c r="AQ33" i="65" s="1"/>
  <c r="AP33" i="65"/>
  <c r="AS33" i="65" s="1"/>
  <c r="AP7" i="65"/>
  <c r="AS7" i="65" s="1"/>
  <c r="AN7" i="65"/>
  <c r="AQ7" i="65" s="1"/>
  <c r="AO7" i="65"/>
  <c r="AR7" i="65" s="1"/>
  <c r="AO20" i="65"/>
  <c r="AR20" i="65" s="1"/>
  <c r="AP20" i="65"/>
  <c r="AS20" i="65" s="1"/>
  <c r="AN20" i="65"/>
  <c r="AQ20" i="65" s="1"/>
  <c r="AN9" i="65"/>
  <c r="AQ9" i="65" s="1"/>
  <c r="AP9" i="65"/>
  <c r="AS9" i="65" s="1"/>
  <c r="AO9" i="65"/>
  <c r="AR9" i="65" s="1"/>
  <c r="AP19" i="65"/>
  <c r="AS19" i="65" s="1"/>
  <c r="AN19" i="65"/>
  <c r="AQ19" i="65" s="1"/>
  <c r="AO19" i="65"/>
  <c r="AR19" i="65" s="1"/>
  <c r="AO32" i="65"/>
  <c r="AR32" i="65" s="1"/>
  <c r="AP32" i="65"/>
  <c r="AS32" i="65" s="1"/>
  <c r="AN32" i="65"/>
  <c r="AQ32" i="65" s="1"/>
  <c r="AN28" i="65"/>
  <c r="AQ28" i="65" s="1"/>
  <c r="AO28" i="65"/>
  <c r="AR28" i="65" s="1"/>
  <c r="AP28" i="65"/>
  <c r="AS28" i="65" s="1"/>
  <c r="AB64" i="65"/>
  <c r="AB68" i="65"/>
  <c r="AB72" i="65"/>
  <c r="AB76" i="65"/>
  <c r="AB80" i="65"/>
  <c r="AB84" i="65"/>
  <c r="AB88" i="65"/>
  <c r="AB92" i="65"/>
  <c r="AB65" i="65"/>
  <c r="AB69" i="65"/>
  <c r="AB73" i="65"/>
  <c r="AB77" i="65"/>
  <c r="AB81" i="65"/>
  <c r="AB85" i="65"/>
  <c r="AB89" i="65"/>
  <c r="AB93" i="65"/>
  <c r="AB66" i="65"/>
  <c r="AB70" i="65"/>
  <c r="AB74" i="65"/>
  <c r="AB78" i="65"/>
  <c r="AB82" i="65"/>
  <c r="AB86" i="65"/>
  <c r="AB90" i="65"/>
  <c r="AB67" i="65"/>
  <c r="AB71" i="65"/>
  <c r="AB75" i="65"/>
  <c r="AB79" i="65"/>
  <c r="AB83" i="65"/>
  <c r="AB87" i="65"/>
  <c r="AB91" i="65"/>
  <c r="AB6" i="65"/>
  <c r="AB10" i="65"/>
  <c r="AB14" i="65"/>
  <c r="AB18" i="65"/>
  <c r="AB22" i="65"/>
  <c r="AB26" i="65"/>
  <c r="AB30" i="65"/>
  <c r="AB34" i="65"/>
  <c r="AB38" i="65"/>
  <c r="AB42" i="65"/>
  <c r="AB46" i="65"/>
  <c r="AB50" i="65"/>
  <c r="AB54" i="65"/>
  <c r="AB58" i="65"/>
  <c r="AB62" i="65"/>
  <c r="AB8" i="65"/>
  <c r="AB12" i="65"/>
  <c r="AB16" i="65"/>
  <c r="AB20" i="65"/>
  <c r="AB24" i="65"/>
  <c r="AB28" i="65"/>
  <c r="AB32" i="65"/>
  <c r="AB36" i="65"/>
  <c r="AB40" i="65"/>
  <c r="AB44" i="65"/>
  <c r="AB48" i="65"/>
  <c r="AB52" i="65"/>
  <c r="AB56" i="65"/>
  <c r="AB60" i="65"/>
  <c r="AB4" i="65"/>
  <c r="AB13" i="65"/>
  <c r="AB29" i="65"/>
  <c r="AB37" i="65"/>
  <c r="AB45" i="65"/>
  <c r="AB53" i="65"/>
  <c r="AB61" i="65"/>
  <c r="AB7" i="65"/>
  <c r="AB11" i="65"/>
  <c r="AB15" i="65"/>
  <c r="AB19" i="65"/>
  <c r="AB23" i="65"/>
  <c r="AB27" i="65"/>
  <c r="AB31" i="65"/>
  <c r="AB35" i="65"/>
  <c r="AB39" i="65"/>
  <c r="AB43" i="65"/>
  <c r="AB47" i="65"/>
  <c r="AB51" i="65"/>
  <c r="AB55" i="65"/>
  <c r="AB59" i="65"/>
  <c r="AB63" i="65"/>
  <c r="AB5" i="65"/>
  <c r="AB9" i="65"/>
  <c r="AB17" i="65"/>
  <c r="AB21" i="65"/>
  <c r="AB25" i="65"/>
  <c r="AB33" i="65"/>
  <c r="AB41" i="65"/>
  <c r="AB49" i="65"/>
  <c r="AB57" i="65"/>
  <c r="AO5" i="65"/>
  <c r="AR5" i="65" s="1"/>
  <c r="AP5" i="65"/>
  <c r="AS5" i="65" s="1"/>
  <c r="AN5" i="65"/>
  <c r="AQ5" i="65" s="1"/>
  <c r="AP22" i="65"/>
  <c r="AS22" i="65" s="1"/>
  <c r="AO22" i="65"/>
  <c r="AR22" i="65" s="1"/>
  <c r="AN22" i="65"/>
  <c r="AQ22" i="65" s="1"/>
  <c r="AN23" i="65"/>
  <c r="AQ23" i="65" s="1"/>
  <c r="AO23" i="65"/>
  <c r="AR23" i="65" s="1"/>
  <c r="AP23" i="65"/>
  <c r="AS23" i="65" s="1"/>
  <c r="AN10" i="65"/>
  <c r="AQ10" i="65" s="1"/>
  <c r="AO10" i="65"/>
  <c r="AR10" i="65" s="1"/>
  <c r="AP10" i="65"/>
  <c r="AS10" i="65" s="1"/>
  <c r="AO18" i="65"/>
  <c r="AR18" i="65" s="1"/>
  <c r="AN18" i="65"/>
  <c r="AQ18" i="65" s="1"/>
  <c r="AP18" i="65"/>
  <c r="AS18" i="65" s="1"/>
  <c r="AO17" i="65"/>
  <c r="AR17" i="65" s="1"/>
  <c r="AP17" i="65"/>
  <c r="AS17" i="65" s="1"/>
  <c r="AN17" i="65"/>
  <c r="AQ17" i="65" s="1"/>
  <c r="AN26" i="65"/>
  <c r="AQ26" i="65" s="1"/>
  <c r="AP26" i="65"/>
  <c r="AS26" i="65" s="1"/>
  <c r="AO26" i="65"/>
  <c r="AR26" i="65" s="1"/>
  <c r="AO30" i="65"/>
  <c r="AR30" i="65" s="1"/>
  <c r="AP30" i="65"/>
  <c r="AS30" i="65" s="1"/>
  <c r="AN30" i="65"/>
  <c r="AQ30" i="65" s="1"/>
  <c r="AN31" i="65"/>
  <c r="AQ31" i="65" s="1"/>
  <c r="AO31" i="65"/>
  <c r="AR31" i="65" s="1"/>
  <c r="AP31" i="65"/>
  <c r="AS31" i="65" s="1"/>
  <c r="AN15" i="65"/>
  <c r="AQ15" i="65" s="1"/>
  <c r="AO15" i="65"/>
  <c r="AR15" i="65" s="1"/>
  <c r="AP15" i="65"/>
  <c r="AS15" i="65" s="1"/>
  <c r="AG10" i="65" l="1"/>
  <c r="AG11" i="65" s="1"/>
  <c r="G21" i="68"/>
  <c r="E21" i="68"/>
  <c r="D22" i="67"/>
  <c r="Q22" i="67" s="1"/>
  <c r="H23" i="68" s="1"/>
  <c r="H21" i="67"/>
  <c r="C22" i="68" s="1"/>
  <c r="L21" i="67"/>
  <c r="P21" i="67"/>
  <c r="I21" i="67"/>
  <c r="M21" i="67"/>
  <c r="N21" i="67"/>
  <c r="K21" i="67"/>
  <c r="O21" i="67"/>
  <c r="J21" i="67"/>
  <c r="H10" i="42"/>
  <c r="P21" i="68" l="1"/>
  <c r="Q21" i="68" s="1"/>
  <c r="G22" i="68"/>
  <c r="E22" i="68"/>
  <c r="P22" i="68" s="1"/>
  <c r="Q22" i="68" s="1"/>
  <c r="D23" i="67"/>
  <c r="Q23" i="67" s="1"/>
  <c r="H24" i="68" s="1"/>
  <c r="K22" i="67"/>
  <c r="O22" i="67"/>
  <c r="H22" i="67"/>
  <c r="C23" i="68" s="1"/>
  <c r="L22" i="67"/>
  <c r="P22" i="67"/>
  <c r="M22" i="67"/>
  <c r="N22" i="67"/>
  <c r="J22" i="67"/>
  <c r="I22" i="67"/>
  <c r="H11" i="42"/>
  <c r="G23" i="68" l="1"/>
  <c r="E23" i="68"/>
  <c r="P23" i="68" s="1"/>
  <c r="Q23" i="68" s="1"/>
  <c r="D24" i="67"/>
  <c r="Q24" i="67" s="1"/>
  <c r="H25" i="68" s="1"/>
  <c r="J23" i="67"/>
  <c r="N23" i="67"/>
  <c r="K23" i="67"/>
  <c r="O23" i="67"/>
  <c r="L23" i="67"/>
  <c r="P23" i="67"/>
  <c r="H23" i="67"/>
  <c r="C24" i="68" s="1"/>
  <c r="I23" i="67"/>
  <c r="M23" i="67"/>
  <c r="W6" i="67"/>
  <c r="X6" i="67" s="1"/>
  <c r="B2" i="42"/>
  <c r="I11" i="42" s="1"/>
  <c r="H12" i="42"/>
  <c r="B34" i="49"/>
  <c r="C5" i="49"/>
  <c r="B35" i="49" s="1"/>
  <c r="G24" i="68" l="1"/>
  <c r="E24" i="68"/>
  <c r="P24" i="68" s="1"/>
  <c r="Q24" i="68" s="1"/>
  <c r="I24" i="67"/>
  <c r="M24" i="67"/>
  <c r="J24" i="67"/>
  <c r="N24" i="67"/>
  <c r="K24" i="67"/>
  <c r="P24" i="67"/>
  <c r="H24" i="67"/>
  <c r="C25" i="68" s="1"/>
  <c r="O24" i="67"/>
  <c r="L24" i="67"/>
  <c r="D25" i="67"/>
  <c r="Q25" i="67" s="1"/>
  <c r="H26" i="68" s="1"/>
  <c r="I9" i="42"/>
  <c r="I10" i="42"/>
  <c r="H13" i="42"/>
  <c r="I12" i="42"/>
  <c r="C6" i="49"/>
  <c r="E25" i="68" l="1"/>
  <c r="G25" i="68"/>
  <c r="H25" i="67"/>
  <c r="C26" i="68" s="1"/>
  <c r="L25" i="67"/>
  <c r="P25" i="67"/>
  <c r="I25" i="67"/>
  <c r="M25" i="67"/>
  <c r="J25" i="67"/>
  <c r="K25" i="67"/>
  <c r="N25" i="67"/>
  <c r="O25" i="67"/>
  <c r="D26" i="67"/>
  <c r="Q26" i="67" s="1"/>
  <c r="H27" i="68" s="1"/>
  <c r="H14" i="42"/>
  <c r="I13" i="42"/>
  <c r="B36" i="49"/>
  <c r="C7" i="49"/>
  <c r="P25" i="68" l="1"/>
  <c r="Q25" i="68" s="1"/>
  <c r="G26" i="68"/>
  <c r="E26" i="68"/>
  <c r="P26" i="68" s="1"/>
  <c r="Q26" i="68" s="1"/>
  <c r="K26" i="67"/>
  <c r="O26" i="67"/>
  <c r="H26" i="67"/>
  <c r="C27" i="68" s="1"/>
  <c r="L26" i="67"/>
  <c r="P26" i="67"/>
  <c r="I26" i="67"/>
  <c r="J26" i="67"/>
  <c r="M26" i="67"/>
  <c r="N26" i="67"/>
  <c r="D27" i="67"/>
  <c r="Q27" i="67" s="1"/>
  <c r="H28" i="68" s="1"/>
  <c r="H15" i="42"/>
  <c r="I14" i="42"/>
  <c r="B37" i="49"/>
  <c r="C8" i="49"/>
  <c r="G27" i="68" l="1"/>
  <c r="E27" i="68"/>
  <c r="J27" i="67"/>
  <c r="N27" i="67"/>
  <c r="K27" i="67"/>
  <c r="O27" i="67"/>
  <c r="H27" i="67"/>
  <c r="C28" i="68" s="1"/>
  <c r="P27" i="67"/>
  <c r="L27" i="67"/>
  <c r="M27" i="67"/>
  <c r="I27" i="67"/>
  <c r="D28" i="67"/>
  <c r="Q28" i="67" s="1"/>
  <c r="H29" i="68" s="1"/>
  <c r="H16" i="42"/>
  <c r="I15" i="42"/>
  <c r="B38" i="49"/>
  <c r="C9" i="49"/>
  <c r="P27" i="68" l="1"/>
  <c r="Q27" i="68" s="1"/>
  <c r="G28" i="68"/>
  <c r="E28" i="68"/>
  <c r="P28" i="68" s="1"/>
  <c r="Q28" i="68" s="1"/>
  <c r="I28" i="67"/>
  <c r="M28" i="67"/>
  <c r="J28" i="67"/>
  <c r="N28" i="67"/>
  <c r="O28" i="67"/>
  <c r="L28" i="67"/>
  <c r="P28" i="67"/>
  <c r="H28" i="67"/>
  <c r="C29" i="68" s="1"/>
  <c r="K28" i="67"/>
  <c r="D29" i="67"/>
  <c r="Q29" i="67" s="1"/>
  <c r="H30" i="68" s="1"/>
  <c r="H17" i="42"/>
  <c r="I16" i="42"/>
  <c r="B39" i="49"/>
  <c r="C10" i="49"/>
  <c r="G29" i="68" l="1"/>
  <c r="E29" i="68"/>
  <c r="P29" i="68" s="1"/>
  <c r="Q29" i="68" s="1"/>
  <c r="H29" i="67"/>
  <c r="C30" i="68" s="1"/>
  <c r="L29" i="67"/>
  <c r="P29" i="67"/>
  <c r="I29" i="67"/>
  <c r="M29" i="67"/>
  <c r="N29" i="67"/>
  <c r="O29" i="67"/>
  <c r="K29" i="67"/>
  <c r="J29" i="67"/>
  <c r="D30" i="67"/>
  <c r="Q30" i="67" s="1"/>
  <c r="H31" i="68" s="1"/>
  <c r="H18" i="42"/>
  <c r="I17" i="42"/>
  <c r="B40" i="49"/>
  <c r="C11" i="49"/>
  <c r="G30" i="68" l="1"/>
  <c r="E30" i="68"/>
  <c r="K30" i="67"/>
  <c r="O30" i="67"/>
  <c r="H30" i="67"/>
  <c r="C31" i="68" s="1"/>
  <c r="L30" i="67"/>
  <c r="P30" i="67"/>
  <c r="M30" i="67"/>
  <c r="I30" i="67"/>
  <c r="J30" i="67"/>
  <c r="N30" i="67"/>
  <c r="D31" i="67"/>
  <c r="Q31" i="67" s="1"/>
  <c r="H32" i="68" s="1"/>
  <c r="H19" i="42"/>
  <c r="I18" i="42"/>
  <c r="B41" i="49"/>
  <c r="C12" i="49"/>
  <c r="P30" i="68" l="1"/>
  <c r="Q30" i="68" s="1"/>
  <c r="G31" i="68"/>
  <c r="E31" i="68"/>
  <c r="P31" i="68" s="1"/>
  <c r="Q31" i="68" s="1"/>
  <c r="J31" i="67"/>
  <c r="K31" i="67"/>
  <c r="L31" i="67"/>
  <c r="P31" i="67"/>
  <c r="H31" i="67"/>
  <c r="C32" i="68" s="1"/>
  <c r="O31" i="67"/>
  <c r="I31" i="67"/>
  <c r="N31" i="67"/>
  <c r="M31" i="67"/>
  <c r="D32" i="67"/>
  <c r="Q32" i="67" s="1"/>
  <c r="H33" i="68" s="1"/>
  <c r="H20" i="42"/>
  <c r="I19" i="42"/>
  <c r="B42" i="49"/>
  <c r="C13" i="49"/>
  <c r="G32" i="68" l="1"/>
  <c r="E32" i="68"/>
  <c r="K32" i="67"/>
  <c r="O32" i="67"/>
  <c r="L32" i="67"/>
  <c r="H32" i="67"/>
  <c r="C33" i="68" s="1"/>
  <c r="M32" i="67"/>
  <c r="P32" i="67"/>
  <c r="I32" i="67"/>
  <c r="J32" i="67"/>
  <c r="N32" i="67"/>
  <c r="D33" i="67"/>
  <c r="AB4" i="67"/>
  <c r="H21" i="42"/>
  <c r="I20" i="42"/>
  <c r="B43" i="49"/>
  <c r="C14" i="49"/>
  <c r="W7" i="67" l="1"/>
  <c r="X7" i="67" s="1"/>
  <c r="Q33" i="67"/>
  <c r="H34" i="68" s="1"/>
  <c r="P32" i="68"/>
  <c r="Q32" i="68" s="1"/>
  <c r="G33" i="68"/>
  <c r="E33" i="68"/>
  <c r="P33" i="68" s="1"/>
  <c r="Q33" i="68" s="1"/>
  <c r="J33" i="67"/>
  <c r="N33" i="67"/>
  <c r="H33" i="67"/>
  <c r="C34" i="68" s="1"/>
  <c r="M33" i="67"/>
  <c r="I33" i="67"/>
  <c r="O33" i="67"/>
  <c r="K33" i="67"/>
  <c r="L33" i="67"/>
  <c r="P33" i="67"/>
  <c r="D34" i="67"/>
  <c r="Q34" i="67" s="1"/>
  <c r="H35" i="68" s="1"/>
  <c r="AB6" i="67"/>
  <c r="H22" i="42"/>
  <c r="I21" i="42"/>
  <c r="B44" i="49"/>
  <c r="C15" i="49"/>
  <c r="G34" i="68" l="1"/>
  <c r="E34" i="68"/>
  <c r="P34" i="68" s="1"/>
  <c r="Q34" i="68" s="1"/>
  <c r="I34" i="67"/>
  <c r="M34" i="67"/>
  <c r="J34" i="67"/>
  <c r="O34" i="67"/>
  <c r="K34" i="67"/>
  <c r="P34" i="67"/>
  <c r="H34" i="67"/>
  <c r="C35" i="68" s="1"/>
  <c r="L34" i="67"/>
  <c r="N34" i="67"/>
  <c r="D35" i="67"/>
  <c r="Q35" i="67" s="1"/>
  <c r="H36" i="68" s="1"/>
  <c r="H23" i="42"/>
  <c r="I22" i="42"/>
  <c r="B45" i="49"/>
  <c r="C17" i="49"/>
  <c r="G35" i="68" l="1"/>
  <c r="E35" i="68"/>
  <c r="D36" i="67"/>
  <c r="Q36" i="67" s="1"/>
  <c r="H37" i="68" s="1"/>
  <c r="H35" i="67"/>
  <c r="C36" i="68" s="1"/>
  <c r="L35" i="67"/>
  <c r="P35" i="67"/>
  <c r="K35" i="67"/>
  <c r="M35" i="67"/>
  <c r="J35" i="67"/>
  <c r="N35" i="67"/>
  <c r="O35" i="67"/>
  <c r="I35" i="67"/>
  <c r="H24" i="42"/>
  <c r="I23" i="42"/>
  <c r="B46" i="49"/>
  <c r="C18" i="49"/>
  <c r="P35" i="68" l="1"/>
  <c r="Q35" i="68" s="1"/>
  <c r="G36" i="68"/>
  <c r="E36" i="68"/>
  <c r="P36" i="68" s="1"/>
  <c r="Q36" i="68" s="1"/>
  <c r="D37" i="67"/>
  <c r="Q37" i="67" s="1"/>
  <c r="H38" i="68" s="1"/>
  <c r="K36" i="67"/>
  <c r="O36" i="67"/>
  <c r="H36" i="67"/>
  <c r="C37" i="68" s="1"/>
  <c r="M36" i="67"/>
  <c r="I36" i="67"/>
  <c r="N36" i="67"/>
  <c r="L36" i="67"/>
  <c r="P36" i="67"/>
  <c r="J36" i="67"/>
  <c r="H25" i="42"/>
  <c r="I24" i="42"/>
  <c r="B47" i="49"/>
  <c r="C19" i="49"/>
  <c r="G37" i="68" l="1"/>
  <c r="E37" i="68"/>
  <c r="P37" i="68" s="1"/>
  <c r="Q37" i="68" s="1"/>
  <c r="D38" i="67"/>
  <c r="Q38" i="67" s="1"/>
  <c r="H39" i="68" s="1"/>
  <c r="J37" i="67"/>
  <c r="N37" i="67"/>
  <c r="I37" i="67"/>
  <c r="O37" i="67"/>
  <c r="K37" i="67"/>
  <c r="P37" i="67"/>
  <c r="M37" i="67"/>
  <c r="H37" i="67"/>
  <c r="C38" i="68" s="1"/>
  <c r="L37" i="67"/>
  <c r="H26" i="42"/>
  <c r="I25" i="42"/>
  <c r="B48" i="49"/>
  <c r="C20" i="49"/>
  <c r="G38" i="68" l="1"/>
  <c r="E38" i="68"/>
  <c r="D39" i="67"/>
  <c r="Q39" i="67" s="1"/>
  <c r="H40" i="68" s="1"/>
  <c r="I38" i="67"/>
  <c r="M38" i="67"/>
  <c r="K38" i="67"/>
  <c r="P38" i="67"/>
  <c r="L38" i="67"/>
  <c r="O38" i="67"/>
  <c r="H38" i="67"/>
  <c r="C39" i="68" s="1"/>
  <c r="J38" i="67"/>
  <c r="N38" i="67"/>
  <c r="H27" i="42"/>
  <c r="I26" i="42"/>
  <c r="B49" i="49"/>
  <c r="C21" i="49"/>
  <c r="P38" i="68" l="1"/>
  <c r="Q38" i="68" s="1"/>
  <c r="G39" i="68"/>
  <c r="E39" i="68"/>
  <c r="P39" i="68" s="1"/>
  <c r="Q39" i="68" s="1"/>
  <c r="D40" i="67"/>
  <c r="Q40" i="67" s="1"/>
  <c r="H41" i="68" s="1"/>
  <c r="H39" i="67"/>
  <c r="C40" i="68" s="1"/>
  <c r="L39" i="67"/>
  <c r="P39" i="67"/>
  <c r="M39" i="67"/>
  <c r="I39" i="67"/>
  <c r="N39" i="67"/>
  <c r="J39" i="67"/>
  <c r="K39" i="67"/>
  <c r="O39" i="67"/>
  <c r="H28" i="42"/>
  <c r="I27" i="42"/>
  <c r="C22" i="49"/>
  <c r="B50" i="49"/>
  <c r="G40" i="68" l="1"/>
  <c r="E40" i="68"/>
  <c r="D41" i="67"/>
  <c r="Q41" i="67" s="1"/>
  <c r="H42" i="68" s="1"/>
  <c r="K40" i="67"/>
  <c r="O40" i="67"/>
  <c r="I40" i="67"/>
  <c r="N40" i="67"/>
  <c r="J40" i="67"/>
  <c r="P40" i="67"/>
  <c r="H40" i="67"/>
  <c r="C41" i="68" s="1"/>
  <c r="L40" i="67"/>
  <c r="M40" i="67"/>
  <c r="H29" i="42"/>
  <c r="I28" i="42"/>
  <c r="B51" i="49"/>
  <c r="C23" i="49"/>
  <c r="P40" i="68" l="1"/>
  <c r="Q40" i="68" s="1"/>
  <c r="G41" i="68"/>
  <c r="E41" i="68"/>
  <c r="P41" i="68" s="1"/>
  <c r="Q41" i="68" s="1"/>
  <c r="D42" i="67"/>
  <c r="Q42" i="67" s="1"/>
  <c r="H43" i="68" s="1"/>
  <c r="J41" i="67"/>
  <c r="N41" i="67"/>
  <c r="K41" i="67"/>
  <c r="P41" i="67"/>
  <c r="L41" i="67"/>
  <c r="I41" i="67"/>
  <c r="M41" i="67"/>
  <c r="O41" i="67"/>
  <c r="H41" i="67"/>
  <c r="C42" i="68" s="1"/>
  <c r="H30" i="42"/>
  <c r="I29" i="42"/>
  <c r="B52" i="49"/>
  <c r="C24" i="49"/>
  <c r="G42" i="68" l="1"/>
  <c r="E42" i="68"/>
  <c r="D43" i="67"/>
  <c r="Q43" i="67" s="1"/>
  <c r="H44" i="68" s="1"/>
  <c r="I42" i="67"/>
  <c r="M42" i="67"/>
  <c r="L42" i="67"/>
  <c r="H42" i="67"/>
  <c r="C43" i="68" s="1"/>
  <c r="N42" i="67"/>
  <c r="K42" i="67"/>
  <c r="O42" i="67"/>
  <c r="P42" i="67"/>
  <c r="J42" i="67"/>
  <c r="AB7" i="67"/>
  <c r="W8" i="67"/>
  <c r="X8" i="67" s="1"/>
  <c r="H31" i="42"/>
  <c r="I30" i="42"/>
  <c r="B53" i="49"/>
  <c r="C25" i="49"/>
  <c r="P42" i="68" l="1"/>
  <c r="Q42" i="68" s="1"/>
  <c r="G43" i="68"/>
  <c r="E43" i="68"/>
  <c r="P43" i="68" s="1"/>
  <c r="Q43" i="68" s="1"/>
  <c r="D44" i="67"/>
  <c r="Q44" i="67" s="1"/>
  <c r="H45" i="68" s="1"/>
  <c r="H43" i="67"/>
  <c r="C44" i="68" s="1"/>
  <c r="L43" i="67"/>
  <c r="P43" i="67"/>
  <c r="I43" i="67"/>
  <c r="N43" i="67"/>
  <c r="J43" i="67"/>
  <c r="O43" i="67"/>
  <c r="M43" i="67"/>
  <c r="K43" i="67"/>
  <c r="H32" i="42"/>
  <c r="I31" i="42"/>
  <c r="B54" i="49"/>
  <c r="C26" i="49"/>
  <c r="G44" i="68" l="1"/>
  <c r="E44" i="68"/>
  <c r="P44" i="68" s="1"/>
  <c r="Q44" i="68" s="1"/>
  <c r="K44" i="67"/>
  <c r="O44" i="67"/>
  <c r="J44" i="67"/>
  <c r="P44" i="67"/>
  <c r="L44" i="67"/>
  <c r="N44" i="67"/>
  <c r="H44" i="67"/>
  <c r="C45" i="68" s="1"/>
  <c r="I44" i="67"/>
  <c r="M44" i="67"/>
  <c r="D45" i="67"/>
  <c r="Q45" i="67" s="1"/>
  <c r="H46" i="68" s="1"/>
  <c r="H33" i="42"/>
  <c r="I32" i="42"/>
  <c r="B55" i="49"/>
  <c r="C27" i="49"/>
  <c r="G45" i="68" l="1"/>
  <c r="E45" i="68"/>
  <c r="D46" i="67"/>
  <c r="Q46" i="67" s="1"/>
  <c r="H47" i="68" s="1"/>
  <c r="J45" i="67"/>
  <c r="N45" i="67"/>
  <c r="L45" i="67"/>
  <c r="H45" i="67"/>
  <c r="C46" i="68" s="1"/>
  <c r="M45" i="67"/>
  <c r="P45" i="67"/>
  <c r="I45" i="67"/>
  <c r="K45" i="67"/>
  <c r="O45" i="67"/>
  <c r="H34" i="42"/>
  <c r="I33" i="42"/>
  <c r="B56" i="49"/>
  <c r="C28" i="49"/>
  <c r="P45" i="68" l="1"/>
  <c r="Q45" i="68" s="1"/>
  <c r="G46" i="68"/>
  <c r="E46" i="68"/>
  <c r="P46" i="68" s="1"/>
  <c r="Q46" i="68" s="1"/>
  <c r="D47" i="67"/>
  <c r="Q47" i="67" s="1"/>
  <c r="H48" i="68" s="1"/>
  <c r="I46" i="67"/>
  <c r="M46" i="67"/>
  <c r="H46" i="67"/>
  <c r="C47" i="68" s="1"/>
  <c r="N46" i="67"/>
  <c r="J46" i="67"/>
  <c r="O46" i="67"/>
  <c r="K46" i="67"/>
  <c r="L46" i="67"/>
  <c r="P46" i="67"/>
  <c r="H35" i="42"/>
  <c r="I34" i="42"/>
  <c r="B57" i="49"/>
  <c r="C29" i="49"/>
  <c r="B58" i="49" s="1"/>
  <c r="G47" i="68" l="1"/>
  <c r="E47" i="68"/>
  <c r="P47" i="68" s="1"/>
  <c r="Q47" i="68" s="1"/>
  <c r="D48" i="67"/>
  <c r="Q48" i="67" s="1"/>
  <c r="H49" i="68" s="1"/>
  <c r="H47" i="67"/>
  <c r="C48" i="68" s="1"/>
  <c r="L47" i="67"/>
  <c r="P47" i="67"/>
  <c r="J47" i="67"/>
  <c r="O47" i="67"/>
  <c r="K47" i="67"/>
  <c r="I47" i="67"/>
  <c r="M47" i="67"/>
  <c r="N47" i="67"/>
  <c r="H36" i="42"/>
  <c r="I35" i="42"/>
  <c r="G48" i="68" l="1"/>
  <c r="E48" i="68"/>
  <c r="D49" i="67"/>
  <c r="Q49" i="67" s="1"/>
  <c r="H50" i="68" s="1"/>
  <c r="K48" i="67"/>
  <c r="O48" i="67"/>
  <c r="L48" i="67"/>
  <c r="H48" i="67"/>
  <c r="C49" i="68" s="1"/>
  <c r="M48" i="67"/>
  <c r="J48" i="67"/>
  <c r="N48" i="67"/>
  <c r="P48" i="67"/>
  <c r="I48" i="67"/>
  <c r="H37" i="42"/>
  <c r="I36" i="42"/>
  <c r="P48" i="68" l="1"/>
  <c r="Q48" i="68" s="1"/>
  <c r="E49" i="68"/>
  <c r="P49" i="68" s="1"/>
  <c r="Q49" i="68" s="1"/>
  <c r="G49" i="68"/>
  <c r="D50" i="67"/>
  <c r="Q50" i="67" s="1"/>
  <c r="H51" i="68" s="1"/>
  <c r="J49" i="67"/>
  <c r="N49" i="67"/>
  <c r="H49" i="67"/>
  <c r="C50" i="68" s="1"/>
  <c r="M49" i="67"/>
  <c r="I49" i="67"/>
  <c r="O49" i="67"/>
  <c r="L49" i="67"/>
  <c r="P49" i="67"/>
  <c r="K49" i="67"/>
  <c r="I37" i="42"/>
  <c r="H5" i="42"/>
  <c r="G50" i="68" l="1"/>
  <c r="E50" i="68"/>
  <c r="D51" i="67"/>
  <c r="Q51" i="67" s="1"/>
  <c r="H52" i="68" s="1"/>
  <c r="I50" i="67"/>
  <c r="M50" i="67"/>
  <c r="J50" i="67"/>
  <c r="O50" i="67"/>
  <c r="K50" i="67"/>
  <c r="P50" i="67"/>
  <c r="N50" i="67"/>
  <c r="H50" i="67"/>
  <c r="C51" i="68" s="1"/>
  <c r="L50" i="67"/>
  <c r="P50" i="68" l="1"/>
  <c r="Q50" i="68" s="1"/>
  <c r="G51" i="68"/>
  <c r="E51" i="68"/>
  <c r="P51" i="68" s="1"/>
  <c r="Q51" i="68" s="1"/>
  <c r="D52" i="67"/>
  <c r="Q52" i="67" s="1"/>
  <c r="H53" i="68" s="1"/>
  <c r="H51" i="67"/>
  <c r="C52" i="68" s="1"/>
  <c r="L51" i="67"/>
  <c r="P51" i="67"/>
  <c r="K51" i="67"/>
  <c r="M51" i="67"/>
  <c r="O51" i="67"/>
  <c r="I51" i="67"/>
  <c r="J51" i="67"/>
  <c r="N51" i="67"/>
  <c r="G52" i="68" l="1"/>
  <c r="E52" i="68"/>
  <c r="D53" i="67"/>
  <c r="Q53" i="67" s="1"/>
  <c r="H54" i="68" s="1"/>
  <c r="K52" i="67"/>
  <c r="O52" i="67"/>
  <c r="H52" i="67"/>
  <c r="C53" i="68" s="1"/>
  <c r="M52" i="67"/>
  <c r="I52" i="67"/>
  <c r="N52" i="67"/>
  <c r="J52" i="67"/>
  <c r="L52" i="67"/>
  <c r="P52" i="67"/>
  <c r="AB8" i="67"/>
  <c r="P52" i="68" l="1"/>
  <c r="Q52" i="68" s="1"/>
  <c r="G53" i="68"/>
  <c r="E53" i="68"/>
  <c r="P53" i="68" s="1"/>
  <c r="Q53" i="68" s="1"/>
  <c r="D54" i="67"/>
  <c r="Q54" i="67" s="1"/>
  <c r="H55" i="68" s="1"/>
  <c r="J53" i="67"/>
  <c r="N53" i="67"/>
  <c r="I53" i="67"/>
  <c r="O53" i="67"/>
  <c r="K53" i="67"/>
  <c r="P53" i="67"/>
  <c r="H53" i="67"/>
  <c r="C54" i="68" s="1"/>
  <c r="L53" i="67"/>
  <c r="M53" i="67"/>
  <c r="G54" i="68" l="1"/>
  <c r="E54" i="68"/>
  <c r="P54" i="68" s="1"/>
  <c r="Q54" i="68" s="1"/>
  <c r="I54" i="67"/>
  <c r="M54" i="67"/>
  <c r="K54" i="67"/>
  <c r="P54" i="67"/>
  <c r="L54" i="67"/>
  <c r="J54" i="67"/>
  <c r="N54" i="67"/>
  <c r="O54" i="67"/>
  <c r="H54" i="67"/>
  <c r="C55" i="68" s="1"/>
  <c r="D55" i="67"/>
  <c r="Q55" i="67" s="1"/>
  <c r="H56" i="68" s="1"/>
  <c r="G55" i="68" l="1"/>
  <c r="E55" i="68"/>
  <c r="D56" i="67"/>
  <c r="Q56" i="67" s="1"/>
  <c r="H57" i="68" s="1"/>
  <c r="H55" i="67"/>
  <c r="C56" i="68" s="1"/>
  <c r="L55" i="67"/>
  <c r="P55" i="67"/>
  <c r="M55" i="67"/>
  <c r="I55" i="67"/>
  <c r="N55" i="67"/>
  <c r="K55" i="67"/>
  <c r="O55" i="67"/>
  <c r="J55" i="67"/>
  <c r="P55" i="68" l="1"/>
  <c r="Q55" i="68" s="1"/>
  <c r="G56" i="68"/>
  <c r="E56" i="68"/>
  <c r="P56" i="68" s="1"/>
  <c r="Q56" i="68" s="1"/>
  <c r="D57" i="67"/>
  <c r="Q57" i="67" s="1"/>
  <c r="H58" i="68" s="1"/>
  <c r="K56" i="67"/>
  <c r="O56" i="67"/>
  <c r="I56" i="67"/>
  <c r="N56" i="67"/>
  <c r="J56" i="67"/>
  <c r="P56" i="67"/>
  <c r="M56" i="67"/>
  <c r="H56" i="67"/>
  <c r="C57" i="68" s="1"/>
  <c r="L56" i="67"/>
  <c r="E57" i="68" l="1"/>
  <c r="G57" i="68"/>
  <c r="D58" i="67"/>
  <c r="Q58" i="67" s="1"/>
  <c r="H59" i="68" s="1"/>
  <c r="J57" i="67"/>
  <c r="N57" i="67"/>
  <c r="K57" i="67"/>
  <c r="P57" i="67"/>
  <c r="L57" i="67"/>
  <c r="O57" i="67"/>
  <c r="H57" i="67"/>
  <c r="C58" i="68" s="1"/>
  <c r="I57" i="67"/>
  <c r="M57" i="67"/>
  <c r="P57" i="68" l="1"/>
  <c r="Q57" i="68" s="1"/>
  <c r="G58" i="68"/>
  <c r="E58" i="68"/>
  <c r="P58" i="68" s="1"/>
  <c r="Q58" i="68" s="1"/>
  <c r="D59" i="67"/>
  <c r="Q59" i="67" s="1"/>
  <c r="H60" i="68" s="1"/>
  <c r="I58" i="67"/>
  <c r="M58" i="67"/>
  <c r="L58" i="67"/>
  <c r="H58" i="67"/>
  <c r="C59" i="68" s="1"/>
  <c r="N58" i="67"/>
  <c r="P58" i="67"/>
  <c r="J58" i="67"/>
  <c r="K58" i="67"/>
  <c r="O58" i="67"/>
  <c r="G59" i="68" l="1"/>
  <c r="E59" i="68"/>
  <c r="D60" i="67"/>
  <c r="Q60" i="67" s="1"/>
  <c r="H61" i="68" s="1"/>
  <c r="H59" i="67"/>
  <c r="C60" i="68" s="1"/>
  <c r="L59" i="67"/>
  <c r="P59" i="67"/>
  <c r="I59" i="67"/>
  <c r="N59" i="67"/>
  <c r="J59" i="67"/>
  <c r="O59" i="67"/>
  <c r="K59" i="67"/>
  <c r="M59" i="67"/>
  <c r="P59" i="68" l="1"/>
  <c r="Q59" i="68" s="1"/>
  <c r="G60" i="68"/>
  <c r="E60" i="68"/>
  <c r="P60" i="68" s="1"/>
  <c r="Q60" i="68" s="1"/>
  <c r="D61" i="67"/>
  <c r="Q61" i="67" s="1"/>
  <c r="H62" i="68" s="1"/>
  <c r="K60" i="67"/>
  <c r="O60" i="67"/>
  <c r="J60" i="67"/>
  <c r="P60" i="67"/>
  <c r="L60" i="67"/>
  <c r="I60" i="67"/>
  <c r="M60" i="67"/>
  <c r="N60" i="67"/>
  <c r="H60" i="67"/>
  <c r="C61" i="68" s="1"/>
  <c r="G61" i="68" l="1"/>
  <c r="E61" i="68"/>
  <c r="D62" i="67"/>
  <c r="Q62" i="67" s="1"/>
  <c r="H63" i="68" s="1"/>
  <c r="J61" i="67"/>
  <c r="N61" i="67"/>
  <c r="L61" i="67"/>
  <c r="H61" i="67"/>
  <c r="C62" i="68" s="1"/>
  <c r="M61" i="67"/>
  <c r="K61" i="67"/>
  <c r="O61" i="67"/>
  <c r="P61" i="67"/>
  <c r="I61" i="67"/>
  <c r="P61" i="68" l="1"/>
  <c r="Q61" i="68" s="1"/>
  <c r="G62" i="68"/>
  <c r="E62" i="68"/>
  <c r="P62" i="68" s="1"/>
  <c r="Q62" i="68" s="1"/>
  <c r="D63" i="67"/>
  <c r="Q63" i="67" s="1"/>
  <c r="H64" i="68" s="1"/>
  <c r="I62" i="67"/>
  <c r="M62" i="67"/>
  <c r="H62" i="67"/>
  <c r="C63" i="68" s="1"/>
  <c r="N62" i="67"/>
  <c r="J62" i="67"/>
  <c r="O62" i="67"/>
  <c r="L62" i="67"/>
  <c r="P62" i="67"/>
  <c r="K62" i="67"/>
  <c r="G63" i="68" l="1"/>
  <c r="E63" i="68"/>
  <c r="D64" i="67"/>
  <c r="Q64" i="67" s="1"/>
  <c r="H65" i="68" s="1"/>
  <c r="H63" i="67"/>
  <c r="C64" i="68" s="1"/>
  <c r="L63" i="67"/>
  <c r="P63" i="67"/>
  <c r="J63" i="67"/>
  <c r="O63" i="67"/>
  <c r="K63" i="67"/>
  <c r="N63" i="67"/>
  <c r="I63" i="67"/>
  <c r="M63" i="67"/>
  <c r="P63" i="68" l="1"/>
  <c r="Q63" i="68" s="1"/>
  <c r="P9" i="69"/>
  <c r="G64" i="68"/>
  <c r="E64" i="68"/>
  <c r="P64" i="68" s="1"/>
  <c r="Q64" i="68" s="1"/>
  <c r="K64" i="67"/>
  <c r="O64" i="67"/>
  <c r="L64" i="67"/>
  <c r="H64" i="67"/>
  <c r="C65" i="68" s="1"/>
  <c r="M64" i="67"/>
  <c r="P64" i="67"/>
  <c r="I64" i="67"/>
  <c r="J64" i="67"/>
  <c r="N64" i="67"/>
  <c r="D65" i="67"/>
  <c r="Q65" i="67" s="1"/>
  <c r="H66" i="68" s="1"/>
  <c r="E65" i="68" l="1"/>
  <c r="G65" i="68"/>
  <c r="D66" i="67"/>
  <c r="Q66" i="67" s="1"/>
  <c r="H67" i="68" s="1"/>
  <c r="J65" i="67"/>
  <c r="N65" i="67"/>
  <c r="H65" i="67"/>
  <c r="C66" i="68" s="1"/>
  <c r="M65" i="67"/>
  <c r="I65" i="67"/>
  <c r="O65" i="67"/>
  <c r="K65" i="67"/>
  <c r="L65" i="67"/>
  <c r="P65" i="67"/>
  <c r="P65" i="68" l="1"/>
  <c r="Q65" i="68" s="1"/>
  <c r="G66" i="68"/>
  <c r="E66" i="68"/>
  <c r="P66" i="68" s="1"/>
  <c r="Q66" i="68" s="1"/>
  <c r="D67" i="67"/>
  <c r="Q67" i="67" s="1"/>
  <c r="H68" i="68" s="1"/>
  <c r="I66" i="67"/>
  <c r="M66" i="67"/>
  <c r="J66" i="67"/>
  <c r="O66" i="67"/>
  <c r="K66" i="67"/>
  <c r="P66" i="67"/>
  <c r="H66" i="67"/>
  <c r="C67" i="68" s="1"/>
  <c r="L66" i="67"/>
  <c r="N66" i="67"/>
  <c r="G67" i="68" l="1"/>
  <c r="E67" i="68"/>
  <c r="D68" i="67"/>
  <c r="Q68" i="67" s="1"/>
  <c r="H69" i="68" s="1"/>
  <c r="H67" i="67"/>
  <c r="C68" i="68" s="1"/>
  <c r="L67" i="67"/>
  <c r="P67" i="67"/>
  <c r="K67" i="67"/>
  <c r="M67" i="67"/>
  <c r="J67" i="67"/>
  <c r="N67" i="67"/>
  <c r="O67" i="67"/>
  <c r="I67" i="67"/>
  <c r="P67" i="68" l="1"/>
  <c r="Q67" i="68" s="1"/>
  <c r="G68" i="68"/>
  <c r="E68" i="68"/>
  <c r="P68" i="68" s="1"/>
  <c r="Q68" i="68" s="1"/>
  <c r="D69" i="67"/>
  <c r="Q69" i="67" s="1"/>
  <c r="H70" i="68" s="1"/>
  <c r="K68" i="67"/>
  <c r="O68" i="67"/>
  <c r="H68" i="67"/>
  <c r="C69" i="68" s="1"/>
  <c r="M68" i="67"/>
  <c r="I68" i="67"/>
  <c r="N68" i="67"/>
  <c r="L68" i="67"/>
  <c r="P68" i="67"/>
  <c r="J68" i="67"/>
  <c r="G69" i="68" l="1"/>
  <c r="E69" i="68"/>
  <c r="D70" i="67"/>
  <c r="Q70" i="67" s="1"/>
  <c r="H71" i="68" s="1"/>
  <c r="J69" i="67"/>
  <c r="N69" i="67"/>
  <c r="I69" i="67"/>
  <c r="O69" i="67"/>
  <c r="K69" i="67"/>
  <c r="P69" i="67"/>
  <c r="M69" i="67"/>
  <c r="H69" i="67"/>
  <c r="C70" i="68" s="1"/>
  <c r="L69" i="67"/>
  <c r="P69" i="68" l="1"/>
  <c r="Q69" i="68" s="1"/>
  <c r="G70" i="68"/>
  <c r="E70" i="68"/>
  <c r="P70" i="68" s="1"/>
  <c r="Q70" i="68" s="1"/>
  <c r="D71" i="67"/>
  <c r="Q71" i="67" s="1"/>
  <c r="H72" i="68" s="1"/>
  <c r="I70" i="67"/>
  <c r="M70" i="67"/>
  <c r="K70" i="67"/>
  <c r="P70" i="67"/>
  <c r="L70" i="67"/>
  <c r="O70" i="67"/>
  <c r="H70" i="67"/>
  <c r="C71" i="68" s="1"/>
  <c r="J70" i="67"/>
  <c r="N70" i="67"/>
  <c r="G71" i="68" l="1"/>
  <c r="E71" i="68"/>
  <c r="D72" i="67"/>
  <c r="Q72" i="67" s="1"/>
  <c r="H73" i="68" s="1"/>
  <c r="H71" i="67"/>
  <c r="C72" i="68" s="1"/>
  <c r="L71" i="67"/>
  <c r="P71" i="67"/>
  <c r="M71" i="67"/>
  <c r="I71" i="67"/>
  <c r="N71" i="67"/>
  <c r="J71" i="67"/>
  <c r="K71" i="67"/>
  <c r="O71" i="67"/>
  <c r="P71" i="68" l="1"/>
  <c r="Q71" i="68" s="1"/>
  <c r="G72" i="68"/>
  <c r="E72" i="68"/>
  <c r="P72" i="68" s="1"/>
  <c r="Q72" i="68" s="1"/>
  <c r="D73" i="67"/>
  <c r="K72" i="67"/>
  <c r="O72" i="67"/>
  <c r="I72" i="67"/>
  <c r="N72" i="67"/>
  <c r="J72" i="67"/>
  <c r="P72" i="67"/>
  <c r="H72" i="67"/>
  <c r="C73" i="68" s="1"/>
  <c r="L72" i="67"/>
  <c r="M72" i="67"/>
  <c r="AB10" i="67" l="1"/>
  <c r="Q73" i="67"/>
  <c r="H74" i="68" s="1"/>
  <c r="E73" i="68"/>
  <c r="G73" i="68"/>
  <c r="D74" i="67"/>
  <c r="Q74" i="67" s="1"/>
  <c r="H75" i="68" s="1"/>
  <c r="J73" i="67"/>
  <c r="N73" i="67"/>
  <c r="K73" i="67"/>
  <c r="P73" i="67"/>
  <c r="L73" i="67"/>
  <c r="I73" i="67"/>
  <c r="M73" i="67"/>
  <c r="O73" i="67"/>
  <c r="H73" i="67"/>
  <c r="C74" i="68" s="1"/>
  <c r="P73" i="68" l="1"/>
  <c r="Q73" i="68" s="1"/>
  <c r="P10" i="69"/>
  <c r="G74" i="68"/>
  <c r="E74" i="68"/>
  <c r="P74" i="68" s="1"/>
  <c r="Q74" i="68" s="1"/>
  <c r="I74" i="67"/>
  <c r="M74" i="67"/>
  <c r="L74" i="67"/>
  <c r="H74" i="67"/>
  <c r="C75" i="68" s="1"/>
  <c r="N74" i="67"/>
  <c r="K74" i="67"/>
  <c r="O74" i="67"/>
  <c r="P74" i="67"/>
  <c r="J74" i="67"/>
  <c r="D75" i="67"/>
  <c r="Q75" i="67" s="1"/>
  <c r="H76" i="68" s="1"/>
  <c r="G75" i="68" l="1"/>
  <c r="E75" i="68"/>
  <c r="D76" i="67"/>
  <c r="Q76" i="67" s="1"/>
  <c r="H77" i="68" s="1"/>
  <c r="H75" i="67"/>
  <c r="C76" i="68" s="1"/>
  <c r="L75" i="67"/>
  <c r="P75" i="67"/>
  <c r="I75" i="67"/>
  <c r="N75" i="67"/>
  <c r="J75" i="67"/>
  <c r="O75" i="67"/>
  <c r="M75" i="67"/>
  <c r="K75" i="67"/>
  <c r="P75" i="68" l="1"/>
  <c r="Q75" i="68" s="1"/>
  <c r="G76" i="68"/>
  <c r="E76" i="68"/>
  <c r="P76" i="68" s="1"/>
  <c r="Q76" i="68" s="1"/>
  <c r="D77" i="67"/>
  <c r="Q77" i="67" s="1"/>
  <c r="H78" i="68" s="1"/>
  <c r="K76" i="67"/>
  <c r="O76" i="67"/>
  <c r="J76" i="67"/>
  <c r="P76" i="67"/>
  <c r="L76" i="67"/>
  <c r="N76" i="67"/>
  <c r="H76" i="67"/>
  <c r="C77" i="68" s="1"/>
  <c r="I76" i="67"/>
  <c r="M76" i="67"/>
  <c r="G77" i="68" l="1"/>
  <c r="E77" i="68"/>
  <c r="D78" i="67"/>
  <c r="Q78" i="67" s="1"/>
  <c r="H79" i="68" s="1"/>
  <c r="J77" i="67"/>
  <c r="N77" i="67"/>
  <c r="L77" i="67"/>
  <c r="H77" i="67"/>
  <c r="C78" i="68" s="1"/>
  <c r="M77" i="67"/>
  <c r="P77" i="67"/>
  <c r="I77" i="67"/>
  <c r="K77" i="67"/>
  <c r="O77" i="67"/>
  <c r="P77" i="68" l="1"/>
  <c r="Q77" i="68" s="1"/>
  <c r="G78" i="68"/>
  <c r="E78" i="68"/>
  <c r="P78" i="68" s="1"/>
  <c r="Q78" i="68" s="1"/>
  <c r="D79" i="67"/>
  <c r="Q79" i="67" s="1"/>
  <c r="H80" i="68" s="1"/>
  <c r="I78" i="67"/>
  <c r="M78" i="67"/>
  <c r="H78" i="67"/>
  <c r="C79" i="68" s="1"/>
  <c r="N78" i="67"/>
  <c r="J78" i="67"/>
  <c r="O78" i="67"/>
  <c r="K78" i="67"/>
  <c r="L78" i="67"/>
  <c r="P78" i="67"/>
  <c r="G79" i="68" l="1"/>
  <c r="E79" i="68"/>
  <c r="D80" i="67"/>
  <c r="Q80" i="67" s="1"/>
  <c r="H81" i="68" s="1"/>
  <c r="H79" i="67"/>
  <c r="C80" i="68" s="1"/>
  <c r="L79" i="67"/>
  <c r="P79" i="67"/>
  <c r="J79" i="67"/>
  <c r="O79" i="67"/>
  <c r="K79" i="67"/>
  <c r="I79" i="67"/>
  <c r="M79" i="67"/>
  <c r="N79" i="67"/>
  <c r="P79" i="68" l="1"/>
  <c r="Q79" i="68" s="1"/>
  <c r="G80" i="68"/>
  <c r="E80" i="68"/>
  <c r="P80" i="68" s="1"/>
  <c r="Q80" i="68" s="1"/>
  <c r="D81" i="67"/>
  <c r="Q81" i="67" s="1"/>
  <c r="H82" i="68" s="1"/>
  <c r="K80" i="67"/>
  <c r="O80" i="67"/>
  <c r="L80" i="67"/>
  <c r="H80" i="67"/>
  <c r="C81" i="68" s="1"/>
  <c r="M80" i="67"/>
  <c r="J80" i="67"/>
  <c r="N80" i="67"/>
  <c r="P80" i="67"/>
  <c r="I80" i="67"/>
  <c r="E81" i="68" l="1"/>
  <c r="G81" i="68"/>
  <c r="D82" i="67"/>
  <c r="Q82" i="67" s="1"/>
  <c r="H83" i="68" s="1"/>
  <c r="J81" i="67"/>
  <c r="N81" i="67"/>
  <c r="H81" i="67"/>
  <c r="C82" i="68" s="1"/>
  <c r="M81" i="67"/>
  <c r="I81" i="67"/>
  <c r="O81" i="67"/>
  <c r="L81" i="67"/>
  <c r="P81" i="67"/>
  <c r="K81" i="67"/>
  <c r="P81" i="68" l="1"/>
  <c r="Q81" i="68" s="1"/>
  <c r="G82" i="68"/>
  <c r="E82" i="68"/>
  <c r="P82" i="68" s="1"/>
  <c r="Q82" i="68" s="1"/>
  <c r="D83" i="67"/>
  <c r="Q83" i="67" s="1"/>
  <c r="H84" i="68" s="1"/>
  <c r="I82" i="67"/>
  <c r="M82" i="67"/>
  <c r="J82" i="67"/>
  <c r="O82" i="67"/>
  <c r="K82" i="67"/>
  <c r="P82" i="67"/>
  <c r="N82" i="67"/>
  <c r="H82" i="67"/>
  <c r="C83" i="68" s="1"/>
  <c r="L82" i="67"/>
  <c r="AB11" i="67"/>
  <c r="G83" i="68" l="1"/>
  <c r="E83" i="68"/>
  <c r="D84" i="67"/>
  <c r="Q84" i="67" s="1"/>
  <c r="H85" i="68" s="1"/>
  <c r="H83" i="67"/>
  <c r="C84" i="68" s="1"/>
  <c r="L83" i="67"/>
  <c r="P83" i="67"/>
  <c r="K83" i="67"/>
  <c r="M83" i="67"/>
  <c r="O83" i="67"/>
  <c r="I83" i="67"/>
  <c r="J83" i="67"/>
  <c r="N83" i="67"/>
  <c r="P83" i="68" l="1"/>
  <c r="Q83" i="68" s="1"/>
  <c r="P11" i="69"/>
  <c r="G84" i="68"/>
  <c r="E84" i="68"/>
  <c r="P84" i="68" s="1"/>
  <c r="Q84" i="68" s="1"/>
  <c r="K84" i="67"/>
  <c r="O84" i="67"/>
  <c r="H84" i="67"/>
  <c r="C85" i="68" s="1"/>
  <c r="M84" i="67"/>
  <c r="I84" i="67"/>
  <c r="N84" i="67"/>
  <c r="J84" i="67"/>
  <c r="L84" i="67"/>
  <c r="P84" i="67"/>
  <c r="D85" i="67"/>
  <c r="Q85" i="67" s="1"/>
  <c r="H86" i="68" s="1"/>
  <c r="G85" i="68" l="1"/>
  <c r="E85" i="68"/>
  <c r="D86" i="67"/>
  <c r="Q86" i="67" s="1"/>
  <c r="H87" i="68" s="1"/>
  <c r="J85" i="67"/>
  <c r="N85" i="67"/>
  <c r="I85" i="67"/>
  <c r="O85" i="67"/>
  <c r="K85" i="67"/>
  <c r="P85" i="67"/>
  <c r="H85" i="67"/>
  <c r="C86" i="68" s="1"/>
  <c r="L85" i="67"/>
  <c r="M85" i="67"/>
  <c r="P85" i="68" l="1"/>
  <c r="Q85" i="68" s="1"/>
  <c r="G86" i="68"/>
  <c r="E86" i="68"/>
  <c r="P86" i="68" s="1"/>
  <c r="Q86" i="68" s="1"/>
  <c r="D87" i="67"/>
  <c r="Q87" i="67" s="1"/>
  <c r="H88" i="68" s="1"/>
  <c r="I86" i="67"/>
  <c r="M86" i="67"/>
  <c r="K86" i="67"/>
  <c r="P86" i="67"/>
  <c r="L86" i="67"/>
  <c r="J86" i="67"/>
  <c r="N86" i="67"/>
  <c r="O86" i="67"/>
  <c r="H86" i="67"/>
  <c r="C87" i="68" s="1"/>
  <c r="G87" i="68" l="1"/>
  <c r="E87" i="68"/>
  <c r="D88" i="67"/>
  <c r="Q88" i="67" s="1"/>
  <c r="H89" i="68" s="1"/>
  <c r="H87" i="67"/>
  <c r="C88" i="68" s="1"/>
  <c r="L87" i="67"/>
  <c r="P87" i="67"/>
  <c r="M87" i="67"/>
  <c r="I87" i="67"/>
  <c r="N87" i="67"/>
  <c r="K87" i="67"/>
  <c r="O87" i="67"/>
  <c r="J87" i="67"/>
  <c r="P87" i="68" l="1"/>
  <c r="Q87" i="68" s="1"/>
  <c r="G88" i="68"/>
  <c r="E88" i="68"/>
  <c r="P88" i="68" s="1"/>
  <c r="Q88" i="68" s="1"/>
  <c r="D89" i="67"/>
  <c r="Q89" i="67" s="1"/>
  <c r="H90" i="68" s="1"/>
  <c r="I88" i="67"/>
  <c r="M88" i="67"/>
  <c r="J88" i="67"/>
  <c r="N88" i="67"/>
  <c r="L88" i="67"/>
  <c r="O88" i="67"/>
  <c r="H88" i="67"/>
  <c r="C89" i="68" s="1"/>
  <c r="P88" i="67"/>
  <c r="K88" i="67"/>
  <c r="E89" i="68" l="1"/>
  <c r="G89" i="68"/>
  <c r="D90" i="67"/>
  <c r="Q90" i="67" s="1"/>
  <c r="H91" i="68" s="1"/>
  <c r="H89" i="67"/>
  <c r="C90" i="68" s="1"/>
  <c r="L89" i="67"/>
  <c r="P89" i="67"/>
  <c r="I89" i="67"/>
  <c r="M89" i="67"/>
  <c r="K89" i="67"/>
  <c r="N89" i="67"/>
  <c r="O89" i="67"/>
  <c r="J89" i="67"/>
  <c r="P89" i="68" l="1"/>
  <c r="Q89" i="68" s="1"/>
  <c r="G90" i="68"/>
  <c r="E90" i="68"/>
  <c r="P90" i="68" s="1"/>
  <c r="Q90" i="68" s="1"/>
  <c r="D91" i="67"/>
  <c r="Q91" i="67" s="1"/>
  <c r="H92" i="68" s="1"/>
  <c r="K90" i="67"/>
  <c r="O90" i="67"/>
  <c r="H90" i="67"/>
  <c r="C91" i="68" s="1"/>
  <c r="L90" i="67"/>
  <c r="P90" i="67"/>
  <c r="J90" i="67"/>
  <c r="M90" i="67"/>
  <c r="N90" i="67"/>
  <c r="I90" i="67"/>
  <c r="G91" i="68" l="1"/>
  <c r="E91" i="68"/>
  <c r="D92" i="67"/>
  <c r="Q92" i="67" s="1"/>
  <c r="H93" i="68" s="1"/>
  <c r="J91" i="67"/>
  <c r="N91" i="67"/>
  <c r="K91" i="67"/>
  <c r="O91" i="67"/>
  <c r="I91" i="67"/>
  <c r="L91" i="67"/>
  <c r="M91" i="67"/>
  <c r="H91" i="67"/>
  <c r="C92" i="68" s="1"/>
  <c r="P91" i="67"/>
  <c r="P91" i="68" l="1"/>
  <c r="Q91" i="68" s="1"/>
  <c r="G92" i="68"/>
  <c r="E92" i="68"/>
  <c r="P92" i="68" s="1"/>
  <c r="Q92" i="68" s="1"/>
  <c r="D93" i="67"/>
  <c r="Q93" i="67" s="1"/>
  <c r="H94" i="68" s="1"/>
  <c r="I92" i="67"/>
  <c r="M92" i="67"/>
  <c r="J92" i="67"/>
  <c r="N92" i="67"/>
  <c r="H92" i="67"/>
  <c r="C93" i="68" s="1"/>
  <c r="P92" i="67"/>
  <c r="K92" i="67"/>
  <c r="L92" i="67"/>
  <c r="O92" i="67"/>
  <c r="AB12" i="67"/>
  <c r="G93" i="68" l="1"/>
  <c r="E93" i="68"/>
  <c r="D94" i="67"/>
  <c r="Q94" i="67" s="1"/>
  <c r="H95" i="68" s="1"/>
  <c r="H93" i="67"/>
  <c r="C94" i="68" s="1"/>
  <c r="L93" i="67"/>
  <c r="P93" i="67"/>
  <c r="I93" i="67"/>
  <c r="M93" i="67"/>
  <c r="O93" i="67"/>
  <c r="J93" i="67"/>
  <c r="K93" i="67"/>
  <c r="N93" i="67"/>
  <c r="P93" i="68" l="1"/>
  <c r="Q93" i="68" s="1"/>
  <c r="P12" i="69"/>
  <c r="G94" i="68"/>
  <c r="E94" i="68"/>
  <c r="P94" i="68" s="1"/>
  <c r="Q94" i="68" s="1"/>
  <c r="K94" i="67"/>
  <c r="O94" i="67"/>
  <c r="H94" i="67"/>
  <c r="C95" i="68" s="1"/>
  <c r="L94" i="67"/>
  <c r="P94" i="67"/>
  <c r="N94" i="67"/>
  <c r="I94" i="67"/>
  <c r="J94" i="67"/>
  <c r="M94" i="67"/>
  <c r="D95" i="67"/>
  <c r="Q95" i="67" s="1"/>
  <c r="H96" i="68" s="1"/>
  <c r="G95" i="68" l="1"/>
  <c r="E95" i="68"/>
  <c r="D96" i="67"/>
  <c r="Q96" i="67" s="1"/>
  <c r="H97" i="68" s="1"/>
  <c r="J95" i="67"/>
  <c r="N95" i="67"/>
  <c r="K95" i="67"/>
  <c r="O95" i="67"/>
  <c r="M95" i="67"/>
  <c r="H95" i="67"/>
  <c r="C96" i="68" s="1"/>
  <c r="P95" i="67"/>
  <c r="I95" i="67"/>
  <c r="L95" i="67"/>
  <c r="P95" i="68" l="1"/>
  <c r="Q95" i="68" s="1"/>
  <c r="G96" i="68"/>
  <c r="E96" i="68"/>
  <c r="P96" i="68" s="1"/>
  <c r="Q96" i="68" s="1"/>
  <c r="D97" i="67"/>
  <c r="Q97" i="67" s="1"/>
  <c r="H98" i="68" s="1"/>
  <c r="I96" i="67"/>
  <c r="M96" i="67"/>
  <c r="J96" i="67"/>
  <c r="N96" i="67"/>
  <c r="L96" i="67"/>
  <c r="O96" i="67"/>
  <c r="H96" i="67"/>
  <c r="C97" i="68" s="1"/>
  <c r="P96" i="67"/>
  <c r="K96" i="67"/>
  <c r="E97" i="68" l="1"/>
  <c r="G97" i="68"/>
  <c r="D98" i="67"/>
  <c r="Q98" i="67" s="1"/>
  <c r="H99" i="68" s="1"/>
  <c r="H97" i="67"/>
  <c r="C98" i="68" s="1"/>
  <c r="L97" i="67"/>
  <c r="P97" i="67"/>
  <c r="I97" i="67"/>
  <c r="M97" i="67"/>
  <c r="K97" i="67"/>
  <c r="N97" i="67"/>
  <c r="O97" i="67"/>
  <c r="J97" i="67"/>
  <c r="P97" i="68" l="1"/>
  <c r="Q97" i="68" s="1"/>
  <c r="G98" i="68"/>
  <c r="E98" i="68"/>
  <c r="P98" i="68" s="1"/>
  <c r="Q98" i="68" s="1"/>
  <c r="D99" i="67"/>
  <c r="Q99" i="67" s="1"/>
  <c r="H100" i="68" s="1"/>
  <c r="K98" i="67"/>
  <c r="O98" i="67"/>
  <c r="H98" i="67"/>
  <c r="C99" i="68" s="1"/>
  <c r="L98" i="67"/>
  <c r="P98" i="67"/>
  <c r="J98" i="67"/>
  <c r="M98" i="67"/>
  <c r="N98" i="67"/>
  <c r="I98" i="67"/>
  <c r="G99" i="68" l="1"/>
  <c r="E99" i="68"/>
  <c r="D100" i="67"/>
  <c r="Q100" i="67" s="1"/>
  <c r="H101" i="68" s="1"/>
  <c r="J99" i="67"/>
  <c r="N99" i="67"/>
  <c r="K99" i="67"/>
  <c r="O99" i="67"/>
  <c r="I99" i="67"/>
  <c r="L99" i="67"/>
  <c r="M99" i="67"/>
  <c r="H99" i="67"/>
  <c r="C100" i="68" s="1"/>
  <c r="P99" i="67"/>
  <c r="P99" i="68" l="1"/>
  <c r="Q99" i="68" s="1"/>
  <c r="G100" i="68"/>
  <c r="E100" i="68"/>
  <c r="P100" i="68" s="1"/>
  <c r="Q100" i="68" s="1"/>
  <c r="D101" i="67"/>
  <c r="Q101" i="67" s="1"/>
  <c r="H102" i="68" s="1"/>
  <c r="I100" i="67"/>
  <c r="M100" i="67"/>
  <c r="J100" i="67"/>
  <c r="N100" i="67"/>
  <c r="H100" i="67"/>
  <c r="C101" i="68" s="1"/>
  <c r="P100" i="67"/>
  <c r="K100" i="67"/>
  <c r="L100" i="67"/>
  <c r="O100" i="67"/>
  <c r="G101" i="68" l="1"/>
  <c r="E101" i="68"/>
  <c r="D102" i="67"/>
  <c r="Q102" i="67" s="1"/>
  <c r="H103" i="68" s="1"/>
  <c r="H101" i="67"/>
  <c r="C102" i="68" s="1"/>
  <c r="L101" i="67"/>
  <c r="P101" i="67"/>
  <c r="I101" i="67"/>
  <c r="M101" i="67"/>
  <c r="O101" i="67"/>
  <c r="J101" i="67"/>
  <c r="K101" i="67"/>
  <c r="N101" i="67"/>
  <c r="P101" i="68" l="1"/>
  <c r="Q101" i="68" s="1"/>
  <c r="G102" i="68"/>
  <c r="E102" i="68"/>
  <c r="P102" i="68" s="1"/>
  <c r="Q102" i="68" s="1"/>
  <c r="D103" i="67"/>
  <c r="K102" i="67"/>
  <c r="O102" i="67"/>
  <c r="H102" i="67"/>
  <c r="C103" i="68" s="1"/>
  <c r="L102" i="67"/>
  <c r="P102" i="67"/>
  <c r="N102" i="67"/>
  <c r="I102" i="67"/>
  <c r="J102" i="67"/>
  <c r="M102" i="67"/>
  <c r="AB13" i="67" l="1"/>
  <c r="Q103" i="67"/>
  <c r="H104" i="68" s="1"/>
  <c r="G103" i="68"/>
  <c r="E103" i="68"/>
  <c r="J103" i="67"/>
  <c r="N103" i="67"/>
  <c r="K103" i="67"/>
  <c r="O103" i="67"/>
  <c r="M103" i="67"/>
  <c r="H103" i="67"/>
  <c r="C104" i="68" s="1"/>
  <c r="P103" i="67"/>
  <c r="I103" i="67"/>
  <c r="L103" i="67"/>
  <c r="AB5" i="67"/>
  <c r="W11" i="67"/>
  <c r="W10" i="67"/>
  <c r="W9" i="67"/>
  <c r="X9" i="67" s="1"/>
  <c r="W13" i="67"/>
  <c r="W14" i="67"/>
  <c r="X14" i="67" s="1"/>
  <c r="W12" i="67"/>
  <c r="X12" i="67" s="1"/>
  <c r="AB9" i="67"/>
  <c r="D5" i="71" l="1"/>
  <c r="B32" i="71" s="1"/>
  <c r="D6" i="71"/>
  <c r="B47" i="71" s="1"/>
  <c r="D7" i="71"/>
  <c r="B57" i="71" s="1"/>
  <c r="D8" i="71"/>
  <c r="B67" i="71" s="1"/>
  <c r="D9" i="71"/>
  <c r="B77" i="71" s="1"/>
  <c r="D10" i="71"/>
  <c r="B87" i="71" s="1"/>
  <c r="D11" i="71"/>
  <c r="B97" i="71" s="1"/>
  <c r="D12" i="71"/>
  <c r="B107" i="71" s="1"/>
  <c r="Q5" i="71"/>
  <c r="Q6" i="71"/>
  <c r="Q7" i="71"/>
  <c r="Q8" i="71"/>
  <c r="Q9" i="71"/>
  <c r="Q10" i="71"/>
  <c r="Q11" i="71"/>
  <c r="Q12" i="71"/>
  <c r="P5" i="71"/>
  <c r="P6" i="71"/>
  <c r="P7" i="71"/>
  <c r="P8" i="71"/>
  <c r="P9" i="71"/>
  <c r="P10" i="71"/>
  <c r="P11" i="71"/>
  <c r="P12" i="71"/>
  <c r="N5" i="71"/>
  <c r="N6" i="71"/>
  <c r="N7" i="71"/>
  <c r="N8" i="71"/>
  <c r="N9" i="71"/>
  <c r="N10" i="71"/>
  <c r="N11" i="71"/>
  <c r="N12" i="71"/>
  <c r="M5" i="71"/>
  <c r="M6" i="71"/>
  <c r="M7" i="71"/>
  <c r="M8" i="71"/>
  <c r="M9" i="71"/>
  <c r="M10" i="71"/>
  <c r="M11" i="71"/>
  <c r="M12" i="71"/>
  <c r="X10" i="67"/>
  <c r="P103" i="68"/>
  <c r="Q103" i="68" s="1"/>
  <c r="P13" i="69"/>
  <c r="G104" i="68"/>
  <c r="E104" i="68"/>
  <c r="X13" i="67"/>
  <c r="X11" i="67"/>
  <c r="Q332" i="71" l="1"/>
  <c r="Q107" i="71"/>
  <c r="Q341" i="71"/>
  <c r="Q71" i="71"/>
  <c r="Q170" i="71"/>
  <c r="Q161" i="71"/>
  <c r="Q197" i="71"/>
  <c r="Q134" i="71"/>
  <c r="Q53" i="71"/>
  <c r="Q233" i="71"/>
  <c r="Q323" i="71"/>
  <c r="Q260" i="71"/>
  <c r="Q251" i="71"/>
  <c r="Q287" i="71"/>
  <c r="Q89" i="71"/>
  <c r="Q215" i="71"/>
  <c r="Q296" i="71"/>
  <c r="Q98" i="71"/>
  <c r="Q143" i="71"/>
  <c r="Q305" i="71"/>
  <c r="Q80" i="71"/>
  <c r="Q278" i="71"/>
  <c r="Q188" i="71"/>
  <c r="Q224" i="71"/>
  <c r="Q314" i="71"/>
  <c r="Q26" i="71"/>
  <c r="Q116" i="71"/>
  <c r="Q35" i="71"/>
  <c r="Q206" i="71"/>
  <c r="Q62" i="71"/>
  <c r="Q125" i="71"/>
  <c r="Q44" i="71"/>
  <c r="Q152" i="71"/>
  <c r="Q179" i="71"/>
  <c r="Q269" i="71"/>
  <c r="Q242" i="71"/>
  <c r="Q48" i="71"/>
  <c r="Q192" i="71"/>
  <c r="Q255" i="71"/>
  <c r="Q183" i="71"/>
  <c r="Q318" i="71"/>
  <c r="Q75" i="71"/>
  <c r="Q300" i="71"/>
  <c r="Q309" i="71"/>
  <c r="Q291" i="71"/>
  <c r="Q39" i="71"/>
  <c r="Q66" i="71"/>
  <c r="Q219" i="71"/>
  <c r="Q84" i="71"/>
  <c r="Q201" i="71"/>
  <c r="Q102" i="71"/>
  <c r="Q21" i="71"/>
  <c r="Q93" i="71"/>
  <c r="Q210" i="71"/>
  <c r="Q336" i="71"/>
  <c r="Q156" i="71"/>
  <c r="Q282" i="71"/>
  <c r="Q30" i="71"/>
  <c r="Q264" i="71"/>
  <c r="Q129" i="71"/>
  <c r="Q165" i="71"/>
  <c r="Q327" i="71"/>
  <c r="Q237" i="71"/>
  <c r="Q138" i="71"/>
  <c r="Q120" i="71"/>
  <c r="Q273" i="71"/>
  <c r="Q174" i="71"/>
  <c r="Q111" i="71"/>
  <c r="Q57" i="71"/>
  <c r="Q246" i="71"/>
  <c r="Q228" i="71"/>
  <c r="Q147" i="71"/>
  <c r="Q339" i="71"/>
  <c r="Q123" i="71"/>
  <c r="Q105" i="71"/>
  <c r="Q24" i="71"/>
  <c r="Q204" i="71"/>
  <c r="Q33" i="71"/>
  <c r="Q240" i="71"/>
  <c r="Q267" i="71"/>
  <c r="Q168" i="71"/>
  <c r="Q177" i="71"/>
  <c r="Q330" i="71"/>
  <c r="Q42" i="71"/>
  <c r="Q159" i="71"/>
  <c r="Q87" i="71"/>
  <c r="Q51" i="71"/>
  <c r="Q222" i="71"/>
  <c r="Q321" i="71"/>
  <c r="Q78" i="71"/>
  <c r="Q213" i="71"/>
  <c r="Q132" i="71"/>
  <c r="Q285" i="71"/>
  <c r="Q294" i="71"/>
  <c r="Q276" i="71"/>
  <c r="Q186" i="71"/>
  <c r="Q60" i="71"/>
  <c r="Q258" i="71"/>
  <c r="Q96" i="71"/>
  <c r="Q195" i="71"/>
  <c r="Q114" i="71"/>
  <c r="Q69" i="71"/>
  <c r="Q312" i="71"/>
  <c r="Q249" i="71"/>
  <c r="Q141" i="71"/>
  <c r="Q150" i="71"/>
  <c r="Q303" i="71"/>
  <c r="Q231" i="71"/>
  <c r="S339" i="71"/>
  <c r="S78" i="71"/>
  <c r="S96" i="71"/>
  <c r="S294" i="71"/>
  <c r="S132" i="71"/>
  <c r="S33" i="71"/>
  <c r="S330" i="71"/>
  <c r="S186" i="71"/>
  <c r="S42" i="71"/>
  <c r="S159" i="71"/>
  <c r="S60" i="71"/>
  <c r="S258" i="71"/>
  <c r="S195" i="71"/>
  <c r="S240" i="71"/>
  <c r="S249" i="71"/>
  <c r="S177" i="71"/>
  <c r="S285" i="71"/>
  <c r="S123" i="71"/>
  <c r="S105" i="71"/>
  <c r="S204" i="71"/>
  <c r="S213" i="71"/>
  <c r="S168" i="71"/>
  <c r="S87" i="71"/>
  <c r="S69" i="71"/>
  <c r="S24" i="71"/>
  <c r="S312" i="71"/>
  <c r="S141" i="71"/>
  <c r="S150" i="71"/>
  <c r="S276" i="71"/>
  <c r="S303" i="71"/>
  <c r="S231" i="71"/>
  <c r="S267" i="71"/>
  <c r="S321" i="71"/>
  <c r="S114" i="71"/>
  <c r="S222" i="71"/>
  <c r="S51" i="71"/>
  <c r="Q283" i="71"/>
  <c r="Q139" i="71"/>
  <c r="Q301" i="71"/>
  <c r="Q292" i="71"/>
  <c r="Q121" i="71"/>
  <c r="Q40" i="71"/>
  <c r="Q202" i="71"/>
  <c r="Q265" i="71"/>
  <c r="Q31" i="71"/>
  <c r="Q184" i="71"/>
  <c r="Q193" i="71"/>
  <c r="Q166" i="71"/>
  <c r="Q319" i="71"/>
  <c r="Q85" i="71"/>
  <c r="Q157" i="71"/>
  <c r="Q256" i="71"/>
  <c r="Q247" i="71"/>
  <c r="Q94" i="71"/>
  <c r="Q229" i="71"/>
  <c r="Q211" i="71"/>
  <c r="Q328" i="71"/>
  <c r="Q310" i="71"/>
  <c r="Q22" i="71"/>
  <c r="Q175" i="71"/>
  <c r="Q148" i="71"/>
  <c r="Q76" i="71"/>
  <c r="Q49" i="71"/>
  <c r="Q58" i="71"/>
  <c r="Q67" i="71"/>
  <c r="Q220" i="71"/>
  <c r="Q112" i="71"/>
  <c r="Q337" i="71"/>
  <c r="Q130" i="71"/>
  <c r="Q238" i="71"/>
  <c r="Q103" i="71"/>
  <c r="Q274" i="71"/>
  <c r="S332" i="71"/>
  <c r="S206" i="71"/>
  <c r="S80" i="71"/>
  <c r="S152" i="71"/>
  <c r="S305" i="71"/>
  <c r="S341" i="71"/>
  <c r="S215" i="71"/>
  <c r="S278" i="71"/>
  <c r="S134" i="71"/>
  <c r="S233" i="71"/>
  <c r="S323" i="71"/>
  <c r="S296" i="71"/>
  <c r="S260" i="71"/>
  <c r="S188" i="71"/>
  <c r="S98" i="71"/>
  <c r="S143" i="71"/>
  <c r="S71" i="71"/>
  <c r="S161" i="71"/>
  <c r="S116" i="71"/>
  <c r="S35" i="71"/>
  <c r="S107" i="71"/>
  <c r="S62" i="71"/>
  <c r="S125" i="71"/>
  <c r="S269" i="71"/>
  <c r="S197" i="71"/>
  <c r="S287" i="71"/>
  <c r="S224" i="71"/>
  <c r="S314" i="71"/>
  <c r="S26" i="71"/>
  <c r="S170" i="71"/>
  <c r="S44" i="71"/>
  <c r="S53" i="71"/>
  <c r="S179" i="71"/>
  <c r="S242" i="71"/>
  <c r="S251" i="71"/>
  <c r="S89" i="71"/>
  <c r="Q304" i="71"/>
  <c r="Q340" i="71"/>
  <c r="Q169" i="71"/>
  <c r="Q142" i="71"/>
  <c r="Q232" i="71"/>
  <c r="Q241" i="71"/>
  <c r="Q106" i="71"/>
  <c r="Q88" i="71"/>
  <c r="Q286" i="71"/>
  <c r="Q277" i="71"/>
  <c r="Q70" i="71"/>
  <c r="Q97" i="71"/>
  <c r="Q133" i="71"/>
  <c r="Q187" i="71"/>
  <c r="Q43" i="71"/>
  <c r="Q196" i="71"/>
  <c r="Q313" i="71"/>
  <c r="Q268" i="71"/>
  <c r="Q205" i="71"/>
  <c r="Q151" i="71"/>
  <c r="Q214" i="71"/>
  <c r="Q25" i="71"/>
  <c r="Q322" i="71"/>
  <c r="Q160" i="71"/>
  <c r="Q331" i="71"/>
  <c r="Q79" i="71"/>
  <c r="Q250" i="71"/>
  <c r="Q259" i="71"/>
  <c r="Q52" i="71"/>
  <c r="Q295" i="71"/>
  <c r="Q124" i="71"/>
  <c r="Q115" i="71"/>
  <c r="Q34" i="71"/>
  <c r="Q61" i="71"/>
  <c r="Q223" i="71"/>
  <c r="Q178" i="71"/>
  <c r="S304" i="71"/>
  <c r="S169" i="71"/>
  <c r="S160" i="71"/>
  <c r="S331" i="71"/>
  <c r="S79" i="71"/>
  <c r="S286" i="71"/>
  <c r="S259" i="71"/>
  <c r="S52" i="71"/>
  <c r="S295" i="71"/>
  <c r="S124" i="71"/>
  <c r="S34" i="71"/>
  <c r="S106" i="71"/>
  <c r="S43" i="71"/>
  <c r="S322" i="71"/>
  <c r="S142" i="71"/>
  <c r="S250" i="71"/>
  <c r="S88" i="71"/>
  <c r="S97" i="71"/>
  <c r="S178" i="71"/>
  <c r="S313" i="71"/>
  <c r="S241" i="71"/>
  <c r="S268" i="71"/>
  <c r="S70" i="71"/>
  <c r="S340" i="71"/>
  <c r="S133" i="71"/>
  <c r="S115" i="71"/>
  <c r="S232" i="71"/>
  <c r="S61" i="71"/>
  <c r="S223" i="71"/>
  <c r="S277" i="71"/>
  <c r="S205" i="71"/>
  <c r="S151" i="71"/>
  <c r="S214" i="71"/>
  <c r="S187" i="71"/>
  <c r="S196" i="71"/>
  <c r="S25" i="71"/>
  <c r="Q311" i="71"/>
  <c r="Q176" i="71"/>
  <c r="Q275" i="71"/>
  <c r="Q32" i="71"/>
  <c r="Q185" i="71"/>
  <c r="Q41" i="71"/>
  <c r="Q320" i="71"/>
  <c r="Q329" i="71"/>
  <c r="Q95" i="71"/>
  <c r="Q77" i="71"/>
  <c r="Q257" i="71"/>
  <c r="Q23" i="71"/>
  <c r="Q230" i="71"/>
  <c r="Q221" i="71"/>
  <c r="Q158" i="71"/>
  <c r="Q293" i="71"/>
  <c r="Q104" i="71"/>
  <c r="Q113" i="71"/>
  <c r="Q140" i="71"/>
  <c r="Q194" i="71"/>
  <c r="Q131" i="71"/>
  <c r="Q50" i="71"/>
  <c r="Q212" i="71"/>
  <c r="Q59" i="71"/>
  <c r="Q86" i="71"/>
  <c r="Q68" i="71"/>
  <c r="Q248" i="71"/>
  <c r="Q284" i="71"/>
  <c r="Q149" i="71"/>
  <c r="Q203" i="71"/>
  <c r="Q239" i="71"/>
  <c r="Q338" i="71"/>
  <c r="Q266" i="71"/>
  <c r="Q122" i="71"/>
  <c r="Q302" i="71"/>
  <c r="Q167" i="71"/>
  <c r="U332" i="71"/>
  <c r="U224" i="71"/>
  <c r="U107" i="71"/>
  <c r="U143" i="71"/>
  <c r="U161" i="71"/>
  <c r="U53" i="71"/>
  <c r="U179" i="71"/>
  <c r="U242" i="71"/>
  <c r="U98" i="71"/>
  <c r="U71" i="71"/>
  <c r="U80" i="71"/>
  <c r="U287" i="71"/>
  <c r="U44" i="71"/>
  <c r="U233" i="71"/>
  <c r="U269" i="71"/>
  <c r="U305" i="71"/>
  <c r="U197" i="71"/>
  <c r="U251" i="71"/>
  <c r="U35" i="71"/>
  <c r="U278" i="71"/>
  <c r="U134" i="71"/>
  <c r="U152" i="71"/>
  <c r="U323" i="71"/>
  <c r="U296" i="71"/>
  <c r="U260" i="71"/>
  <c r="U89" i="71"/>
  <c r="U206" i="71"/>
  <c r="U62" i="71"/>
  <c r="U341" i="71"/>
  <c r="U125" i="71"/>
  <c r="U314" i="71"/>
  <c r="U170" i="71"/>
  <c r="U26" i="71"/>
  <c r="U116" i="71"/>
  <c r="U215" i="71"/>
  <c r="U188" i="71"/>
  <c r="U304" i="71"/>
  <c r="U142" i="71"/>
  <c r="U160" i="71"/>
  <c r="U232" i="71"/>
  <c r="U61" i="71"/>
  <c r="U250" i="71"/>
  <c r="U106" i="71"/>
  <c r="U52" i="71"/>
  <c r="U151" i="71"/>
  <c r="U133" i="71"/>
  <c r="U124" i="71"/>
  <c r="U268" i="71"/>
  <c r="U286" i="71"/>
  <c r="U259" i="71"/>
  <c r="U205" i="71"/>
  <c r="U43" i="71"/>
  <c r="U115" i="71"/>
  <c r="U322" i="71"/>
  <c r="U178" i="71"/>
  <c r="U34" i="71"/>
  <c r="U25" i="71"/>
  <c r="U340" i="71"/>
  <c r="U79" i="71"/>
  <c r="U169" i="71"/>
  <c r="U331" i="71"/>
  <c r="U88" i="71"/>
  <c r="U277" i="71"/>
  <c r="U223" i="71"/>
  <c r="U295" i="71"/>
  <c r="U313" i="71"/>
  <c r="U241" i="71"/>
  <c r="U214" i="71"/>
  <c r="U70" i="71"/>
  <c r="U97" i="71"/>
  <c r="U187" i="71"/>
  <c r="U196" i="71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P5" i="69"/>
  <c r="P6" i="69"/>
  <c r="P7" i="69"/>
  <c r="P8" i="69"/>
  <c r="AR4" i="69"/>
  <c r="AR5" i="69"/>
  <c r="AR6" i="69"/>
  <c r="AR7" i="69"/>
  <c r="AR8" i="69"/>
  <c r="AR9" i="69"/>
  <c r="AR10" i="69"/>
  <c r="AR11" i="69"/>
  <c r="AR12" i="69"/>
  <c r="AR13" i="69"/>
  <c r="F24" i="71" l="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D68" i="69"/>
  <c r="AD74" i="69"/>
  <c r="AD78" i="69"/>
  <c r="AD76" i="69"/>
  <c r="AD75" i="69"/>
  <c r="AD65" i="69"/>
  <c r="AD69" i="69"/>
  <c r="AD73" i="69"/>
  <c r="AD77" i="69"/>
  <c r="AD66" i="69"/>
  <c r="AD72" i="69"/>
  <c r="AD67" i="69"/>
  <c r="AD71" i="69"/>
  <c r="AD70" i="69"/>
  <c r="AD64" i="69"/>
  <c r="AD40" i="69"/>
  <c r="AD42" i="69"/>
  <c r="AD48" i="69"/>
  <c r="AD46" i="69"/>
  <c r="AD47" i="69"/>
  <c r="AD39" i="69"/>
  <c r="AD44" i="69"/>
  <c r="AD36" i="69"/>
  <c r="AD37" i="69"/>
  <c r="AD41" i="69"/>
  <c r="AD35" i="69"/>
  <c r="AD45" i="69"/>
  <c r="AD43" i="69"/>
  <c r="AD34" i="69"/>
  <c r="AD38" i="69"/>
  <c r="AD24" i="69"/>
  <c r="AD30" i="69"/>
  <c r="AD32" i="69"/>
  <c r="AD28" i="69"/>
  <c r="AD31" i="69"/>
  <c r="AD19" i="69"/>
  <c r="AD23" i="69"/>
  <c r="AD20" i="69"/>
  <c r="AD21" i="69"/>
  <c r="AD25" i="69"/>
  <c r="AD29" i="69"/>
  <c r="AD33" i="69"/>
  <c r="AD22" i="69"/>
  <c r="AD26" i="69"/>
  <c r="AD27" i="69"/>
  <c r="AD16" i="69"/>
  <c r="AD11" i="69"/>
  <c r="AD13" i="69"/>
  <c r="AD12" i="69"/>
  <c r="AD17" i="69"/>
  <c r="AD15" i="69"/>
  <c r="AD14" i="69"/>
  <c r="AD10" i="69"/>
  <c r="AD18" i="69"/>
  <c r="AD8" i="69"/>
  <c r="AD4" i="69"/>
  <c r="AD5" i="69"/>
  <c r="AD9" i="69"/>
  <c r="AD6" i="69"/>
  <c r="AD7" i="69"/>
  <c r="AD111" i="69"/>
  <c r="AD118" i="69"/>
  <c r="AD114" i="69"/>
  <c r="AD110" i="69"/>
  <c r="AD123" i="69"/>
  <c r="AD120" i="69"/>
  <c r="AD119" i="69"/>
  <c r="AD116" i="69"/>
  <c r="AD115" i="69"/>
  <c r="AD112" i="69"/>
  <c r="AD117" i="69"/>
  <c r="AD121" i="69"/>
  <c r="AD113" i="69"/>
  <c r="AD109" i="69"/>
  <c r="AD122" i="69"/>
  <c r="AD96" i="69"/>
  <c r="AD106" i="69"/>
  <c r="AD100" i="69"/>
  <c r="AD97" i="69"/>
  <c r="AD101" i="69"/>
  <c r="AD94" i="69"/>
  <c r="AD98" i="69"/>
  <c r="AD107" i="69"/>
  <c r="AD108" i="69"/>
  <c r="AD102" i="69"/>
  <c r="AD103" i="69"/>
  <c r="AD95" i="69"/>
  <c r="AD104" i="69"/>
  <c r="AD99" i="69"/>
  <c r="AD105" i="69"/>
  <c r="AD51" i="69"/>
  <c r="AD58" i="69"/>
  <c r="AD56" i="69"/>
  <c r="AD55" i="69"/>
  <c r="AD62" i="69"/>
  <c r="AD60" i="69"/>
  <c r="AD52" i="69"/>
  <c r="AD49" i="69"/>
  <c r="AD53" i="69"/>
  <c r="AD57" i="69"/>
  <c r="AD59" i="69"/>
  <c r="AD61" i="69"/>
  <c r="AD50" i="69"/>
  <c r="AD54" i="69"/>
  <c r="AD63" i="69"/>
  <c r="AD89" i="69"/>
  <c r="AD93" i="69"/>
  <c r="AD92" i="69"/>
  <c r="AD84" i="69"/>
  <c r="AD82" i="69"/>
  <c r="AD91" i="69"/>
  <c r="AD86" i="69"/>
  <c r="AD90" i="69"/>
  <c r="AD88" i="69"/>
  <c r="AD87" i="69"/>
  <c r="AD80" i="69"/>
  <c r="AD83" i="69"/>
  <c r="AD79" i="69"/>
  <c r="AD81" i="69"/>
  <c r="AD85" i="69"/>
</calcChain>
</file>

<file path=xl/comments1.xml><?xml version="1.0" encoding="utf-8"?>
<comments xmlns="http://schemas.openxmlformats.org/spreadsheetml/2006/main">
  <authors>
    <author>作者</author>
  </authors>
  <commentList>
    <comment ref="A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6分钟产出</t>
        </r>
      </text>
    </comment>
    <comment ref="A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20分钟产出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<sst xmlns="http://schemas.openxmlformats.org/spreadsheetml/2006/main" count="2991" uniqueCount="680">
  <si>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</si>
  <si>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</si>
  <si>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</si>
  <si>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</si>
  <si>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</si>
  <si>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</si>
  <si>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</si>
  <si>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</si>
  <si>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</si>
  <si>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</si>
  <si>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</si>
  <si>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</si>
  <si>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</si>
  <si>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</si>
  <si>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</si>
  <si>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</si>
  <si>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</si>
  <si>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</si>
  <si>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</si>
  <si>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</si>
  <si>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</si>
  <si>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</si>
  <si>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</si>
  <si>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</si>
  <si>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</si>
  <si>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</si>
  <si>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</si>
  <si>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</si>
  <si>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</si>
  <si>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</si>
  <si>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</si>
  <si>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</si>
  <si>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</si>
  <si>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</si>
  <si>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</si>
  <si>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</si>
  <si>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</si>
  <si>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</si>
  <si>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</si>
  <si>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</si>
  <si>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</si>
  <si>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</si>
  <si>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</si>
  <si>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</si>
  <si>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</si>
  <si>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</si>
  <si>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</si>
  <si>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</si>
  <si>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</si>
  <si>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</si>
  <si>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</si>
  <si>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</si>
  <si>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</si>
  <si>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</si>
  <si>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</si>
  <si>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</si>
  <si>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</si>
  <si>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</si>
  <si>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</si>
  <si>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</si>
  <si>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</si>
  <si>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</si>
  <si>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</si>
  <si>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</si>
  <si>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</si>
  <si>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</si>
  <si>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</si>
  <si>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</si>
  <si>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</si>
  <si>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</si>
  <si>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</si>
  <si>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</si>
  <si>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</si>
  <si>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</si>
  <si>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</si>
  <si>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</si>
  <si>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</si>
  <si>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</si>
  <si>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</si>
  <si>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</si>
  <si>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</si>
  <si>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</si>
  <si>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</si>
  <si>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</si>
  <si>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</si>
  <si>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</si>
  <si>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</si>
  <si>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</si>
  <si>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</si>
  <si>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</si>
  <si>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</si>
  <si>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</si>
  <si>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</si>
  <si>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</si>
  <si>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</si>
  <si>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</si>
  <si>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</si>
  <si>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</si>
  <si>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</si>
  <si>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</si>
  <si>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</si>
  <si>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</si>
  <si>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</si>
  <si>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</si>
  <si>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</si>
  <si>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</si>
  <si>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</si>
  <si>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</si>
  <si>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</si>
  <si>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</si>
  <si>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</si>
  <si>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</si>
  <si>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</si>
  <si>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</si>
  <si>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</si>
  <si>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</si>
  <si>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</si>
  <si>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</si>
  <si>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</si>
  <si>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</si>
  <si>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</si>
  <si>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</si>
  <si>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</si>
  <si>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</si>
  <si>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</si>
  <si>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</si>
  <si>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</si>
  <si>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</si>
  <si>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</si>
  <si>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</si>
  <si>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</si>
  <si>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</si>
  <si>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</si>
  <si>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</si>
  <si>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</si>
  <si>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</si>
  <si>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</si>
  <si>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</si>
  <si>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</si>
  <si>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</si>
  <si>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</si>
  <si>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</si>
  <si>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</si>
  <si>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</si>
  <si>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</si>
  <si>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</si>
  <si>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</si>
  <si>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</si>
  <si>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</si>
  <si>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</si>
  <si>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</si>
  <si>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</si>
  <si>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</si>
  <si>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</si>
  <si>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</si>
  <si>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</si>
  <si>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</si>
  <si>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</si>
  <si>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</si>
  <si>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</si>
  <si>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</si>
  <si>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</si>
  <si>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</si>
  <si>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</si>
  <si>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</si>
  <si>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</si>
  <si>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</si>
  <si>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</si>
  <si>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</si>
  <si>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</si>
  <si>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</si>
  <si>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</si>
  <si>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</si>
  <si>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</si>
  <si>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</si>
  <si>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</si>
  <si>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</si>
  <si>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</si>
  <si>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</si>
  <si>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</si>
  <si>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</si>
  <si>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</si>
  <si>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</si>
  <si>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</si>
  <si>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</si>
  <si>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</si>
  <si>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</si>
  <si>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</si>
  <si>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</si>
  <si>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</si>
  <si>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</si>
  <si>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</si>
  <si>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</si>
  <si>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</si>
  <si>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</si>
  <si>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</si>
  <si>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</si>
  <si>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</si>
  <si>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</si>
  <si>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</si>
  <si>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</si>
  <si>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</si>
  <si>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</si>
  <si>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</si>
  <si>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</si>
  <si>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</si>
  <si>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</si>
  <si>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</si>
  <si>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</si>
  <si>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</si>
  <si>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</si>
  <si>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</si>
  <si>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</si>
  <si>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</si>
  <si>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</si>
  <si>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</si>
  <si>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</si>
  <si>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</si>
  <si>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</si>
  <si>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</si>
  <si>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</si>
  <si>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</si>
  <si>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</si>
  <si>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</si>
  <si>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</si>
  <si>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</si>
  <si>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</si>
  <si>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</si>
  <si>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</si>
  <si>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</si>
  <si>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</si>
  <si>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</si>
  <si>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</si>
  <si>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</si>
  <si>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</si>
  <si>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</si>
  <si>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</si>
  <si>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</si>
  <si>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</si>
  <si>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</si>
  <si>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</si>
  <si>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</si>
  <si>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</si>
  <si>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</si>
  <si>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</si>
  <si>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</si>
  <si>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</si>
  <si>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</si>
  <si>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</si>
  <si>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</si>
  <si>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</si>
  <si>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</si>
  <si>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</si>
  <si>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</si>
  <si>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</si>
  <si>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</si>
  <si>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</si>
  <si>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</si>
  <si>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</si>
  <si>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</si>
  <si>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</si>
  <si>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</si>
  <si>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</si>
  <si>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</si>
  <si>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</si>
  <si>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</si>
  <si>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</si>
  <si>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</si>
  <si>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</si>
  <si>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</si>
  <si>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</si>
  <si>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</si>
  <si>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</si>
  <si>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</si>
  <si>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</si>
  <si>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</si>
  <si>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</si>
  <si>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</si>
  <si>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</si>
  <si>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</si>
  <si>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</si>
  <si>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</si>
  <si>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</si>
  <si>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</si>
  <si>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</si>
  <si>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</si>
  <si>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</si>
  <si>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</si>
  <si>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</si>
  <si>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</si>
  <si>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</si>
  <si>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</si>
  <si>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</si>
  <si>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</si>
  <si>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</si>
  <si>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</si>
  <si>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</si>
  <si>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</si>
  <si>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</si>
  <si>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</si>
  <si>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</si>
  <si>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</si>
  <si>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</si>
  <si>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</si>
  <si>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</si>
  <si>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</si>
  <si>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</si>
  <si>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</si>
  <si>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</si>
  <si>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</si>
  <si>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</si>
  <si>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</si>
  <si>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</si>
  <si>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</si>
  <si>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</si>
  <si>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</si>
  <si>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</si>
  <si>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</si>
  <si>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</si>
  <si>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</si>
  <si>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</si>
  <si>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</si>
  <si>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</si>
  <si>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</si>
  <si>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</si>
  <si>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</si>
  <si>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</si>
  <si>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</si>
  <si>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</si>
  <si>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</si>
  <si>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</si>
  <si>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</si>
  <si>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</si>
  <si>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</si>
  <si>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</si>
  <si>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</si>
  <si>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</si>
  <si>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</si>
  <si>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</si>
  <si>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</si>
  <si>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</si>
  <si>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</si>
  <si>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</si>
  <si>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</si>
  <si>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</si>
  <si>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</si>
  <si>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</si>
  <si>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</si>
  <si>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</si>
  <si>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</si>
  <si>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</si>
  <si>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</si>
  <si>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</si>
  <si>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</si>
  <si>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</si>
  <si>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</si>
  <si>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</si>
  <si>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</si>
  <si>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</si>
  <si>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</si>
  <si>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</si>
  <si>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</si>
  <si>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</si>
  <si>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</si>
  <si>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</si>
  <si>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</si>
  <si>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</si>
  <si>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</si>
  <si>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</si>
  <si>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</si>
  <si>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</si>
  <si>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</si>
  <si>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</si>
  <si>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</si>
  <si>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</si>
  <si>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</si>
  <si>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</si>
  <si>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</si>
  <si>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</si>
  <si>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</si>
  <si>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</si>
  <si>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</si>
  <si>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</si>
  <si>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</si>
  <si>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</si>
  <si>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</si>
  <si>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</si>
  <si>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</si>
  <si>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</si>
  <si>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</si>
  <si>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</si>
  <si>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</si>
  <si>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</si>
  <si>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</si>
  <si>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</si>
  <si>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</si>
  <si>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</si>
  <si>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</si>
  <si>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</si>
  <si>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</si>
  <si>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</si>
  <si>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</si>
  <si>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</si>
  <si>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</si>
  <si>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</si>
  <si>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</si>
  <si>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</si>
  <si>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</si>
  <si>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</si>
  <si>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</si>
  <si>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</si>
  <si>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</si>
  <si>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</si>
  <si>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</si>
  <si>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</si>
  <si>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初级基础材料</t>
    <phoneticPr fontId="2" type="noConversion"/>
  </si>
  <si>
    <t>中级基础材料</t>
    <phoneticPr fontId="2" type="noConversion"/>
  </si>
  <si>
    <t>高级基础材料</t>
    <phoneticPr fontId="2" type="noConversion"/>
  </si>
  <si>
    <t>中级五行材料</t>
    <phoneticPr fontId="2" type="noConversion"/>
  </si>
  <si>
    <t>高级五行材料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</si>
  <si>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</si>
  <si>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</si>
  <si>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</si>
  <si>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</si>
  <si>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式神经验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</si>
  <si>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</si>
  <si>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</si>
  <si>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</si>
  <si>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</si>
  <si>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</si>
  <si>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</si>
  <si>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</si>
  <si>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金币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</si>
  <si>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</si>
  <si>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</si>
  <si>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</si>
  <si>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</si>
  <si>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</si>
  <si>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</si>
  <si>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</si>
  <si>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</si>
  <si>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</si>
  <si>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</si>
  <si>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</si>
  <si>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</si>
  <si>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</si>
  <si>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</si>
  <si>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</si>
  <si>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</si>
  <si>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</si>
  <si>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</si>
  <si>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</si>
  <si>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</si>
  <si>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</si>
  <si>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</si>
  <si>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</si>
  <si>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</si>
  <si>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</si>
  <si>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</si>
  <si>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</si>
  <si>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</si>
  <si>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</si>
  <si>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</si>
  <si>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</si>
  <si>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</si>
  <si>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</si>
  <si>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</si>
  <si>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初级基础材料</t>
    <phoneticPr fontId="2" type="noConversion"/>
  </si>
  <si>
    <t>FDAward[4].id</t>
    <phoneticPr fontId="2" type="noConversion"/>
  </si>
  <si>
    <t>FDAward[4].val</t>
    <phoneticPr fontId="2" type="noConversion"/>
  </si>
  <si>
    <t>寄灵人材料初级</t>
  </si>
  <si>
    <t>守护灵材料初级</t>
  </si>
  <si>
    <t>寄灵人材料中级</t>
  </si>
  <si>
    <t>守护灵材料中级</t>
  </si>
  <si>
    <t>守护灵材料高级</t>
  </si>
  <si>
    <t>寄灵人材料高级</t>
  </si>
  <si>
    <t>冰中级</t>
    <phoneticPr fontId="2" type="noConversion"/>
  </si>
  <si>
    <t>火中级</t>
    <phoneticPr fontId="2" type="noConversion"/>
  </si>
  <si>
    <t>雷中级</t>
    <phoneticPr fontId="2" type="noConversion"/>
  </si>
  <si>
    <t>风中级</t>
    <phoneticPr fontId="2" type="noConversion"/>
  </si>
  <si>
    <t>土中级</t>
    <phoneticPr fontId="2" type="noConversion"/>
  </si>
  <si>
    <t>冰高级</t>
  </si>
  <si>
    <t>火高级</t>
  </si>
  <si>
    <t>雷高级</t>
  </si>
  <si>
    <t>风高级</t>
  </si>
  <si>
    <t>土高级</t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</si>
  <si>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</si>
  <si>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</si>
  <si>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</si>
  <si>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</si>
  <si>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普通寄灵人材料</t>
  </si>
  <si>
    <t>武神躯材料</t>
  </si>
  <si>
    <t>人武灵材料</t>
  </si>
  <si>
    <t>神武灵材料</t>
  </si>
  <si>
    <t>仙武灵材料</t>
  </si>
  <si>
    <t>兽武灵材料</t>
  </si>
  <si>
    <t>派遣关卡</t>
    <phoneticPr fontId="2" type="noConversion"/>
  </si>
  <si>
    <t>队伍经验</t>
    <phoneticPr fontId="2" type="noConversion"/>
  </si>
  <si>
    <t>突破材料</t>
    <phoneticPr fontId="2" type="noConversion"/>
  </si>
  <si>
    <t>数量</t>
    <phoneticPr fontId="2" type="noConversion"/>
  </si>
  <si>
    <t>五行材料</t>
    <phoneticPr fontId="2" type="noConversion"/>
  </si>
  <si>
    <t>数量</t>
    <phoneticPr fontId="2" type="noConversion"/>
  </si>
  <si>
    <t>数量</t>
    <phoneticPr fontId="2" type="noConversion"/>
  </si>
  <si>
    <t>每分产出</t>
    <phoneticPr fontId="2" type="noConversion"/>
  </si>
  <si>
    <t>普通</t>
    <phoneticPr fontId="2" type="noConversion"/>
  </si>
  <si>
    <t>困难</t>
    <phoneticPr fontId="2" type="noConversion"/>
  </si>
  <si>
    <t>六分产出</t>
    <phoneticPr fontId="2" type="noConversion"/>
  </si>
  <si>
    <t>冰中级</t>
  </si>
  <si>
    <t>火中级</t>
  </si>
  <si>
    <t>雷中级</t>
  </si>
  <si>
    <t>风中级</t>
  </si>
  <si>
    <t>土中级</t>
  </si>
  <si>
    <t>冰高级</t>
    <phoneticPr fontId="2" type="noConversion"/>
  </si>
  <si>
    <t>火高级</t>
    <phoneticPr fontId="2" type="noConversion"/>
  </si>
  <si>
    <t>雷高级</t>
    <phoneticPr fontId="2" type="noConversion"/>
  </si>
  <si>
    <t>风高级</t>
    <phoneticPr fontId="2" type="noConversion"/>
  </si>
  <si>
    <t>土高级</t>
    <phoneticPr fontId="2" type="noConversion"/>
  </si>
  <si>
    <t>二十分钟产出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</si>
  <si>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</si>
  <si>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</si>
  <si>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</si>
  <si>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</si>
  <si>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</si>
  <si>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初级材料等价</t>
    <phoneticPr fontId="2" type="noConversion"/>
  </si>
  <si>
    <t>中级材料等价</t>
    <phoneticPr fontId="2" type="noConversion"/>
  </si>
  <si>
    <t>高级材料等价</t>
    <phoneticPr fontId="2" type="noConversion"/>
  </si>
  <si>
    <t>高级五行</t>
    <phoneticPr fontId="2" type="noConversion"/>
  </si>
  <si>
    <t>修身材料</t>
    <phoneticPr fontId="2" type="noConversion"/>
  </si>
  <si>
    <t>中级五行材料等价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</si>
  <si>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</si>
  <si>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</si>
  <si>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</si>
  <si>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</si>
  <si>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</si>
  <si>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</si>
  <si>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</si>
  <si>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</si>
  <si>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</si>
  <si>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</si>
  <si>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</si>
  <si>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</si>
  <si>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</si>
  <si>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</si>
  <si>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</si>
  <si>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</si>
  <si>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</si>
  <si>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</si>
  <si>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</si>
  <si>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</si>
  <si>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</si>
  <si>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</si>
  <si>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</si>
  <si>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</si>
  <si>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</si>
  <si>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</si>
  <si>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</si>
  <si>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消耗位2</t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</si>
  <si>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</si>
  <si>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</si>
  <si>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</si>
  <si>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</si>
  <si>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</si>
  <si>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</si>
  <si>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</si>
  <si>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</si>
  <si>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</si>
  <si>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</si>
  <si>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</si>
  <si>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</si>
  <si>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</si>
  <si>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</si>
  <si>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</si>
  <si>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</si>
  <si>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</si>
  <si>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</si>
  <si>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</si>
  <si>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</si>
  <si>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</si>
  <si>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</si>
  <si>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</si>
  <si>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</si>
  <si>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</si>
  <si>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</si>
  <si>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武神躯材料</t>
    <phoneticPr fontId="2" type="noConversion"/>
  </si>
  <si>
    <t>武神躯材料</t>
    <phoneticPr fontId="2" type="noConversion"/>
  </si>
  <si>
    <t>普通寄灵人材料</t>
    <phoneticPr fontId="2" type="noConversion"/>
  </si>
  <si>
    <t>普通寄灵人材料</t>
    <phoneticPr fontId="2" type="noConversion"/>
  </si>
  <si>
    <t>冰</t>
  </si>
  <si>
    <t>每分钟掉落</t>
    <phoneticPr fontId="2" type="noConversion"/>
  </si>
  <si>
    <t>20分钟掉落</t>
    <phoneticPr fontId="2" type="noConversion"/>
  </si>
  <si>
    <t>必掉</t>
    <phoneticPr fontId="2" type="noConversion"/>
  </si>
  <si>
    <t>随机</t>
    <phoneticPr fontId="2" type="noConversion"/>
  </si>
  <si>
    <t>1小时掉落</t>
    <phoneticPr fontId="2" type="noConversion"/>
  </si>
  <si>
    <t>高战掉落</t>
    <phoneticPr fontId="2" type="noConversion"/>
  </si>
  <si>
    <t>6分钟掉落</t>
    <phoneticPr fontId="2" type="noConversion"/>
  </si>
  <si>
    <t>20分钟掉落</t>
    <phoneticPr fontId="2" type="noConversion"/>
  </si>
  <si>
    <t>1小时掉落</t>
    <phoneticPr fontId="2" type="noConversion"/>
  </si>
  <si>
    <t>类型</t>
    <phoneticPr fontId="2" type="noConversion"/>
  </si>
  <si>
    <t>经验类型</t>
    <phoneticPr fontId="2" type="noConversion"/>
  </si>
  <si>
    <t>经验</t>
    <phoneticPr fontId="2" type="noConversion"/>
  </si>
  <si>
    <t>寄灵人经验</t>
    <phoneticPr fontId="2" type="noConversion"/>
  </si>
  <si>
    <t>守护灵经验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</si>
  <si>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</si>
  <si>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</si>
  <si>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</si>
  <si>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</si>
  <si>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</si>
  <si>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</si>
  <si>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</si>
  <si>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</si>
  <si>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</si>
  <si>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</si>
  <si>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</si>
  <si>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</si>
  <si>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</si>
  <si>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</si>
  <si>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</si>
  <si>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</si>
  <si>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</si>
  <si>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</si>
  <si>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</si>
  <si>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</si>
  <si>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</si>
  <si>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</si>
  <si>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</si>
  <si>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</si>
  <si>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</si>
  <si>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</si>
  <si>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</si>
  <si>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</si>
  <si>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</si>
  <si>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</si>
  <si>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</si>
  <si>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</si>
  <si>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</si>
  <si>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</si>
  <si>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</si>
  <si>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</si>
  <si>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</si>
  <si>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</si>
  <si>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SSR</t>
    <phoneticPr fontId="2" type="noConversion"/>
  </si>
  <si>
    <t>R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</si>
  <si>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</si>
  <si>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</si>
  <si>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</si>
  <si>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</si>
  <si>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</si>
  <si>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</si>
  <si>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</si>
  <si>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</si>
  <si>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</si>
  <si>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</si>
  <si>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</si>
  <si>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</si>
  <si>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</si>
  <si>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</si>
  <si>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</si>
  <si>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P</t>
    <phoneticPr fontId="2" type="noConversion"/>
  </si>
  <si>
    <t>t</t>
    <phoneticPr fontId="2" type="noConversion"/>
  </si>
  <si>
    <t>P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</si>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</sst>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66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0" fillId="0" borderId="0" xfId="0"/>
    <xf numFmtId="0" fontId="7" fillId="7" borderId="4" xfId="7" applyNumberFormat="1">
      <alignment horizontal="center" vertical="center" wrapTex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7" fillId="0" borderId="4" xfId="4" applyNumberFormat="1">
      <alignment vertical="top" wrapText="1"/>
    </xf>
    <xf numFmtId="0" fontId="8" fillId="0" borderId="3" xfId="3">
      <alignment horizontal="center" vertical="center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NumberFormat="1" applyFill="1" applyBorder="1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9" fontId="0" fillId="0" borderId="0" xfId="0" applyNumberFormat="1"/>
    <xf numFmtId="0" fontId="7" fillId="0" borderId="0" xfId="4" applyFill="1" applyBorder="1">
      <alignment vertical="top" wrapText="1"/>
    </xf>
    <xf numFmtId="0" fontId="0" fillId="0" borderId="0" xfId="0" applyNumberFormat="1"/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2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9" t="s">
        <v>313</v>
      </c>
      <c r="C2" s="40"/>
      <c r="D2" s="40"/>
      <c r="E2" s="41"/>
    </row>
    <row r="3" spans="2:5" ht="35.1" customHeight="1" x14ac:dyDescent="0.2">
      <c r="B3" s="2" t="s">
        <v>0</v>
      </c>
      <c r="C3" s="3" t="s">
        <v>11</v>
      </c>
      <c r="D3" s="42" t="s">
        <v>1</v>
      </c>
      <c r="E3" s="44" t="s">
        <v>314</v>
      </c>
    </row>
    <row r="4" spans="2:5" ht="35.1" customHeight="1" x14ac:dyDescent="0.2">
      <c r="B4" s="2" t="s">
        <v>2</v>
      </c>
      <c r="C4" s="3" t="s">
        <v>12</v>
      </c>
      <c r="D4" s="43"/>
      <c r="E4" s="45"/>
    </row>
    <row r="5" spans="2:5" ht="35.1" customHeight="1" x14ac:dyDescent="0.2">
      <c r="B5" s="4" t="s">
        <v>3</v>
      </c>
      <c r="C5" s="46" t="s">
        <v>315</v>
      </c>
      <c r="D5" s="47"/>
      <c r="E5" s="48"/>
    </row>
    <row r="6" spans="2:5" ht="18" x14ac:dyDescent="0.2">
      <c r="B6" s="49" t="s">
        <v>4</v>
      </c>
      <c r="C6" s="50"/>
      <c r="D6" s="50"/>
      <c r="E6" s="51"/>
    </row>
    <row r="7" spans="2:5" ht="18" x14ac:dyDescent="0.2">
      <c r="B7" s="5" t="s">
        <v>5</v>
      </c>
      <c r="C7" s="6" t="s">
        <v>6</v>
      </c>
      <c r="D7" s="37" t="s">
        <v>7</v>
      </c>
      <c r="E7" s="38"/>
    </row>
    <row r="8" spans="2:5" x14ac:dyDescent="0.2">
      <c r="B8" s="7">
        <v>43490</v>
      </c>
      <c r="C8" s="8" t="s">
        <v>10</v>
      </c>
      <c r="D8" s="32" t="s">
        <v>8</v>
      </c>
      <c r="E8" s="33"/>
    </row>
    <row r="9" spans="2:5" x14ac:dyDescent="0.2">
      <c r="B9" s="7"/>
      <c r="C9" s="8"/>
      <c r="D9" s="32"/>
      <c r="E9" s="33"/>
    </row>
    <row r="10" spans="2:5" x14ac:dyDescent="0.2">
      <c r="B10" s="9"/>
      <c r="C10" s="8"/>
      <c r="D10" s="32"/>
      <c r="E10" s="33"/>
    </row>
    <row r="11" spans="2:5" x14ac:dyDescent="0.2">
      <c r="B11" s="9"/>
      <c r="C11" s="8"/>
      <c r="D11" s="32"/>
      <c r="E11" s="33"/>
    </row>
    <row r="12" spans="2:5" x14ac:dyDescent="0.2">
      <c r="B12" s="9"/>
      <c r="C12" s="8"/>
      <c r="D12" s="32"/>
      <c r="E12" s="33"/>
    </row>
    <row r="13" spans="2:5" x14ac:dyDescent="0.2">
      <c r="B13" s="9"/>
      <c r="C13" s="8"/>
      <c r="D13" s="32"/>
      <c r="E13" s="33"/>
    </row>
    <row r="14" spans="2:5" x14ac:dyDescent="0.2">
      <c r="B14" s="9"/>
      <c r="C14" s="8"/>
      <c r="D14" s="32"/>
      <c r="E14" s="33"/>
    </row>
    <row r="15" spans="2:5" x14ac:dyDescent="0.2">
      <c r="B15" s="9"/>
      <c r="C15" s="8"/>
      <c r="D15" s="32"/>
      <c r="E15" s="33"/>
    </row>
    <row r="16" spans="2:5" x14ac:dyDescent="0.2">
      <c r="B16" s="9"/>
      <c r="C16" s="8"/>
      <c r="D16" s="32"/>
      <c r="E16" s="33"/>
    </row>
    <row r="17" spans="2:5" x14ac:dyDescent="0.2">
      <c r="B17" s="9"/>
      <c r="C17" s="8"/>
      <c r="D17" s="32"/>
      <c r="E17" s="33"/>
    </row>
    <row r="18" spans="2:5" x14ac:dyDescent="0.2">
      <c r="B18" s="9"/>
      <c r="C18" s="8"/>
      <c r="D18" s="32"/>
      <c r="E18" s="33"/>
    </row>
    <row r="19" spans="2:5" x14ac:dyDescent="0.2">
      <c r="B19" s="9"/>
      <c r="C19" s="8"/>
      <c r="D19" s="32"/>
      <c r="E19" s="33"/>
    </row>
    <row r="20" spans="2:5" x14ac:dyDescent="0.2">
      <c r="B20" s="9"/>
      <c r="C20" s="8"/>
      <c r="D20" s="32"/>
      <c r="E20" s="33"/>
    </row>
    <row r="21" spans="2:5" x14ac:dyDescent="0.2">
      <c r="B21" s="9"/>
      <c r="C21" s="8"/>
      <c r="D21" s="32"/>
      <c r="E21" s="33"/>
    </row>
    <row r="22" spans="2:5" x14ac:dyDescent="0.2">
      <c r="B22" s="9"/>
      <c r="C22" s="8"/>
      <c r="D22" s="32"/>
      <c r="E22" s="33"/>
    </row>
    <row r="23" spans="2:5" x14ac:dyDescent="0.2">
      <c r="B23" s="9"/>
      <c r="C23" s="8"/>
      <c r="D23" s="32"/>
      <c r="E23" s="33"/>
    </row>
    <row r="24" spans="2:5" x14ac:dyDescent="0.2">
      <c r="B24" s="9"/>
      <c r="C24" s="8"/>
      <c r="D24" s="32"/>
      <c r="E24" s="33"/>
    </row>
    <row r="25" spans="2:5" x14ac:dyDescent="0.2">
      <c r="B25" s="9"/>
      <c r="C25" s="8"/>
      <c r="D25" s="32"/>
      <c r="E25" s="33"/>
    </row>
    <row r="26" spans="2:5" x14ac:dyDescent="0.2">
      <c r="B26" s="9"/>
      <c r="C26" s="8"/>
      <c r="D26" s="32"/>
      <c r="E26" s="33"/>
    </row>
    <row r="27" spans="2:5" x14ac:dyDescent="0.2">
      <c r="B27" s="9"/>
      <c r="C27" s="8"/>
      <c r="D27" s="32"/>
      <c r="E27" s="33"/>
    </row>
    <row r="28" spans="2:5" ht="18" thickBot="1" x14ac:dyDescent="0.25">
      <c r="B28" s="10"/>
      <c r="C28" s="11"/>
      <c r="D28" s="34"/>
      <c r="E28" s="35"/>
    </row>
    <row r="30" spans="2:5" x14ac:dyDescent="0.2">
      <c r="B30" s="36" t="s">
        <v>9</v>
      </c>
      <c r="C30" s="36"/>
      <c r="D30" s="36"/>
      <c r="E30" s="36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4" workbookViewId="0">
      <selection activeCell="O23" sqref="O23"/>
    </sheetView>
  </sheetViews>
  <sheetFormatPr defaultRowHeight="14.25" x14ac:dyDescent="0.2"/>
  <cols>
    <col min="1" max="1" width="13.875" customWidth="1"/>
    <col min="2" max="2" width="17.875" customWidth="1"/>
    <col min="3" max="3" width="12" customWidth="1"/>
    <col min="4" max="4" width="13.875" bestFit="1" customWidth="1"/>
    <col min="5" max="5" width="12.5" customWidth="1"/>
    <col min="6" max="6" width="11.125" customWidth="1"/>
    <col min="7" max="7" width="11.375" customWidth="1"/>
  </cols>
  <sheetData>
    <row r="1" spans="1:7" ht="16.5" x14ac:dyDescent="0.2">
      <c r="A1" s="17" t="s">
        <v>657</v>
      </c>
      <c r="B1" s="14">
        <v>0.15</v>
      </c>
      <c r="C1" s="14"/>
      <c r="D1" s="14"/>
      <c r="E1" s="14"/>
      <c r="F1" s="14"/>
      <c r="G1" s="14"/>
    </row>
    <row r="2" spans="1:7" ht="16.5" x14ac:dyDescent="0.2">
      <c r="A2" s="17" t="s">
        <v>658</v>
      </c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</row>
    <row r="3" spans="1:7" s="21" customFormat="1" ht="16.5" x14ac:dyDescent="0.2">
      <c r="B3" s="30">
        <f>COMBIN(10,B2)*$B$1^B2*(1-$B$1)^(10-B2)</f>
        <v>0.19687440434072256</v>
      </c>
      <c r="C3" s="30">
        <f>COMBIN(10,C2)*$B$1^C2*(1-$B$1)^(10-C2)</f>
        <v>0.34742541942480454</v>
      </c>
      <c r="D3" s="30">
        <f>COMBIN(10,D2)*$B$1^D2*(1-$B$1)^(10-D2)</f>
        <v>0.27589665660205065</v>
      </c>
      <c r="E3" s="30">
        <f>COMBIN(10,E2)*$B$1^E2*(1-$B$1)^(10-E2)</f>
        <v>0.12983372075390617</v>
      </c>
      <c r="F3" s="30">
        <f>COMBIN(10,F2)*$B$1^F2*(1-$B$1)^(10-F2)</f>
        <v>4.0095707879882793E-2</v>
      </c>
      <c r="G3" s="30">
        <f>COMBIN(10,G2)*$B$1^G2*(1-$B$1)^(10-G2)</f>
        <v>8.4908557863281227E-3</v>
      </c>
    </row>
    <row r="4" spans="1:7" s="21" customFormat="1" x14ac:dyDescent="0.2"/>
    <row r="5" spans="1:7" ht="17.25" x14ac:dyDescent="0.2">
      <c r="A5" s="13" t="s">
        <v>640</v>
      </c>
      <c r="B5" s="13" t="s">
        <v>538</v>
      </c>
      <c r="C5" s="13" t="s">
        <v>641</v>
      </c>
      <c r="E5" s="13" t="s">
        <v>640</v>
      </c>
      <c r="F5" s="13" t="s">
        <v>538</v>
      </c>
      <c r="G5" s="13" t="s">
        <v>641</v>
      </c>
    </row>
    <row r="6" spans="1:7" s="21" customFormat="1" x14ac:dyDescent="0.2">
      <c r="A6" s="63">
        <v>0.02</v>
      </c>
      <c r="B6" s="63">
        <v>0.13</v>
      </c>
      <c r="C6" s="63">
        <v>0.85</v>
      </c>
      <c r="E6" s="63">
        <v>0.02</v>
      </c>
      <c r="F6" s="63">
        <v>0.13</v>
      </c>
      <c r="G6" s="63">
        <v>0.85</v>
      </c>
    </row>
    <row r="7" spans="1:7" s="21" customFormat="1" x14ac:dyDescent="0.2">
      <c r="A7" s="65">
        <v>4</v>
      </c>
      <c r="B7" s="65">
        <v>6</v>
      </c>
      <c r="C7" s="65">
        <v>5</v>
      </c>
      <c r="E7" s="65">
        <v>7</v>
      </c>
      <c r="F7" s="65">
        <v>7</v>
      </c>
      <c r="G7" s="65">
        <v>6</v>
      </c>
    </row>
    <row r="8" spans="1:7" s="21" customFormat="1" ht="16.5" x14ac:dyDescent="0.2">
      <c r="A8" s="30">
        <f>A6/A7</f>
        <v>5.0000000000000001E-3</v>
      </c>
      <c r="B8" s="30">
        <f t="shared" ref="B8:C8" si="0">B6/B7</f>
        <v>2.1666666666666667E-2</v>
      </c>
      <c r="C8" s="30">
        <f t="shared" si="0"/>
        <v>0.16999999999999998</v>
      </c>
      <c r="E8" s="30">
        <f>E6/E7</f>
        <v>2.8571428571428571E-3</v>
      </c>
      <c r="F8" s="30">
        <f t="shared" ref="F8:G8" si="1">F6/F7</f>
        <v>1.8571428571428572E-2</v>
      </c>
      <c r="G8" s="30">
        <f t="shared" si="1"/>
        <v>0.14166666666666666</v>
      </c>
    </row>
    <row r="9" spans="1:7" ht="16.5" x14ac:dyDescent="0.2">
      <c r="A9" s="14" t="s">
        <v>645</v>
      </c>
      <c r="B9" s="14" t="s">
        <v>642</v>
      </c>
      <c r="C9" s="14" t="s">
        <v>643</v>
      </c>
      <c r="E9" s="14" t="s">
        <v>660</v>
      </c>
      <c r="F9" s="14" t="s">
        <v>661</v>
      </c>
      <c r="G9" s="14" t="s">
        <v>663</v>
      </c>
    </row>
    <row r="10" spans="1:7" ht="16.5" x14ac:dyDescent="0.2">
      <c r="A10" s="14" t="s">
        <v>646</v>
      </c>
      <c r="B10" s="14" t="s">
        <v>644</v>
      </c>
      <c r="C10" s="14" t="s">
        <v>649</v>
      </c>
      <c r="E10" s="14" t="s">
        <v>665</v>
      </c>
      <c r="F10" s="14" t="s">
        <v>662</v>
      </c>
      <c r="G10" s="14" t="s">
        <v>671</v>
      </c>
    </row>
    <row r="11" spans="1:7" ht="16.5" x14ac:dyDescent="0.2">
      <c r="A11" s="14" t="s">
        <v>648</v>
      </c>
      <c r="B11" s="14" t="s">
        <v>647</v>
      </c>
      <c r="C11" s="14" t="s">
        <v>653</v>
      </c>
      <c r="E11" s="14" t="s">
        <v>667</v>
      </c>
      <c r="F11" s="14" t="s">
        <v>664</v>
      </c>
      <c r="G11" s="14" t="s">
        <v>673</v>
      </c>
    </row>
    <row r="12" spans="1:7" ht="16.5" x14ac:dyDescent="0.2">
      <c r="A12" s="14" t="s">
        <v>651</v>
      </c>
      <c r="B12" s="14" t="s">
        <v>650</v>
      </c>
      <c r="C12" s="14" t="s">
        <v>654</v>
      </c>
      <c r="E12" s="14" t="s">
        <v>668</v>
      </c>
      <c r="F12" s="14" t="s">
        <v>666</v>
      </c>
      <c r="G12" s="14" t="s">
        <v>676</v>
      </c>
    </row>
    <row r="13" spans="1:7" ht="16.5" x14ac:dyDescent="0.2">
      <c r="A13" s="14"/>
      <c r="B13" s="14" t="s">
        <v>652</v>
      </c>
      <c r="C13" s="14" t="s">
        <v>656</v>
      </c>
      <c r="E13" s="14" t="s">
        <v>669</v>
      </c>
      <c r="F13" s="14" t="s">
        <v>672</v>
      </c>
      <c r="G13" s="14" t="s">
        <v>677</v>
      </c>
    </row>
    <row r="14" spans="1:7" ht="16.5" x14ac:dyDescent="0.2">
      <c r="A14" s="14"/>
      <c r="B14" s="14" t="s">
        <v>655</v>
      </c>
      <c r="C14" s="14"/>
      <c r="E14" s="14" t="s">
        <v>670</v>
      </c>
      <c r="F14" s="14" t="s">
        <v>675</v>
      </c>
      <c r="G14" s="14" t="s">
        <v>679</v>
      </c>
    </row>
    <row r="15" spans="1:7" ht="16.5" x14ac:dyDescent="0.2">
      <c r="E15" s="14" t="s">
        <v>674</v>
      </c>
      <c r="F15" s="14" t="s">
        <v>678</v>
      </c>
      <c r="G15" s="14"/>
    </row>
    <row r="16" spans="1:7" ht="16.5" x14ac:dyDescent="0.2">
      <c r="F16" s="14"/>
      <c r="G16" s="14"/>
    </row>
    <row r="17" spans="1:8" s="21" customFormat="1" x14ac:dyDescent="0.2"/>
    <row r="18" spans="1:8" ht="16.5" x14ac:dyDescent="0.2">
      <c r="A18" t="s">
        <v>14</v>
      </c>
      <c r="B18" s="64" t="s">
        <v>659</v>
      </c>
      <c r="E18" s="21" t="s">
        <v>14</v>
      </c>
      <c r="F18" s="64" t="s">
        <v>659</v>
      </c>
    </row>
    <row r="19" spans="1:8" x14ac:dyDescent="0.2">
      <c r="A19" t="s">
        <v>645</v>
      </c>
      <c r="B19" s="19">
        <v>5.0000000000000001E-3</v>
      </c>
      <c r="C19" s="21">
        <f>INT(B19*10000)</f>
        <v>50</v>
      </c>
      <c r="E19" t="s">
        <v>660</v>
      </c>
      <c r="F19" s="19">
        <v>2.8571428571428571E-3</v>
      </c>
      <c r="H19">
        <f>INT(F19*10000)</f>
        <v>28</v>
      </c>
    </row>
    <row r="20" spans="1:8" x14ac:dyDescent="0.2">
      <c r="A20" t="s">
        <v>646</v>
      </c>
      <c r="B20" s="19">
        <v>5.0000000000000001E-3</v>
      </c>
      <c r="C20" s="21">
        <f t="shared" ref="C20:C32" si="2">INT(B20*10000)</f>
        <v>50</v>
      </c>
      <c r="E20" t="s">
        <v>665</v>
      </c>
      <c r="F20" s="19">
        <v>2.8571428571428571E-3</v>
      </c>
      <c r="H20" s="21">
        <f t="shared" ref="H20:H38" si="3">INT(F20*10000)</f>
        <v>28</v>
      </c>
    </row>
    <row r="21" spans="1:8" x14ac:dyDescent="0.2">
      <c r="A21" t="s">
        <v>648</v>
      </c>
      <c r="B21" s="19">
        <v>5.0000000000000001E-3</v>
      </c>
      <c r="C21" s="21">
        <f t="shared" si="2"/>
        <v>50</v>
      </c>
      <c r="E21" t="s">
        <v>667</v>
      </c>
      <c r="F21" s="19">
        <v>2.8571428571428571E-3</v>
      </c>
      <c r="H21" s="21">
        <f t="shared" si="3"/>
        <v>28</v>
      </c>
    </row>
    <row r="22" spans="1:8" x14ac:dyDescent="0.2">
      <c r="A22" t="s">
        <v>651</v>
      </c>
      <c r="B22" s="19">
        <v>5.0000000000000001E-3</v>
      </c>
      <c r="C22" s="21">
        <f t="shared" si="2"/>
        <v>50</v>
      </c>
      <c r="E22" t="s">
        <v>668</v>
      </c>
      <c r="F22" s="19">
        <v>2.8571428571428571E-3</v>
      </c>
      <c r="H22" s="21">
        <f t="shared" si="3"/>
        <v>28</v>
      </c>
    </row>
    <row r="23" spans="1:8" x14ac:dyDescent="0.2">
      <c r="A23" t="s">
        <v>642</v>
      </c>
      <c r="B23" s="19">
        <v>2.1666666666666667E-2</v>
      </c>
      <c r="C23" s="21">
        <f t="shared" si="2"/>
        <v>216</v>
      </c>
      <c r="E23" t="s">
        <v>669</v>
      </c>
      <c r="F23" s="19">
        <v>2.8571428571428571E-3</v>
      </c>
      <c r="H23" s="21">
        <f t="shared" si="3"/>
        <v>28</v>
      </c>
    </row>
    <row r="24" spans="1:8" x14ac:dyDescent="0.2">
      <c r="A24" t="s">
        <v>644</v>
      </c>
      <c r="B24" s="19">
        <v>2.1666666666666667E-2</v>
      </c>
      <c r="C24" s="21">
        <f t="shared" si="2"/>
        <v>216</v>
      </c>
      <c r="E24" t="s">
        <v>670</v>
      </c>
      <c r="F24" s="19">
        <v>2.8571428571428571E-3</v>
      </c>
      <c r="H24" s="21">
        <f t="shared" si="3"/>
        <v>28</v>
      </c>
    </row>
    <row r="25" spans="1:8" x14ac:dyDescent="0.2">
      <c r="A25" t="s">
        <v>647</v>
      </c>
      <c r="B25" s="19">
        <v>2.1666666666666667E-2</v>
      </c>
      <c r="C25" s="21">
        <f t="shared" si="2"/>
        <v>216</v>
      </c>
      <c r="E25" t="s">
        <v>674</v>
      </c>
      <c r="F25" s="19">
        <v>2.8571428571428571E-3</v>
      </c>
      <c r="H25" s="21">
        <f t="shared" si="3"/>
        <v>28</v>
      </c>
    </row>
    <row r="26" spans="1:8" x14ac:dyDescent="0.2">
      <c r="A26" t="s">
        <v>650</v>
      </c>
      <c r="B26" s="19">
        <v>2.1666666666666667E-2</v>
      </c>
      <c r="C26" s="21">
        <f t="shared" si="2"/>
        <v>216</v>
      </c>
      <c r="E26" t="s">
        <v>661</v>
      </c>
      <c r="F26" s="19">
        <v>1.8571428571428572E-2</v>
      </c>
      <c r="H26" s="21">
        <f t="shared" si="3"/>
        <v>185</v>
      </c>
    </row>
    <row r="27" spans="1:8" x14ac:dyDescent="0.2">
      <c r="A27" t="s">
        <v>652</v>
      </c>
      <c r="B27" s="19">
        <v>2.1666666666666667E-2</v>
      </c>
      <c r="C27" s="21">
        <f t="shared" si="2"/>
        <v>216</v>
      </c>
      <c r="E27" t="s">
        <v>662</v>
      </c>
      <c r="F27" s="19">
        <v>1.8571428571428572E-2</v>
      </c>
      <c r="H27" s="21">
        <f t="shared" si="3"/>
        <v>185</v>
      </c>
    </row>
    <row r="28" spans="1:8" x14ac:dyDescent="0.2">
      <c r="A28" t="s">
        <v>655</v>
      </c>
      <c r="B28" s="19">
        <v>2.1666666666666667E-2</v>
      </c>
      <c r="C28" s="21">
        <f t="shared" si="2"/>
        <v>216</v>
      </c>
      <c r="E28" t="s">
        <v>664</v>
      </c>
      <c r="F28" s="19">
        <v>1.8571428571428572E-2</v>
      </c>
      <c r="H28" s="21">
        <f t="shared" si="3"/>
        <v>185</v>
      </c>
    </row>
    <row r="29" spans="1:8" x14ac:dyDescent="0.2">
      <c r="A29" t="s">
        <v>643</v>
      </c>
      <c r="B29" s="19">
        <v>0.16999999999999998</v>
      </c>
      <c r="C29" s="21">
        <f t="shared" si="2"/>
        <v>1700</v>
      </c>
      <c r="E29" t="s">
        <v>666</v>
      </c>
      <c r="F29" s="19">
        <v>1.8571428571428572E-2</v>
      </c>
      <c r="H29" s="21">
        <f t="shared" si="3"/>
        <v>185</v>
      </c>
    </row>
    <row r="30" spans="1:8" x14ac:dyDescent="0.2">
      <c r="A30" t="s">
        <v>649</v>
      </c>
      <c r="B30" s="19">
        <v>0.16999999999999998</v>
      </c>
      <c r="C30" s="21">
        <f t="shared" si="2"/>
        <v>1700</v>
      </c>
      <c r="E30" t="s">
        <v>672</v>
      </c>
      <c r="F30" s="19">
        <v>1.8571428571428572E-2</v>
      </c>
      <c r="H30" s="21">
        <f t="shared" si="3"/>
        <v>185</v>
      </c>
    </row>
    <row r="31" spans="1:8" x14ac:dyDescent="0.2">
      <c r="A31" t="s">
        <v>653</v>
      </c>
      <c r="B31" s="19">
        <v>0.16999999999999998</v>
      </c>
      <c r="C31" s="21">
        <f t="shared" si="2"/>
        <v>1700</v>
      </c>
      <c r="E31" t="s">
        <v>675</v>
      </c>
      <c r="F31" s="19">
        <v>1.8571428571428572E-2</v>
      </c>
      <c r="H31" s="21">
        <f t="shared" si="3"/>
        <v>185</v>
      </c>
    </row>
    <row r="32" spans="1:8" x14ac:dyDescent="0.2">
      <c r="A32" t="s">
        <v>654</v>
      </c>
      <c r="B32" s="19">
        <v>0.16999999999999998</v>
      </c>
      <c r="C32" s="21">
        <f t="shared" si="2"/>
        <v>1700</v>
      </c>
      <c r="E32" t="s">
        <v>678</v>
      </c>
      <c r="F32" s="19">
        <v>1.8571428571428572E-2</v>
      </c>
      <c r="H32" s="21">
        <f t="shared" si="3"/>
        <v>185</v>
      </c>
    </row>
    <row r="33" spans="1:8" x14ac:dyDescent="0.2">
      <c r="A33" t="s">
        <v>656</v>
      </c>
      <c r="B33" s="19">
        <v>0.16999999999999998</v>
      </c>
      <c r="C33">
        <f>10000-SUM(C19:C32)</f>
        <v>1704</v>
      </c>
      <c r="E33" t="s">
        <v>663</v>
      </c>
      <c r="F33" s="19">
        <v>0.14166666666666666</v>
      </c>
      <c r="H33" s="21">
        <f t="shared" si="3"/>
        <v>1416</v>
      </c>
    </row>
    <row r="34" spans="1:8" x14ac:dyDescent="0.2">
      <c r="E34" t="s">
        <v>671</v>
      </c>
      <c r="F34" s="19">
        <v>0.14166666666666666</v>
      </c>
      <c r="H34" s="21">
        <f t="shared" si="3"/>
        <v>1416</v>
      </c>
    </row>
    <row r="35" spans="1:8" x14ac:dyDescent="0.2">
      <c r="E35" t="s">
        <v>673</v>
      </c>
      <c r="F35" s="19">
        <v>0.14166666666666666</v>
      </c>
      <c r="H35" s="21">
        <f t="shared" si="3"/>
        <v>1416</v>
      </c>
    </row>
    <row r="36" spans="1:8" x14ac:dyDescent="0.2">
      <c r="E36" t="s">
        <v>676</v>
      </c>
      <c r="F36" s="19">
        <v>0.14166666666666666</v>
      </c>
      <c r="H36" s="21">
        <f t="shared" si="3"/>
        <v>1416</v>
      </c>
    </row>
    <row r="37" spans="1:8" x14ac:dyDescent="0.2">
      <c r="E37" t="s">
        <v>677</v>
      </c>
      <c r="F37" s="19">
        <v>0.14166666666666666</v>
      </c>
      <c r="H37" s="21">
        <f t="shared" si="3"/>
        <v>1416</v>
      </c>
    </row>
    <row r="38" spans="1:8" x14ac:dyDescent="0.2">
      <c r="E38" t="s">
        <v>679</v>
      </c>
      <c r="F38" s="19">
        <v>0.14166666666666666</v>
      </c>
      <c r="H38" s="21">
        <f>10000-SUM(H19:H37)</f>
        <v>1429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2" t="s">
        <v>218</v>
      </c>
      <c r="B2" s="52"/>
      <c r="C2" s="52"/>
      <c r="D2" s="52"/>
      <c r="E2" s="52"/>
      <c r="F2" s="52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U103"/>
  <sheetViews>
    <sheetView topLeftCell="A70" workbookViewId="0">
      <selection activeCell="E20" sqref="E20"/>
    </sheetView>
  </sheetViews>
  <sheetFormatPr defaultRowHeight="14.25" x14ac:dyDescent="0.2"/>
  <cols>
    <col min="2" max="2" width="9.875" customWidth="1"/>
    <col min="3" max="5" width="10.625" style="21" customWidth="1"/>
    <col min="6" max="6" width="11.375" customWidth="1"/>
    <col min="7" max="7" width="11.25" customWidth="1"/>
    <col min="8" max="8" width="11.625" customWidth="1"/>
    <col min="9" max="9" width="11.875" customWidth="1"/>
    <col min="10" max="10" width="11.875" style="21" customWidth="1"/>
    <col min="11" max="13" width="12.625" customWidth="1"/>
    <col min="14" max="14" width="12.625" style="21" customWidth="1"/>
    <col min="15" max="16" width="12.625" customWidth="1"/>
    <col min="17" max="17" width="11.25" style="21" customWidth="1"/>
    <col min="18" max="19" width="9" style="21"/>
    <col min="29" max="29" width="10.5" style="21" customWidth="1"/>
    <col min="30" max="30" width="11.625" customWidth="1"/>
    <col min="31" max="31" width="10.375" customWidth="1"/>
    <col min="32" max="36" width="12.625" customWidth="1"/>
    <col min="38" max="38" width="11" customWidth="1"/>
    <col min="40" max="40" width="10.375" customWidth="1"/>
    <col min="44" max="44" width="12.375" customWidth="1"/>
    <col min="45" max="45" width="9.75" customWidth="1"/>
    <col min="46" max="46" width="9.875" customWidth="1"/>
    <col min="47" max="47" width="10.75" customWidth="1"/>
  </cols>
  <sheetData>
    <row r="2" spans="1:47" ht="16.5" x14ac:dyDescent="0.2">
      <c r="A2" s="17" t="s">
        <v>431</v>
      </c>
      <c r="B2" s="18">
        <f>60*24</f>
        <v>1440</v>
      </c>
      <c r="AC2" s="14">
        <v>6</v>
      </c>
      <c r="AD2" s="14">
        <v>1</v>
      </c>
      <c r="AE2" s="14">
        <v>1</v>
      </c>
      <c r="AF2" s="14">
        <v>6</v>
      </c>
      <c r="AG2" s="14">
        <v>6</v>
      </c>
      <c r="AH2" s="14">
        <v>6</v>
      </c>
      <c r="AI2" s="14">
        <v>20</v>
      </c>
      <c r="AJ2" s="14">
        <v>20</v>
      </c>
      <c r="AK2" s="14">
        <v>20</v>
      </c>
      <c r="AO2" s="14">
        <v>2</v>
      </c>
      <c r="AP2" s="14">
        <v>5</v>
      </c>
      <c r="AS2">
        <v>5</v>
      </c>
      <c r="AU2">
        <v>25</v>
      </c>
    </row>
    <row r="3" spans="1:47" ht="17.25" x14ac:dyDescent="0.2">
      <c r="A3" s="13" t="s">
        <v>403</v>
      </c>
      <c r="B3" s="13" t="s">
        <v>402</v>
      </c>
      <c r="C3" s="13" t="s">
        <v>410</v>
      </c>
      <c r="D3" s="13" t="s">
        <v>411</v>
      </c>
      <c r="E3" s="13" t="s">
        <v>421</v>
      </c>
      <c r="F3" s="13" t="s">
        <v>404</v>
      </c>
      <c r="G3" s="13" t="s">
        <v>423</v>
      </c>
      <c r="H3" s="13" t="s">
        <v>422</v>
      </c>
      <c r="I3" s="13" t="s">
        <v>424</v>
      </c>
      <c r="J3" s="13" t="s">
        <v>432</v>
      </c>
      <c r="K3" s="13" t="s">
        <v>425</v>
      </c>
      <c r="L3" s="13" t="s">
        <v>426</v>
      </c>
      <c r="M3" s="13" t="s">
        <v>427</v>
      </c>
      <c r="N3" s="13" t="s">
        <v>428</v>
      </c>
      <c r="O3" s="13" t="s">
        <v>429</v>
      </c>
      <c r="P3" s="13" t="s">
        <v>430</v>
      </c>
      <c r="Q3" s="13" t="s">
        <v>439</v>
      </c>
      <c r="T3" s="13" t="s">
        <v>405</v>
      </c>
      <c r="U3" s="13" t="s">
        <v>406</v>
      </c>
      <c r="V3" s="13" t="s">
        <v>407</v>
      </c>
      <c r="W3" s="13" t="s">
        <v>408</v>
      </c>
      <c r="X3" s="13" t="s">
        <v>409</v>
      </c>
      <c r="AA3" s="13" t="s">
        <v>449</v>
      </c>
      <c r="AB3" s="13" t="s">
        <v>412</v>
      </c>
      <c r="AC3" s="13" t="s">
        <v>422</v>
      </c>
      <c r="AD3" s="13" t="s">
        <v>413</v>
      </c>
      <c r="AE3" s="13" t="s">
        <v>414</v>
      </c>
      <c r="AF3" s="13" t="s">
        <v>415</v>
      </c>
      <c r="AG3" s="13" t="s">
        <v>416</v>
      </c>
      <c r="AH3" s="13" t="s">
        <v>417</v>
      </c>
      <c r="AI3" s="13" t="s">
        <v>418</v>
      </c>
      <c r="AJ3" s="13" t="s">
        <v>419</v>
      </c>
      <c r="AK3" s="13" t="s">
        <v>420</v>
      </c>
      <c r="AL3" s="13" t="s">
        <v>439</v>
      </c>
      <c r="AN3" s="20" t="s">
        <v>523</v>
      </c>
      <c r="AO3" s="20" t="s">
        <v>524</v>
      </c>
      <c r="AP3" s="20" t="s">
        <v>525</v>
      </c>
      <c r="AR3" s="13" t="s">
        <v>528</v>
      </c>
      <c r="AS3" s="13" t="s">
        <v>526</v>
      </c>
      <c r="AT3" s="13" t="s">
        <v>528</v>
      </c>
      <c r="AU3" s="13" t="s">
        <v>527</v>
      </c>
    </row>
    <row r="4" spans="1:47" ht="16.5" x14ac:dyDescent="0.2">
      <c r="A4" s="14">
        <v>1</v>
      </c>
      <c r="B4" s="14">
        <v>1</v>
      </c>
      <c r="C4" s="22">
        <f>INDEX($V$4:$V$14,MATCH(A4,$T$4:$T$14,1))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P4" si="0">INDEX(AC$4:AC$13,$E4)*$G4*$B$2*$D4/AC$2</f>
        <v>12</v>
      </c>
      <c r="I4" s="18">
        <f t="shared" si="0"/>
        <v>72</v>
      </c>
      <c r="J4" s="18">
        <f t="shared" si="0"/>
        <v>72</v>
      </c>
      <c r="K4" s="18">
        <f t="shared" si="0"/>
        <v>0</v>
      </c>
      <c r="L4" s="18">
        <f t="shared" si="0"/>
        <v>0</v>
      </c>
      <c r="M4" s="18">
        <f t="shared" si="0"/>
        <v>0</v>
      </c>
      <c r="N4" s="18">
        <f t="shared" si="0"/>
        <v>0</v>
      </c>
      <c r="O4" s="18">
        <f t="shared" si="0"/>
        <v>0</v>
      </c>
      <c r="P4" s="18">
        <f t="shared" si="0"/>
        <v>0</v>
      </c>
      <c r="Q4" s="18">
        <f>INDEX($AL$4:$AL$13,E4)*D4</f>
        <v>10</v>
      </c>
      <c r="T4" s="14">
        <v>1</v>
      </c>
      <c r="U4" s="14">
        <v>0.01</v>
      </c>
      <c r="V4" s="14">
        <v>4.0000000000000001E-3</v>
      </c>
      <c r="W4" s="14">
        <v>0</v>
      </c>
      <c r="X4" s="14"/>
      <c r="AA4" s="14">
        <v>1</v>
      </c>
      <c r="AB4" s="18">
        <f>SUMIFS($D$4:$D$103,$E$4:$E$103,"="&amp;AA4)</f>
        <v>0.28000000000000003</v>
      </c>
      <c r="AC4" s="14">
        <v>5</v>
      </c>
      <c r="AD4" s="14">
        <v>5</v>
      </c>
      <c r="AE4" s="14">
        <v>5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1000</v>
      </c>
      <c r="AN4" s="14">
        <v>0</v>
      </c>
      <c r="AO4" s="14"/>
      <c r="AP4" s="14"/>
      <c r="AR4" s="14"/>
      <c r="AS4" s="14"/>
      <c r="AT4" s="14"/>
      <c r="AU4" s="14"/>
    </row>
    <row r="5" spans="1:47" ht="16.5" x14ac:dyDescent="0.2">
      <c r="A5" s="14">
        <v>2</v>
      </c>
      <c r="B5" s="14">
        <v>1</v>
      </c>
      <c r="C5" s="22">
        <f t="shared" ref="C5:C68" si="1">INDEX($V$4:$V$14,MATCH(A5,$T$4:$T$14,1))</f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ref="H5:H68" si="2">INDEX(AC$4:AC$13,$E5)*$G5*$B$2*$D5/AC$2</f>
        <v>16.8</v>
      </c>
      <c r="I5" s="18">
        <f t="shared" ref="I5:I68" si="3">INDEX(AD$4:AD$13,$E5)*$G5*$B$2*$D5/AD$2</f>
        <v>100.8</v>
      </c>
      <c r="J5" s="18">
        <f t="shared" ref="J5:J68" si="4">INDEX(AE$4:AE$13,$E5)*$G5*$B$2*$D5/AE$2</f>
        <v>100.8</v>
      </c>
      <c r="K5" s="18">
        <f t="shared" ref="K5:K68" si="5">INDEX(AF$4:AF$13,$E5)*$G5*$B$2*$D5/AF$2</f>
        <v>0</v>
      </c>
      <c r="L5" s="18">
        <f t="shared" ref="L5:L68" si="6">INDEX(AG$4:AG$13,$E5)*$G5*$B$2*$D5/AG$2</f>
        <v>0</v>
      </c>
      <c r="M5" s="18">
        <f t="shared" ref="M5:M68" si="7">INDEX(AH$4:AH$13,$E5)*$G5*$B$2*$D5/AH$2</f>
        <v>0</v>
      </c>
      <c r="N5" s="18">
        <f t="shared" ref="N5:N68" si="8">INDEX(AI$4:AI$13,$E5)*$G5*$B$2*$D5/AI$2</f>
        <v>0</v>
      </c>
      <c r="O5" s="18">
        <f t="shared" ref="O5:O68" si="9">INDEX(AJ$4:AJ$13,$E5)*$G5*$B$2*$D5/AJ$2</f>
        <v>0</v>
      </c>
      <c r="P5" s="18">
        <f t="shared" ref="P5:P68" si="10">INDEX(AK$4:AK$13,$E5)*$G5*$B$2*$D5/AK$2</f>
        <v>0</v>
      </c>
      <c r="Q5" s="18">
        <f t="shared" ref="Q5:Q68" si="11">INDEX($AL$4:$AL$13,E5)*D5</f>
        <v>14</v>
      </c>
      <c r="T5" s="14">
        <v>10</v>
      </c>
      <c r="U5" s="14">
        <f>U4+V4*(T5-T4)</f>
        <v>4.6000000000000006E-2</v>
      </c>
      <c r="V5" s="14">
        <v>6.4999999999999997E-3</v>
      </c>
      <c r="W5" s="18">
        <f>SUMIFS($D$4:$D$103,$A$4:$A$103,"&lt;="&amp;T5)</f>
        <v>0.28000000000000003</v>
      </c>
      <c r="X5" s="14">
        <f>W5-W4</f>
        <v>0.28000000000000003</v>
      </c>
      <c r="AA5" s="14">
        <v>2</v>
      </c>
      <c r="AB5" s="18">
        <f t="shared" ref="AB5:AB13" si="12">SUMIFS($D$4:$D$103,$E$4:$E$103,"="&amp;AA5)</f>
        <v>0.81750000000000034</v>
      </c>
      <c r="AC5" s="14">
        <v>5</v>
      </c>
      <c r="AD5" s="14">
        <v>6</v>
      </c>
      <c r="AE5" s="14">
        <v>6</v>
      </c>
      <c r="AF5" s="14">
        <v>3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1000</v>
      </c>
      <c r="AN5" s="14">
        <v>3</v>
      </c>
      <c r="AO5" s="14"/>
      <c r="AP5" s="14"/>
      <c r="AR5" s="14"/>
      <c r="AS5" s="14"/>
      <c r="AT5" s="14"/>
      <c r="AU5" s="14"/>
    </row>
    <row r="6" spans="1:47" ht="16.5" x14ac:dyDescent="0.2">
      <c r="A6" s="14">
        <v>3</v>
      </c>
      <c r="B6" s="14">
        <v>1</v>
      </c>
      <c r="C6" s="22">
        <f t="shared" si="1"/>
        <v>4.0000000000000001E-3</v>
      </c>
      <c r="D6" s="18">
        <f t="shared" ref="D6:D69" si="13">D5+C5</f>
        <v>1.8000000000000002E-2</v>
      </c>
      <c r="E6" s="14">
        <v>1</v>
      </c>
      <c r="F6" s="14">
        <v>1</v>
      </c>
      <c r="G6" s="14">
        <v>1</v>
      </c>
      <c r="H6" s="18">
        <f t="shared" si="2"/>
        <v>21.600000000000005</v>
      </c>
      <c r="I6" s="18">
        <f t="shared" si="3"/>
        <v>129.60000000000002</v>
      </c>
      <c r="J6" s="18">
        <f t="shared" si="4"/>
        <v>129.60000000000002</v>
      </c>
      <c r="K6" s="18">
        <f t="shared" si="5"/>
        <v>0</v>
      </c>
      <c r="L6" s="18">
        <f t="shared" si="6"/>
        <v>0</v>
      </c>
      <c r="M6" s="18">
        <f t="shared" si="7"/>
        <v>0</v>
      </c>
      <c r="N6" s="18">
        <f t="shared" si="8"/>
        <v>0</v>
      </c>
      <c r="O6" s="18">
        <f t="shared" si="9"/>
        <v>0</v>
      </c>
      <c r="P6" s="18">
        <f t="shared" si="10"/>
        <v>0</v>
      </c>
      <c r="Q6" s="18">
        <f t="shared" si="11"/>
        <v>18.000000000000004</v>
      </c>
      <c r="T6" s="14">
        <v>20</v>
      </c>
      <c r="U6" s="14">
        <f t="shared" ref="U6:U14" si="14">U5+V5*(T6-T5)</f>
        <v>0.11100000000000002</v>
      </c>
      <c r="V6" s="14">
        <v>1.4409999999999999E-2</v>
      </c>
      <c r="W6" s="18">
        <f t="shared" ref="W6:W14" si="15">SUMIFS($D$4:$D$103,$A$4:$A$103,"&lt;="&amp;T6)</f>
        <v>1.0975000000000004</v>
      </c>
      <c r="X6" s="14">
        <f t="shared" ref="X6:X14" si="16">W6-W5</f>
        <v>0.81750000000000034</v>
      </c>
      <c r="AA6" s="14">
        <v>3</v>
      </c>
      <c r="AB6" s="18">
        <f t="shared" si="12"/>
        <v>1.9025500000000006</v>
      </c>
      <c r="AC6" s="14">
        <v>5</v>
      </c>
      <c r="AD6" s="14">
        <v>7</v>
      </c>
      <c r="AE6" s="14">
        <v>8</v>
      </c>
      <c r="AF6" s="14">
        <v>5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1000</v>
      </c>
      <c r="AN6" s="14">
        <v>5</v>
      </c>
      <c r="AO6" s="14"/>
      <c r="AP6" s="14"/>
      <c r="AR6" s="14"/>
      <c r="AS6" s="14"/>
      <c r="AT6" s="14"/>
      <c r="AU6" s="14"/>
    </row>
    <row r="7" spans="1:47" ht="16.5" x14ac:dyDescent="0.2">
      <c r="A7" s="14">
        <v>4</v>
      </c>
      <c r="B7" s="14">
        <v>1</v>
      </c>
      <c r="C7" s="22">
        <f t="shared" si="1"/>
        <v>4.0000000000000001E-3</v>
      </c>
      <c r="D7" s="18">
        <f t="shared" si="13"/>
        <v>2.2000000000000002E-2</v>
      </c>
      <c r="E7" s="14">
        <v>1</v>
      </c>
      <c r="F7" s="14">
        <v>1</v>
      </c>
      <c r="G7" s="14">
        <v>1</v>
      </c>
      <c r="H7" s="18">
        <f t="shared" si="2"/>
        <v>26.400000000000002</v>
      </c>
      <c r="I7" s="18">
        <f t="shared" si="3"/>
        <v>158.4</v>
      </c>
      <c r="J7" s="18">
        <f t="shared" si="4"/>
        <v>158.4</v>
      </c>
      <c r="K7" s="18">
        <f t="shared" si="5"/>
        <v>0</v>
      </c>
      <c r="L7" s="18">
        <f t="shared" si="6"/>
        <v>0</v>
      </c>
      <c r="M7" s="18">
        <f t="shared" si="7"/>
        <v>0</v>
      </c>
      <c r="N7" s="18">
        <f t="shared" si="8"/>
        <v>0</v>
      </c>
      <c r="O7" s="18">
        <f t="shared" si="9"/>
        <v>0</v>
      </c>
      <c r="P7" s="18">
        <f t="shared" si="10"/>
        <v>0</v>
      </c>
      <c r="Q7" s="18">
        <f t="shared" si="11"/>
        <v>22.000000000000004</v>
      </c>
      <c r="T7" s="14">
        <v>30</v>
      </c>
      <c r="U7" s="14">
        <f t="shared" si="14"/>
        <v>0.25509999999999999</v>
      </c>
      <c r="V7" s="14">
        <v>8.2000000000000007E-3</v>
      </c>
      <c r="W7" s="18">
        <f t="shared" si="15"/>
        <v>3.0000500000000017</v>
      </c>
      <c r="X7" s="14">
        <f t="shared" si="16"/>
        <v>1.9025500000000013</v>
      </c>
      <c r="AA7" s="14">
        <v>4</v>
      </c>
      <c r="AB7" s="18">
        <f t="shared" si="12"/>
        <v>3.0020000000000002</v>
      </c>
      <c r="AC7" s="14">
        <v>5</v>
      </c>
      <c r="AD7" s="14">
        <v>9</v>
      </c>
      <c r="AE7" s="14">
        <v>9</v>
      </c>
      <c r="AF7" s="14">
        <v>0</v>
      </c>
      <c r="AG7" s="14">
        <v>2.5</v>
      </c>
      <c r="AH7" s="14">
        <v>0</v>
      </c>
      <c r="AI7" s="14">
        <v>1</v>
      </c>
      <c r="AJ7" s="14">
        <v>0</v>
      </c>
      <c r="AK7" s="14">
        <v>0</v>
      </c>
      <c r="AL7" s="14">
        <v>1000</v>
      </c>
      <c r="AN7" s="14">
        <v>5</v>
      </c>
      <c r="AO7" s="14">
        <f>AN7/AO$2</f>
        <v>2.5</v>
      </c>
      <c r="AP7" s="14"/>
      <c r="AR7" s="14">
        <v>1</v>
      </c>
      <c r="AS7" s="14"/>
      <c r="AT7" s="14"/>
      <c r="AU7" s="14"/>
    </row>
    <row r="8" spans="1:47" ht="16.5" x14ac:dyDescent="0.2">
      <c r="A8" s="14">
        <v>5</v>
      </c>
      <c r="B8" s="14">
        <v>1</v>
      </c>
      <c r="C8" s="22">
        <f t="shared" si="1"/>
        <v>4.0000000000000001E-3</v>
      </c>
      <c r="D8" s="18">
        <f t="shared" si="13"/>
        <v>2.6000000000000002E-2</v>
      </c>
      <c r="E8" s="14">
        <v>1</v>
      </c>
      <c r="F8" s="14">
        <v>1</v>
      </c>
      <c r="G8" s="14">
        <v>1</v>
      </c>
      <c r="H8" s="18">
        <f t="shared" si="2"/>
        <v>31.200000000000003</v>
      </c>
      <c r="I8" s="18">
        <f t="shared" si="3"/>
        <v>187.20000000000002</v>
      </c>
      <c r="J8" s="18">
        <f t="shared" si="4"/>
        <v>187.20000000000002</v>
      </c>
      <c r="K8" s="18">
        <f t="shared" si="5"/>
        <v>0</v>
      </c>
      <c r="L8" s="18">
        <f t="shared" si="6"/>
        <v>0</v>
      </c>
      <c r="M8" s="18">
        <f t="shared" si="7"/>
        <v>0</v>
      </c>
      <c r="N8" s="18">
        <f t="shared" si="8"/>
        <v>0</v>
      </c>
      <c r="O8" s="18">
        <f t="shared" si="9"/>
        <v>0</v>
      </c>
      <c r="P8" s="18">
        <f t="shared" si="10"/>
        <v>0</v>
      </c>
      <c r="Q8" s="18">
        <f t="shared" si="11"/>
        <v>26.000000000000004</v>
      </c>
      <c r="T8" s="14">
        <v>40</v>
      </c>
      <c r="U8" s="14">
        <f t="shared" si="14"/>
        <v>0.33710000000000001</v>
      </c>
      <c r="V8" s="14">
        <v>1.15E-2</v>
      </c>
      <c r="W8" s="18">
        <f t="shared" si="15"/>
        <v>6.0020500000000023</v>
      </c>
      <c r="X8" s="14">
        <f t="shared" si="16"/>
        <v>3.0020000000000007</v>
      </c>
      <c r="AA8" s="14">
        <v>5</v>
      </c>
      <c r="AB8" s="18">
        <f t="shared" si="12"/>
        <v>4.0034999999999998</v>
      </c>
      <c r="AC8" s="14">
        <v>5</v>
      </c>
      <c r="AD8" s="14">
        <v>11</v>
      </c>
      <c r="AE8" s="14">
        <v>10</v>
      </c>
      <c r="AF8" s="14">
        <v>0</v>
      </c>
      <c r="AG8" s="14">
        <v>3.5</v>
      </c>
      <c r="AH8" s="14">
        <v>0</v>
      </c>
      <c r="AI8" s="14">
        <v>2</v>
      </c>
      <c r="AJ8" s="14">
        <v>0</v>
      </c>
      <c r="AK8" s="14">
        <v>0</v>
      </c>
      <c r="AL8" s="14">
        <v>1000</v>
      </c>
      <c r="AN8" s="14">
        <v>7</v>
      </c>
      <c r="AO8" s="14">
        <f t="shared" ref="AO8:AO9" si="17">AN8/AO$2</f>
        <v>3.5</v>
      </c>
      <c r="AP8" s="14"/>
      <c r="AR8" s="14">
        <v>2</v>
      </c>
      <c r="AS8" s="14"/>
      <c r="AT8" s="14"/>
      <c r="AU8" s="14"/>
    </row>
    <row r="9" spans="1:47" ht="16.5" x14ac:dyDescent="0.2">
      <c r="A9" s="14">
        <v>6</v>
      </c>
      <c r="B9" s="14">
        <v>1</v>
      </c>
      <c r="C9" s="22">
        <f t="shared" si="1"/>
        <v>4.0000000000000001E-3</v>
      </c>
      <c r="D9" s="18">
        <f t="shared" si="13"/>
        <v>3.0000000000000002E-2</v>
      </c>
      <c r="E9" s="14">
        <v>1</v>
      </c>
      <c r="F9" s="14">
        <v>1</v>
      </c>
      <c r="G9" s="14">
        <v>1</v>
      </c>
      <c r="H9" s="18">
        <f t="shared" si="2"/>
        <v>36.000000000000007</v>
      </c>
      <c r="I9" s="18">
        <f t="shared" si="3"/>
        <v>216.00000000000003</v>
      </c>
      <c r="J9" s="18">
        <f t="shared" si="4"/>
        <v>216.00000000000003</v>
      </c>
      <c r="K9" s="18">
        <f t="shared" si="5"/>
        <v>0</v>
      </c>
      <c r="L9" s="18">
        <f t="shared" si="6"/>
        <v>0</v>
      </c>
      <c r="M9" s="18">
        <f t="shared" si="7"/>
        <v>0</v>
      </c>
      <c r="N9" s="18">
        <f t="shared" si="8"/>
        <v>0</v>
      </c>
      <c r="O9" s="18">
        <f t="shared" si="9"/>
        <v>0</v>
      </c>
      <c r="P9" s="18">
        <f t="shared" si="10"/>
        <v>0</v>
      </c>
      <c r="Q9" s="18">
        <f t="shared" si="11"/>
        <v>30.000000000000004</v>
      </c>
      <c r="T9" s="14">
        <v>50</v>
      </c>
      <c r="U9" s="14">
        <f t="shared" si="14"/>
        <v>0.4521</v>
      </c>
      <c r="V9" s="14">
        <v>0.01</v>
      </c>
      <c r="W9" s="18">
        <f t="shared" si="15"/>
        <v>10.005550000000001</v>
      </c>
      <c r="X9" s="14">
        <f t="shared" si="16"/>
        <v>4.0034999999999989</v>
      </c>
      <c r="AA9" s="14">
        <v>6</v>
      </c>
      <c r="AB9" s="18">
        <f t="shared" si="12"/>
        <v>5.0710000000000015</v>
      </c>
      <c r="AC9" s="14">
        <v>5</v>
      </c>
      <c r="AD9" s="14">
        <v>13</v>
      </c>
      <c r="AE9" s="14">
        <v>12</v>
      </c>
      <c r="AF9" s="14">
        <v>0</v>
      </c>
      <c r="AG9" s="14">
        <v>4</v>
      </c>
      <c r="AH9" s="14">
        <v>0</v>
      </c>
      <c r="AI9" s="14">
        <v>3</v>
      </c>
      <c r="AJ9" s="14">
        <v>0</v>
      </c>
      <c r="AK9" s="14">
        <v>0</v>
      </c>
      <c r="AL9" s="14">
        <v>1000</v>
      </c>
      <c r="AN9" s="14">
        <v>8</v>
      </c>
      <c r="AO9" s="14">
        <f t="shared" si="17"/>
        <v>4</v>
      </c>
      <c r="AP9" s="14"/>
      <c r="AR9" s="14">
        <v>3</v>
      </c>
      <c r="AS9" s="14"/>
      <c r="AT9" s="14"/>
      <c r="AU9" s="14"/>
    </row>
    <row r="10" spans="1:47" ht="16.5" x14ac:dyDescent="0.2">
      <c r="A10" s="14">
        <v>7</v>
      </c>
      <c r="B10" s="14">
        <v>1</v>
      </c>
      <c r="C10" s="22">
        <f t="shared" si="1"/>
        <v>4.0000000000000001E-3</v>
      </c>
      <c r="D10" s="18">
        <f t="shared" si="13"/>
        <v>3.4000000000000002E-2</v>
      </c>
      <c r="E10" s="14">
        <v>1</v>
      </c>
      <c r="F10" s="14">
        <v>1</v>
      </c>
      <c r="G10" s="14">
        <v>1</v>
      </c>
      <c r="H10" s="18">
        <f t="shared" si="2"/>
        <v>40.800000000000004</v>
      </c>
      <c r="I10" s="18">
        <f t="shared" si="3"/>
        <v>244.8</v>
      </c>
      <c r="J10" s="18">
        <f t="shared" si="4"/>
        <v>244.8</v>
      </c>
      <c r="K10" s="18">
        <f t="shared" si="5"/>
        <v>0</v>
      </c>
      <c r="L10" s="18">
        <f t="shared" si="6"/>
        <v>0</v>
      </c>
      <c r="M10" s="18">
        <f t="shared" si="7"/>
        <v>0</v>
      </c>
      <c r="N10" s="18">
        <f t="shared" si="8"/>
        <v>0</v>
      </c>
      <c r="O10" s="18">
        <f t="shared" si="9"/>
        <v>0</v>
      </c>
      <c r="P10" s="18">
        <f t="shared" si="10"/>
        <v>0</v>
      </c>
      <c r="Q10" s="18">
        <f t="shared" si="11"/>
        <v>34</v>
      </c>
      <c r="T10" s="14">
        <v>60</v>
      </c>
      <c r="U10" s="14">
        <f t="shared" si="14"/>
        <v>0.55210000000000004</v>
      </c>
      <c r="V10" s="14">
        <v>1.4999999999999999E-2</v>
      </c>
      <c r="W10" s="18">
        <f t="shared" si="15"/>
        <v>15.076550000000001</v>
      </c>
      <c r="X10" s="14">
        <f t="shared" si="16"/>
        <v>5.0709999999999997</v>
      </c>
      <c r="AA10" s="14">
        <v>7</v>
      </c>
      <c r="AB10" s="18">
        <f t="shared" si="12"/>
        <v>6.3460000000000019</v>
      </c>
      <c r="AC10" s="14">
        <v>5</v>
      </c>
      <c r="AD10" s="14">
        <v>15</v>
      </c>
      <c r="AE10" s="14">
        <v>14</v>
      </c>
      <c r="AF10" s="14">
        <v>0</v>
      </c>
      <c r="AG10" s="14">
        <v>0</v>
      </c>
      <c r="AH10" s="14">
        <v>1.5</v>
      </c>
      <c r="AI10" s="14">
        <v>0</v>
      </c>
      <c r="AJ10" s="14">
        <v>0.6</v>
      </c>
      <c r="AK10" s="14">
        <v>0</v>
      </c>
      <c r="AL10" s="14">
        <v>1000</v>
      </c>
      <c r="AN10" s="14">
        <v>8</v>
      </c>
      <c r="AO10" s="14"/>
      <c r="AP10" s="14">
        <f>AN10/AP$2</f>
        <v>1.6</v>
      </c>
      <c r="AR10" s="14">
        <v>3</v>
      </c>
      <c r="AS10" s="14">
        <f>AR10/AS$2</f>
        <v>0.6</v>
      </c>
      <c r="AT10" s="14"/>
      <c r="AU10" s="14"/>
    </row>
    <row r="11" spans="1:47" ht="16.5" x14ac:dyDescent="0.2">
      <c r="A11" s="14">
        <v>8</v>
      </c>
      <c r="B11" s="14">
        <v>1</v>
      </c>
      <c r="C11" s="22">
        <f t="shared" si="1"/>
        <v>4.0000000000000001E-3</v>
      </c>
      <c r="D11" s="18">
        <f t="shared" si="13"/>
        <v>3.8000000000000006E-2</v>
      </c>
      <c r="E11" s="14">
        <v>1</v>
      </c>
      <c r="F11" s="14">
        <v>1</v>
      </c>
      <c r="G11" s="14">
        <v>1</v>
      </c>
      <c r="H11" s="18">
        <f t="shared" si="2"/>
        <v>45.6</v>
      </c>
      <c r="I11" s="18">
        <f t="shared" si="3"/>
        <v>273.60000000000002</v>
      </c>
      <c r="J11" s="18">
        <f t="shared" si="4"/>
        <v>273.60000000000002</v>
      </c>
      <c r="K11" s="18">
        <f t="shared" si="5"/>
        <v>0</v>
      </c>
      <c r="L11" s="18">
        <f t="shared" si="6"/>
        <v>0</v>
      </c>
      <c r="M11" s="18">
        <f t="shared" si="7"/>
        <v>0</v>
      </c>
      <c r="N11" s="18">
        <f t="shared" si="8"/>
        <v>0</v>
      </c>
      <c r="O11" s="18">
        <f t="shared" si="9"/>
        <v>0</v>
      </c>
      <c r="P11" s="18">
        <f t="shared" si="10"/>
        <v>0</v>
      </c>
      <c r="Q11" s="18">
        <f t="shared" si="11"/>
        <v>38.000000000000007</v>
      </c>
      <c r="T11" s="14">
        <v>70</v>
      </c>
      <c r="U11" s="14">
        <f t="shared" si="14"/>
        <v>0.70210000000000006</v>
      </c>
      <c r="V11" s="14">
        <v>2.8299999999999999E-2</v>
      </c>
      <c r="W11" s="18">
        <f t="shared" si="15"/>
        <v>21.422550000000005</v>
      </c>
      <c r="X11" s="14">
        <f t="shared" si="16"/>
        <v>6.3460000000000036</v>
      </c>
      <c r="AA11" s="14">
        <v>8</v>
      </c>
      <c r="AB11" s="18">
        <f t="shared" si="12"/>
        <v>8.5775000000000023</v>
      </c>
      <c r="AC11" s="14">
        <v>5</v>
      </c>
      <c r="AD11" s="14">
        <v>17</v>
      </c>
      <c r="AE11" s="14">
        <v>16</v>
      </c>
      <c r="AF11" s="14">
        <v>0</v>
      </c>
      <c r="AG11" s="14">
        <v>0</v>
      </c>
      <c r="AH11" s="14">
        <v>2</v>
      </c>
      <c r="AI11" s="14">
        <v>0</v>
      </c>
      <c r="AJ11" s="14">
        <v>0.6</v>
      </c>
      <c r="AK11" s="14">
        <v>0.08</v>
      </c>
      <c r="AL11" s="14">
        <v>1000</v>
      </c>
      <c r="AN11" s="14">
        <v>10</v>
      </c>
      <c r="AO11" s="14"/>
      <c r="AP11" s="14">
        <f t="shared" ref="AP11:AP13" si="18">AN11/AP$2</f>
        <v>2</v>
      </c>
      <c r="AR11" s="14">
        <v>3</v>
      </c>
      <c r="AS11" s="14">
        <f t="shared" ref="AS11:AS13" si="19">AR11/AS$2</f>
        <v>0.6</v>
      </c>
      <c r="AT11" s="14">
        <v>2</v>
      </c>
      <c r="AU11" s="14">
        <f>AT11/AU$2</f>
        <v>0.08</v>
      </c>
    </row>
    <row r="12" spans="1:47" ht="16.5" x14ac:dyDescent="0.2">
      <c r="A12" s="14">
        <v>9</v>
      </c>
      <c r="B12" s="14">
        <v>1</v>
      </c>
      <c r="C12" s="22">
        <f t="shared" si="1"/>
        <v>4.0000000000000001E-3</v>
      </c>
      <c r="D12" s="18">
        <f t="shared" si="13"/>
        <v>4.200000000000001E-2</v>
      </c>
      <c r="E12" s="14">
        <v>1</v>
      </c>
      <c r="F12" s="14">
        <v>1</v>
      </c>
      <c r="G12" s="14">
        <v>1</v>
      </c>
      <c r="H12" s="18">
        <f t="shared" si="2"/>
        <v>50.400000000000013</v>
      </c>
      <c r="I12" s="18">
        <f t="shared" si="3"/>
        <v>302.40000000000009</v>
      </c>
      <c r="J12" s="18">
        <f t="shared" si="4"/>
        <v>302.40000000000009</v>
      </c>
      <c r="K12" s="18">
        <f t="shared" si="5"/>
        <v>0</v>
      </c>
      <c r="L12" s="18">
        <f t="shared" si="6"/>
        <v>0</v>
      </c>
      <c r="M12" s="18">
        <f t="shared" si="7"/>
        <v>0</v>
      </c>
      <c r="N12" s="18">
        <f t="shared" si="8"/>
        <v>0</v>
      </c>
      <c r="O12" s="18">
        <f t="shared" si="9"/>
        <v>0</v>
      </c>
      <c r="P12" s="18">
        <f t="shared" si="10"/>
        <v>0</v>
      </c>
      <c r="Q12" s="18">
        <f t="shared" si="11"/>
        <v>42.000000000000007</v>
      </c>
      <c r="T12" s="14">
        <v>80</v>
      </c>
      <c r="U12" s="14">
        <f t="shared" si="14"/>
        <v>0.98510000000000009</v>
      </c>
      <c r="V12" s="14">
        <v>9.3700000000000006E-2</v>
      </c>
      <c r="W12" s="18">
        <f t="shared" si="15"/>
        <v>30.000050000000005</v>
      </c>
      <c r="X12" s="14">
        <f t="shared" si="16"/>
        <v>8.5775000000000006</v>
      </c>
      <c r="AA12" s="14">
        <v>9</v>
      </c>
      <c r="AB12" s="18">
        <f t="shared" si="12"/>
        <v>15.004500000000007</v>
      </c>
      <c r="AC12" s="14">
        <v>5</v>
      </c>
      <c r="AD12" s="14">
        <v>19</v>
      </c>
      <c r="AE12" s="14">
        <v>18</v>
      </c>
      <c r="AF12" s="14">
        <v>0</v>
      </c>
      <c r="AG12" s="14">
        <v>0</v>
      </c>
      <c r="AH12" s="14">
        <v>2.5</v>
      </c>
      <c r="AI12" s="14">
        <v>0</v>
      </c>
      <c r="AJ12" s="14">
        <v>0.8</v>
      </c>
      <c r="AK12" s="14">
        <v>0.12</v>
      </c>
      <c r="AL12" s="14">
        <v>1000</v>
      </c>
      <c r="AN12" s="14">
        <v>12</v>
      </c>
      <c r="AO12" s="14"/>
      <c r="AP12" s="14">
        <f t="shared" si="18"/>
        <v>2.4</v>
      </c>
      <c r="AR12" s="14">
        <v>4</v>
      </c>
      <c r="AS12" s="14">
        <f t="shared" si="19"/>
        <v>0.8</v>
      </c>
      <c r="AT12" s="14">
        <v>3</v>
      </c>
      <c r="AU12" s="14">
        <f t="shared" ref="AU12:AU13" si="20">AT12/AU$2</f>
        <v>0.12</v>
      </c>
    </row>
    <row r="13" spans="1:47" ht="16.5" x14ac:dyDescent="0.2">
      <c r="A13" s="14">
        <v>10</v>
      </c>
      <c r="B13" s="14">
        <v>1</v>
      </c>
      <c r="C13" s="22">
        <f t="shared" si="1"/>
        <v>6.4999999999999997E-3</v>
      </c>
      <c r="D13" s="18">
        <f t="shared" si="13"/>
        <v>4.6000000000000013E-2</v>
      </c>
      <c r="E13" s="14">
        <v>1</v>
      </c>
      <c r="F13" s="14">
        <v>1</v>
      </c>
      <c r="G13" s="14">
        <v>1</v>
      </c>
      <c r="H13" s="18">
        <f t="shared" si="2"/>
        <v>55.200000000000017</v>
      </c>
      <c r="I13" s="18">
        <f t="shared" si="3"/>
        <v>331.2000000000001</v>
      </c>
      <c r="J13" s="18">
        <f t="shared" si="4"/>
        <v>331.2000000000001</v>
      </c>
      <c r="K13" s="18">
        <f t="shared" si="5"/>
        <v>0</v>
      </c>
      <c r="L13" s="18">
        <f t="shared" si="6"/>
        <v>0</v>
      </c>
      <c r="M13" s="18">
        <f t="shared" si="7"/>
        <v>0</v>
      </c>
      <c r="N13" s="18">
        <f t="shared" si="8"/>
        <v>0</v>
      </c>
      <c r="O13" s="18">
        <f t="shared" si="9"/>
        <v>0</v>
      </c>
      <c r="P13" s="18">
        <f t="shared" si="10"/>
        <v>0</v>
      </c>
      <c r="Q13" s="18">
        <f t="shared" si="11"/>
        <v>46.000000000000014</v>
      </c>
      <c r="T13" s="14">
        <v>90</v>
      </c>
      <c r="U13" s="14">
        <f t="shared" si="14"/>
        <v>1.9221000000000001</v>
      </c>
      <c r="V13" s="14">
        <v>0.19600000000000001</v>
      </c>
      <c r="W13" s="18">
        <f t="shared" si="15"/>
        <v>45.004550000000016</v>
      </c>
      <c r="X13" s="14">
        <f t="shared" si="16"/>
        <v>15.004500000000011</v>
      </c>
      <c r="AA13" s="14">
        <v>10</v>
      </c>
      <c r="AB13" s="18">
        <f t="shared" si="12"/>
        <v>30.001000000000019</v>
      </c>
      <c r="AC13" s="14">
        <v>5</v>
      </c>
      <c r="AD13" s="14">
        <v>22</v>
      </c>
      <c r="AE13" s="14">
        <v>20</v>
      </c>
      <c r="AF13" s="14">
        <v>0</v>
      </c>
      <c r="AG13" s="14">
        <v>0</v>
      </c>
      <c r="AH13" s="14">
        <v>3</v>
      </c>
      <c r="AI13" s="14">
        <v>0</v>
      </c>
      <c r="AJ13" s="14">
        <v>1</v>
      </c>
      <c r="AK13" s="14">
        <v>0.16</v>
      </c>
      <c r="AL13" s="14">
        <v>1000</v>
      </c>
      <c r="AN13" s="14">
        <v>15</v>
      </c>
      <c r="AO13" s="14"/>
      <c r="AP13" s="14">
        <f t="shared" si="18"/>
        <v>3</v>
      </c>
      <c r="AR13" s="14">
        <v>5</v>
      </c>
      <c r="AS13" s="14">
        <f t="shared" si="19"/>
        <v>1</v>
      </c>
      <c r="AT13" s="14">
        <v>4</v>
      </c>
      <c r="AU13" s="14">
        <f t="shared" si="20"/>
        <v>0.16</v>
      </c>
    </row>
    <row r="14" spans="1:47" ht="16.5" x14ac:dyDescent="0.2">
      <c r="A14" s="14">
        <v>11</v>
      </c>
      <c r="B14" s="14">
        <v>1</v>
      </c>
      <c r="C14" s="22">
        <f t="shared" si="1"/>
        <v>6.4999999999999997E-3</v>
      </c>
      <c r="D14" s="18">
        <f t="shared" si="13"/>
        <v>5.2500000000000012E-2</v>
      </c>
      <c r="E14" s="14">
        <v>2</v>
      </c>
      <c r="F14" s="14">
        <v>1</v>
      </c>
      <c r="G14" s="14">
        <v>1</v>
      </c>
      <c r="H14" s="18">
        <f t="shared" si="2"/>
        <v>63.000000000000021</v>
      </c>
      <c r="I14" s="18">
        <f t="shared" si="3"/>
        <v>453.60000000000008</v>
      </c>
      <c r="J14" s="18">
        <f t="shared" si="4"/>
        <v>453.60000000000008</v>
      </c>
      <c r="K14" s="18">
        <f t="shared" si="5"/>
        <v>37.800000000000004</v>
      </c>
      <c r="L14" s="18">
        <f t="shared" si="6"/>
        <v>0</v>
      </c>
      <c r="M14" s="18">
        <f t="shared" si="7"/>
        <v>0</v>
      </c>
      <c r="N14" s="18">
        <f t="shared" si="8"/>
        <v>0</v>
      </c>
      <c r="O14" s="18">
        <f t="shared" si="9"/>
        <v>0</v>
      </c>
      <c r="P14" s="18">
        <f t="shared" si="10"/>
        <v>0</v>
      </c>
      <c r="Q14" s="18">
        <f t="shared" si="11"/>
        <v>52.500000000000014</v>
      </c>
      <c r="T14" s="14">
        <v>100</v>
      </c>
      <c r="U14" s="14">
        <f t="shared" si="14"/>
        <v>3.8821000000000003</v>
      </c>
      <c r="V14" s="14">
        <v>0.2</v>
      </c>
      <c r="W14" s="18">
        <f t="shared" si="15"/>
        <v>75.005550000000028</v>
      </c>
      <c r="X14" s="14">
        <f t="shared" si="16"/>
        <v>30.001000000000012</v>
      </c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</row>
    <row r="15" spans="1:47" ht="16.5" x14ac:dyDescent="0.2">
      <c r="A15" s="14">
        <v>12</v>
      </c>
      <c r="B15" s="14">
        <v>1</v>
      </c>
      <c r="C15" s="22">
        <f t="shared" si="1"/>
        <v>6.4999999999999997E-3</v>
      </c>
      <c r="D15" s="18">
        <f t="shared" si="13"/>
        <v>5.9000000000000011E-2</v>
      </c>
      <c r="E15" s="14">
        <v>2</v>
      </c>
      <c r="F15" s="14">
        <v>1</v>
      </c>
      <c r="G15" s="14">
        <v>1</v>
      </c>
      <c r="H15" s="18">
        <f t="shared" si="2"/>
        <v>70.800000000000011</v>
      </c>
      <c r="I15" s="18">
        <f t="shared" si="3"/>
        <v>509.7600000000001</v>
      </c>
      <c r="J15" s="18">
        <f t="shared" si="4"/>
        <v>509.7600000000001</v>
      </c>
      <c r="K15" s="18">
        <f t="shared" si="5"/>
        <v>42.480000000000011</v>
      </c>
      <c r="L15" s="18">
        <f t="shared" si="6"/>
        <v>0</v>
      </c>
      <c r="M15" s="18">
        <f t="shared" si="7"/>
        <v>0</v>
      </c>
      <c r="N15" s="18">
        <f t="shared" si="8"/>
        <v>0</v>
      </c>
      <c r="O15" s="18">
        <f t="shared" si="9"/>
        <v>0</v>
      </c>
      <c r="P15" s="18">
        <f t="shared" si="10"/>
        <v>0</v>
      </c>
      <c r="Q15" s="18">
        <f t="shared" si="11"/>
        <v>59.000000000000014</v>
      </c>
      <c r="AA15" s="21"/>
      <c r="AB15" s="21"/>
      <c r="AD15" s="23"/>
      <c r="AE15" s="23"/>
      <c r="AF15" s="23"/>
      <c r="AG15" s="23"/>
      <c r="AH15" s="23"/>
      <c r="AI15" s="23"/>
      <c r="AJ15" s="23"/>
      <c r="AK15" s="23"/>
    </row>
    <row r="16" spans="1:47" ht="16.5" x14ac:dyDescent="0.2">
      <c r="A16" s="14">
        <v>13</v>
      </c>
      <c r="B16" s="14">
        <v>1</v>
      </c>
      <c r="C16" s="22">
        <f t="shared" si="1"/>
        <v>6.4999999999999997E-3</v>
      </c>
      <c r="D16" s="18">
        <f t="shared" si="13"/>
        <v>6.5500000000000017E-2</v>
      </c>
      <c r="E16" s="14">
        <v>2</v>
      </c>
      <c r="F16" s="14">
        <v>1</v>
      </c>
      <c r="G16" s="14">
        <v>1</v>
      </c>
      <c r="H16" s="18">
        <f t="shared" si="2"/>
        <v>78.600000000000023</v>
      </c>
      <c r="I16" s="18">
        <f t="shared" si="3"/>
        <v>565.92000000000019</v>
      </c>
      <c r="J16" s="18">
        <f t="shared" si="4"/>
        <v>565.92000000000019</v>
      </c>
      <c r="K16" s="18">
        <f t="shared" si="5"/>
        <v>47.160000000000018</v>
      </c>
      <c r="L16" s="18">
        <f t="shared" si="6"/>
        <v>0</v>
      </c>
      <c r="M16" s="18">
        <f t="shared" si="7"/>
        <v>0</v>
      </c>
      <c r="N16" s="18">
        <f t="shared" si="8"/>
        <v>0</v>
      </c>
      <c r="O16" s="18">
        <f t="shared" si="9"/>
        <v>0</v>
      </c>
      <c r="P16" s="18">
        <f t="shared" si="10"/>
        <v>0</v>
      </c>
      <c r="Q16" s="18">
        <f t="shared" si="11"/>
        <v>65.500000000000014</v>
      </c>
      <c r="AA16" s="21"/>
      <c r="AB16" s="21"/>
      <c r="AD16" s="23"/>
      <c r="AE16" s="23"/>
      <c r="AF16" s="23"/>
      <c r="AG16" s="23"/>
      <c r="AH16" s="23"/>
      <c r="AI16" s="23"/>
      <c r="AJ16" s="23"/>
      <c r="AK16" s="23"/>
    </row>
    <row r="17" spans="1:37" ht="16.5" x14ac:dyDescent="0.2">
      <c r="A17" s="14">
        <v>14</v>
      </c>
      <c r="B17" s="14">
        <v>1</v>
      </c>
      <c r="C17" s="22">
        <f t="shared" si="1"/>
        <v>6.4999999999999997E-3</v>
      </c>
      <c r="D17" s="18">
        <f t="shared" si="13"/>
        <v>7.2000000000000022E-2</v>
      </c>
      <c r="E17" s="14">
        <v>2</v>
      </c>
      <c r="F17" s="14">
        <v>1</v>
      </c>
      <c r="G17" s="14">
        <v>1</v>
      </c>
      <c r="H17" s="18">
        <f t="shared" si="2"/>
        <v>86.400000000000034</v>
      </c>
      <c r="I17" s="18">
        <f t="shared" si="3"/>
        <v>622.08000000000015</v>
      </c>
      <c r="J17" s="18">
        <f t="shared" si="4"/>
        <v>622.08000000000015</v>
      </c>
      <c r="K17" s="18">
        <f t="shared" si="5"/>
        <v>51.840000000000011</v>
      </c>
      <c r="L17" s="18">
        <f t="shared" si="6"/>
        <v>0</v>
      </c>
      <c r="M17" s="18">
        <f t="shared" si="7"/>
        <v>0</v>
      </c>
      <c r="N17" s="18">
        <f t="shared" si="8"/>
        <v>0</v>
      </c>
      <c r="O17" s="18">
        <f t="shared" si="9"/>
        <v>0</v>
      </c>
      <c r="P17" s="18">
        <f t="shared" si="10"/>
        <v>0</v>
      </c>
      <c r="Q17" s="18">
        <f t="shared" si="11"/>
        <v>72.000000000000028</v>
      </c>
      <c r="AA17" s="21"/>
      <c r="AB17" s="21"/>
      <c r="AD17" s="23"/>
      <c r="AE17" s="23"/>
      <c r="AF17" s="23"/>
      <c r="AG17" s="23"/>
      <c r="AH17" s="23"/>
      <c r="AI17" s="23"/>
      <c r="AJ17" s="23"/>
      <c r="AK17" s="23"/>
    </row>
    <row r="18" spans="1:37" ht="16.5" x14ac:dyDescent="0.2">
      <c r="A18" s="14">
        <v>15</v>
      </c>
      <c r="B18" s="14">
        <v>1</v>
      </c>
      <c r="C18" s="22">
        <f t="shared" si="1"/>
        <v>6.4999999999999997E-3</v>
      </c>
      <c r="D18" s="18">
        <f t="shared" si="13"/>
        <v>7.8500000000000028E-2</v>
      </c>
      <c r="E18" s="14">
        <v>2</v>
      </c>
      <c r="F18" s="14">
        <v>1</v>
      </c>
      <c r="G18" s="14">
        <v>1</v>
      </c>
      <c r="H18" s="18">
        <f t="shared" si="2"/>
        <v>94.200000000000031</v>
      </c>
      <c r="I18" s="18">
        <f t="shared" si="3"/>
        <v>678.24000000000024</v>
      </c>
      <c r="J18" s="18">
        <f t="shared" si="4"/>
        <v>678.24000000000024</v>
      </c>
      <c r="K18" s="18">
        <f t="shared" si="5"/>
        <v>56.520000000000017</v>
      </c>
      <c r="L18" s="18">
        <f t="shared" si="6"/>
        <v>0</v>
      </c>
      <c r="M18" s="18">
        <f t="shared" si="7"/>
        <v>0</v>
      </c>
      <c r="N18" s="18">
        <f t="shared" si="8"/>
        <v>0</v>
      </c>
      <c r="O18" s="18">
        <f t="shared" si="9"/>
        <v>0</v>
      </c>
      <c r="P18" s="18">
        <f t="shared" si="10"/>
        <v>0</v>
      </c>
      <c r="Q18" s="18">
        <f t="shared" si="11"/>
        <v>78.500000000000028</v>
      </c>
      <c r="AD18" s="23"/>
      <c r="AE18" s="23"/>
      <c r="AF18" s="23"/>
      <c r="AG18" s="23"/>
      <c r="AH18" s="23"/>
      <c r="AI18" s="23"/>
      <c r="AJ18" s="23"/>
      <c r="AK18" s="23"/>
    </row>
    <row r="19" spans="1:37" ht="16.5" x14ac:dyDescent="0.2">
      <c r="A19" s="14">
        <v>16</v>
      </c>
      <c r="B19" s="14">
        <v>1</v>
      </c>
      <c r="C19" s="22">
        <f t="shared" si="1"/>
        <v>6.4999999999999997E-3</v>
      </c>
      <c r="D19" s="18">
        <f t="shared" si="13"/>
        <v>8.5000000000000034E-2</v>
      </c>
      <c r="E19" s="14">
        <v>2</v>
      </c>
      <c r="F19" s="14">
        <v>2</v>
      </c>
      <c r="G19" s="14">
        <v>1</v>
      </c>
      <c r="H19" s="18">
        <f t="shared" si="2"/>
        <v>102.00000000000004</v>
      </c>
      <c r="I19" s="18">
        <f t="shared" si="3"/>
        <v>734.40000000000032</v>
      </c>
      <c r="J19" s="18">
        <f t="shared" si="4"/>
        <v>734.40000000000032</v>
      </c>
      <c r="K19" s="18">
        <f t="shared" si="5"/>
        <v>61.200000000000024</v>
      </c>
      <c r="L19" s="18">
        <f t="shared" si="6"/>
        <v>0</v>
      </c>
      <c r="M19" s="18">
        <f t="shared" si="7"/>
        <v>0</v>
      </c>
      <c r="N19" s="18">
        <f t="shared" si="8"/>
        <v>0</v>
      </c>
      <c r="O19" s="18">
        <f t="shared" si="9"/>
        <v>0</v>
      </c>
      <c r="P19" s="18">
        <f t="shared" si="10"/>
        <v>0</v>
      </c>
      <c r="Q19" s="18">
        <f t="shared" si="11"/>
        <v>85.000000000000028</v>
      </c>
      <c r="AD19" s="23"/>
      <c r="AE19" s="23"/>
      <c r="AF19" s="23"/>
      <c r="AG19" s="23"/>
      <c r="AH19" s="23"/>
      <c r="AI19" s="23"/>
      <c r="AJ19" s="23"/>
      <c r="AK19" s="23"/>
    </row>
    <row r="20" spans="1:37" ht="16.5" x14ac:dyDescent="0.2">
      <c r="A20" s="14">
        <v>17</v>
      </c>
      <c r="B20" s="14">
        <v>1</v>
      </c>
      <c r="C20" s="22">
        <f t="shared" si="1"/>
        <v>6.4999999999999997E-3</v>
      </c>
      <c r="D20" s="18">
        <f t="shared" si="13"/>
        <v>9.150000000000004E-2</v>
      </c>
      <c r="E20" s="14">
        <v>2</v>
      </c>
      <c r="F20" s="14">
        <v>2</v>
      </c>
      <c r="G20" s="14">
        <v>1</v>
      </c>
      <c r="H20" s="18">
        <f t="shared" si="2"/>
        <v>109.80000000000005</v>
      </c>
      <c r="I20" s="18">
        <f t="shared" si="3"/>
        <v>790.56000000000029</v>
      </c>
      <c r="J20" s="18">
        <f t="shared" si="4"/>
        <v>790.56000000000029</v>
      </c>
      <c r="K20" s="18">
        <f t="shared" si="5"/>
        <v>65.880000000000024</v>
      </c>
      <c r="L20" s="18">
        <f t="shared" si="6"/>
        <v>0</v>
      </c>
      <c r="M20" s="18">
        <f t="shared" si="7"/>
        <v>0</v>
      </c>
      <c r="N20" s="18">
        <f t="shared" si="8"/>
        <v>0</v>
      </c>
      <c r="O20" s="18">
        <f t="shared" si="9"/>
        <v>0</v>
      </c>
      <c r="P20" s="18">
        <f t="shared" si="10"/>
        <v>0</v>
      </c>
      <c r="Q20" s="18">
        <f t="shared" si="11"/>
        <v>91.500000000000043</v>
      </c>
    </row>
    <row r="21" spans="1:37" ht="16.5" x14ac:dyDescent="0.2">
      <c r="A21" s="14">
        <v>18</v>
      </c>
      <c r="B21" s="14">
        <v>1</v>
      </c>
      <c r="C21" s="22">
        <f t="shared" si="1"/>
        <v>6.4999999999999997E-3</v>
      </c>
      <c r="D21" s="18">
        <f t="shared" si="13"/>
        <v>9.8000000000000045E-2</v>
      </c>
      <c r="E21" s="14">
        <v>2</v>
      </c>
      <c r="F21" s="14">
        <v>2</v>
      </c>
      <c r="G21" s="14">
        <v>1</v>
      </c>
      <c r="H21" s="18">
        <f t="shared" si="2"/>
        <v>117.60000000000007</v>
      </c>
      <c r="I21" s="18">
        <f t="shared" si="3"/>
        <v>846.72000000000037</v>
      </c>
      <c r="J21" s="18">
        <f t="shared" si="4"/>
        <v>846.72000000000037</v>
      </c>
      <c r="K21" s="18">
        <f t="shared" si="5"/>
        <v>70.560000000000031</v>
      </c>
      <c r="L21" s="18">
        <f t="shared" si="6"/>
        <v>0</v>
      </c>
      <c r="M21" s="18">
        <f t="shared" si="7"/>
        <v>0</v>
      </c>
      <c r="N21" s="18">
        <f t="shared" si="8"/>
        <v>0</v>
      </c>
      <c r="O21" s="18">
        <f t="shared" si="9"/>
        <v>0</v>
      </c>
      <c r="P21" s="18">
        <f t="shared" si="10"/>
        <v>0</v>
      </c>
      <c r="Q21" s="18">
        <f t="shared" si="11"/>
        <v>98.000000000000043</v>
      </c>
    </row>
    <row r="22" spans="1:37" ht="16.5" x14ac:dyDescent="0.2">
      <c r="A22" s="14">
        <v>19</v>
      </c>
      <c r="B22" s="14">
        <v>1</v>
      </c>
      <c r="C22" s="22">
        <f t="shared" si="1"/>
        <v>6.4999999999999997E-3</v>
      </c>
      <c r="D22" s="18">
        <f t="shared" si="13"/>
        <v>0.10450000000000005</v>
      </c>
      <c r="E22" s="14">
        <v>2</v>
      </c>
      <c r="F22" s="14">
        <v>2</v>
      </c>
      <c r="G22" s="14">
        <v>1</v>
      </c>
      <c r="H22" s="18">
        <f t="shared" si="2"/>
        <v>125.40000000000005</v>
      </c>
      <c r="I22" s="18">
        <f t="shared" si="3"/>
        <v>902.88000000000045</v>
      </c>
      <c r="J22" s="18">
        <f t="shared" si="4"/>
        <v>902.88000000000045</v>
      </c>
      <c r="K22" s="18">
        <f t="shared" si="5"/>
        <v>75.240000000000038</v>
      </c>
      <c r="L22" s="18">
        <f t="shared" si="6"/>
        <v>0</v>
      </c>
      <c r="M22" s="18">
        <f t="shared" si="7"/>
        <v>0</v>
      </c>
      <c r="N22" s="18">
        <f t="shared" si="8"/>
        <v>0</v>
      </c>
      <c r="O22" s="18">
        <f t="shared" si="9"/>
        <v>0</v>
      </c>
      <c r="P22" s="18">
        <f t="shared" si="10"/>
        <v>0</v>
      </c>
      <c r="Q22" s="18">
        <f t="shared" si="11"/>
        <v>104.50000000000006</v>
      </c>
    </row>
    <row r="23" spans="1:37" ht="16.5" x14ac:dyDescent="0.2">
      <c r="A23" s="14">
        <v>20</v>
      </c>
      <c r="B23" s="14">
        <v>2</v>
      </c>
      <c r="C23" s="22">
        <f t="shared" si="1"/>
        <v>1.4409999999999999E-2</v>
      </c>
      <c r="D23" s="18">
        <f t="shared" si="13"/>
        <v>0.11100000000000006</v>
      </c>
      <c r="E23" s="14">
        <v>2</v>
      </c>
      <c r="F23" s="14">
        <v>2</v>
      </c>
      <c r="G23" s="14">
        <v>1</v>
      </c>
      <c r="H23" s="18">
        <f t="shared" si="2"/>
        <v>133.20000000000007</v>
      </c>
      <c r="I23" s="18">
        <f t="shared" si="3"/>
        <v>959.04000000000053</v>
      </c>
      <c r="J23" s="18">
        <f t="shared" si="4"/>
        <v>959.04000000000053</v>
      </c>
      <c r="K23" s="18">
        <f t="shared" si="5"/>
        <v>79.920000000000044</v>
      </c>
      <c r="L23" s="18">
        <f t="shared" si="6"/>
        <v>0</v>
      </c>
      <c r="M23" s="18">
        <f t="shared" si="7"/>
        <v>0</v>
      </c>
      <c r="N23" s="18">
        <f t="shared" si="8"/>
        <v>0</v>
      </c>
      <c r="O23" s="18">
        <f t="shared" si="9"/>
        <v>0</v>
      </c>
      <c r="P23" s="18">
        <f t="shared" si="10"/>
        <v>0</v>
      </c>
      <c r="Q23" s="18">
        <f t="shared" si="11"/>
        <v>111.00000000000006</v>
      </c>
    </row>
    <row r="24" spans="1:37" ht="16.5" x14ac:dyDescent="0.2">
      <c r="A24" s="14">
        <v>21</v>
      </c>
      <c r="B24" s="14">
        <v>2</v>
      </c>
      <c r="C24" s="22">
        <f t="shared" si="1"/>
        <v>1.4409999999999999E-2</v>
      </c>
      <c r="D24" s="18">
        <f t="shared" si="13"/>
        <v>0.12541000000000005</v>
      </c>
      <c r="E24" s="14">
        <v>3</v>
      </c>
      <c r="F24" s="14">
        <v>2</v>
      </c>
      <c r="G24" s="14">
        <v>1</v>
      </c>
      <c r="H24" s="18">
        <f t="shared" si="2"/>
        <v>150.49200000000005</v>
      </c>
      <c r="I24" s="18">
        <f t="shared" si="3"/>
        <v>1264.1328000000005</v>
      </c>
      <c r="J24" s="18">
        <f t="shared" si="4"/>
        <v>1444.7232000000006</v>
      </c>
      <c r="K24" s="18">
        <f t="shared" si="5"/>
        <v>150.49200000000005</v>
      </c>
      <c r="L24" s="18">
        <f t="shared" si="6"/>
        <v>0</v>
      </c>
      <c r="M24" s="18">
        <f t="shared" si="7"/>
        <v>0</v>
      </c>
      <c r="N24" s="18">
        <f t="shared" si="8"/>
        <v>0</v>
      </c>
      <c r="O24" s="18">
        <f t="shared" si="9"/>
        <v>0</v>
      </c>
      <c r="P24" s="18">
        <f t="shared" si="10"/>
        <v>0</v>
      </c>
      <c r="Q24" s="18">
        <f t="shared" si="11"/>
        <v>125.41000000000005</v>
      </c>
    </row>
    <row r="25" spans="1:37" ht="16.5" x14ac:dyDescent="0.2">
      <c r="A25" s="14">
        <v>22</v>
      </c>
      <c r="B25" s="14">
        <v>2</v>
      </c>
      <c r="C25" s="22">
        <f t="shared" si="1"/>
        <v>1.4409999999999999E-2</v>
      </c>
      <c r="D25" s="18">
        <f t="shared" si="13"/>
        <v>0.13982000000000006</v>
      </c>
      <c r="E25" s="14">
        <v>3</v>
      </c>
      <c r="F25" s="14">
        <v>2</v>
      </c>
      <c r="G25" s="14">
        <v>1</v>
      </c>
      <c r="H25" s="18">
        <f t="shared" si="2"/>
        <v>167.78400000000008</v>
      </c>
      <c r="I25" s="18">
        <f t="shared" si="3"/>
        <v>1409.3856000000005</v>
      </c>
      <c r="J25" s="18">
        <f t="shared" si="4"/>
        <v>1610.7264000000007</v>
      </c>
      <c r="K25" s="18">
        <f t="shared" si="5"/>
        <v>167.78400000000008</v>
      </c>
      <c r="L25" s="18">
        <f t="shared" si="6"/>
        <v>0</v>
      </c>
      <c r="M25" s="18">
        <f t="shared" si="7"/>
        <v>0</v>
      </c>
      <c r="N25" s="18">
        <f t="shared" si="8"/>
        <v>0</v>
      </c>
      <c r="O25" s="18">
        <f t="shared" si="9"/>
        <v>0</v>
      </c>
      <c r="P25" s="18">
        <f t="shared" si="10"/>
        <v>0</v>
      </c>
      <c r="Q25" s="18">
        <f t="shared" si="11"/>
        <v>139.82000000000005</v>
      </c>
    </row>
    <row r="26" spans="1:37" ht="16.5" x14ac:dyDescent="0.2">
      <c r="A26" s="14">
        <v>23</v>
      </c>
      <c r="B26" s="14">
        <v>2</v>
      </c>
      <c r="C26" s="22">
        <f t="shared" si="1"/>
        <v>1.4409999999999999E-2</v>
      </c>
      <c r="D26" s="18">
        <f t="shared" si="13"/>
        <v>0.15423000000000006</v>
      </c>
      <c r="E26" s="14">
        <v>3</v>
      </c>
      <c r="F26" s="14">
        <v>2</v>
      </c>
      <c r="G26" s="14">
        <v>1</v>
      </c>
      <c r="H26" s="18">
        <f t="shared" si="2"/>
        <v>185.07600000000005</v>
      </c>
      <c r="I26" s="18">
        <f t="shared" si="3"/>
        <v>1554.6384000000007</v>
      </c>
      <c r="J26" s="18">
        <f t="shared" si="4"/>
        <v>1776.7296000000008</v>
      </c>
      <c r="K26" s="18">
        <f t="shared" si="5"/>
        <v>185.07600000000005</v>
      </c>
      <c r="L26" s="18">
        <f t="shared" si="6"/>
        <v>0</v>
      </c>
      <c r="M26" s="18">
        <f t="shared" si="7"/>
        <v>0</v>
      </c>
      <c r="N26" s="18">
        <f t="shared" si="8"/>
        <v>0</v>
      </c>
      <c r="O26" s="18">
        <f t="shared" si="9"/>
        <v>0</v>
      </c>
      <c r="P26" s="18">
        <f t="shared" si="10"/>
        <v>0</v>
      </c>
      <c r="Q26" s="18">
        <f t="shared" si="11"/>
        <v>154.23000000000008</v>
      </c>
    </row>
    <row r="27" spans="1:37" ht="16.5" x14ac:dyDescent="0.2">
      <c r="A27" s="14">
        <v>24</v>
      </c>
      <c r="B27" s="14">
        <v>2</v>
      </c>
      <c r="C27" s="22">
        <f t="shared" si="1"/>
        <v>1.4409999999999999E-2</v>
      </c>
      <c r="D27" s="18">
        <f t="shared" si="13"/>
        <v>0.16864000000000007</v>
      </c>
      <c r="E27" s="14">
        <v>3</v>
      </c>
      <c r="F27" s="14">
        <v>2</v>
      </c>
      <c r="G27" s="14">
        <v>1</v>
      </c>
      <c r="H27" s="18">
        <f t="shared" si="2"/>
        <v>202.36800000000008</v>
      </c>
      <c r="I27" s="18">
        <f t="shared" si="3"/>
        <v>1699.8912000000007</v>
      </c>
      <c r="J27" s="18">
        <f t="shared" si="4"/>
        <v>1942.7328000000007</v>
      </c>
      <c r="K27" s="18">
        <f t="shared" si="5"/>
        <v>202.36800000000008</v>
      </c>
      <c r="L27" s="18">
        <f t="shared" si="6"/>
        <v>0</v>
      </c>
      <c r="M27" s="18">
        <f t="shared" si="7"/>
        <v>0</v>
      </c>
      <c r="N27" s="18">
        <f t="shared" si="8"/>
        <v>0</v>
      </c>
      <c r="O27" s="18">
        <f t="shared" si="9"/>
        <v>0</v>
      </c>
      <c r="P27" s="18">
        <f t="shared" si="10"/>
        <v>0</v>
      </c>
      <c r="Q27" s="18">
        <f t="shared" si="11"/>
        <v>168.64000000000007</v>
      </c>
    </row>
    <row r="28" spans="1:37" ht="16.5" x14ac:dyDescent="0.2">
      <c r="A28" s="14">
        <v>25</v>
      </c>
      <c r="B28" s="14">
        <v>3</v>
      </c>
      <c r="C28" s="22">
        <f t="shared" si="1"/>
        <v>1.4409999999999999E-2</v>
      </c>
      <c r="D28" s="18">
        <f t="shared" si="13"/>
        <v>0.18305000000000007</v>
      </c>
      <c r="E28" s="14">
        <v>3</v>
      </c>
      <c r="F28" s="14">
        <v>2</v>
      </c>
      <c r="G28" s="14">
        <v>1</v>
      </c>
      <c r="H28" s="18">
        <f t="shared" si="2"/>
        <v>219.66000000000008</v>
      </c>
      <c r="I28" s="18">
        <f t="shared" si="3"/>
        <v>1845.1440000000007</v>
      </c>
      <c r="J28" s="18">
        <f t="shared" si="4"/>
        <v>2108.7360000000008</v>
      </c>
      <c r="K28" s="18">
        <f t="shared" si="5"/>
        <v>219.66000000000008</v>
      </c>
      <c r="L28" s="18">
        <f t="shared" si="6"/>
        <v>0</v>
      </c>
      <c r="M28" s="18">
        <f t="shared" si="7"/>
        <v>0</v>
      </c>
      <c r="N28" s="18">
        <f t="shared" si="8"/>
        <v>0</v>
      </c>
      <c r="O28" s="18">
        <f t="shared" si="9"/>
        <v>0</v>
      </c>
      <c r="P28" s="18">
        <f t="shared" si="10"/>
        <v>0</v>
      </c>
      <c r="Q28" s="18">
        <f t="shared" si="11"/>
        <v>183.05000000000007</v>
      </c>
    </row>
    <row r="29" spans="1:37" ht="16.5" x14ac:dyDescent="0.2">
      <c r="A29" s="14">
        <v>26</v>
      </c>
      <c r="B29" s="14">
        <v>3</v>
      </c>
      <c r="C29" s="22">
        <f t="shared" si="1"/>
        <v>1.4409999999999999E-2</v>
      </c>
      <c r="D29" s="18">
        <f t="shared" si="13"/>
        <v>0.19746000000000008</v>
      </c>
      <c r="E29" s="14">
        <v>3</v>
      </c>
      <c r="F29" s="14">
        <v>2</v>
      </c>
      <c r="G29" s="14">
        <v>1</v>
      </c>
      <c r="H29" s="18">
        <f t="shared" si="2"/>
        <v>236.95200000000011</v>
      </c>
      <c r="I29" s="18">
        <f t="shared" si="3"/>
        <v>1990.3968000000009</v>
      </c>
      <c r="J29" s="18">
        <f t="shared" si="4"/>
        <v>2274.7392000000009</v>
      </c>
      <c r="K29" s="18">
        <f t="shared" si="5"/>
        <v>236.95200000000011</v>
      </c>
      <c r="L29" s="18">
        <f t="shared" si="6"/>
        <v>0</v>
      </c>
      <c r="M29" s="18">
        <f t="shared" si="7"/>
        <v>0</v>
      </c>
      <c r="N29" s="18">
        <f t="shared" si="8"/>
        <v>0</v>
      </c>
      <c r="O29" s="18">
        <f t="shared" si="9"/>
        <v>0</v>
      </c>
      <c r="P29" s="18">
        <f t="shared" si="10"/>
        <v>0</v>
      </c>
      <c r="Q29" s="18">
        <f t="shared" si="11"/>
        <v>197.46000000000009</v>
      </c>
    </row>
    <row r="30" spans="1:37" ht="16.5" x14ac:dyDescent="0.2">
      <c r="A30" s="14">
        <v>27</v>
      </c>
      <c r="B30" s="14">
        <v>3</v>
      </c>
      <c r="C30" s="22">
        <f t="shared" si="1"/>
        <v>1.4409999999999999E-2</v>
      </c>
      <c r="D30" s="18">
        <f t="shared" si="13"/>
        <v>0.21187000000000009</v>
      </c>
      <c r="E30" s="14">
        <v>3</v>
      </c>
      <c r="F30" s="14">
        <v>2</v>
      </c>
      <c r="G30" s="14">
        <v>1</v>
      </c>
      <c r="H30" s="18">
        <f t="shared" si="2"/>
        <v>254.24400000000011</v>
      </c>
      <c r="I30" s="18">
        <f t="shared" si="3"/>
        <v>2135.6496000000006</v>
      </c>
      <c r="J30" s="18">
        <f t="shared" si="4"/>
        <v>2440.742400000001</v>
      </c>
      <c r="K30" s="18">
        <f t="shared" si="5"/>
        <v>254.24400000000011</v>
      </c>
      <c r="L30" s="18">
        <f t="shared" si="6"/>
        <v>0</v>
      </c>
      <c r="M30" s="18">
        <f t="shared" si="7"/>
        <v>0</v>
      </c>
      <c r="N30" s="18">
        <f t="shared" si="8"/>
        <v>0</v>
      </c>
      <c r="O30" s="18">
        <f t="shared" si="9"/>
        <v>0</v>
      </c>
      <c r="P30" s="18">
        <f t="shared" si="10"/>
        <v>0</v>
      </c>
      <c r="Q30" s="18">
        <f t="shared" si="11"/>
        <v>211.87000000000009</v>
      </c>
    </row>
    <row r="31" spans="1:37" ht="16.5" x14ac:dyDescent="0.2">
      <c r="A31" s="14">
        <v>28</v>
      </c>
      <c r="B31" s="14">
        <v>3</v>
      </c>
      <c r="C31" s="22">
        <f t="shared" si="1"/>
        <v>1.4409999999999999E-2</v>
      </c>
      <c r="D31" s="18">
        <f t="shared" si="13"/>
        <v>0.22628000000000009</v>
      </c>
      <c r="E31" s="14">
        <v>3</v>
      </c>
      <c r="F31" s="14">
        <v>2</v>
      </c>
      <c r="G31" s="14">
        <v>1</v>
      </c>
      <c r="H31" s="18">
        <f t="shared" si="2"/>
        <v>271.53600000000012</v>
      </c>
      <c r="I31" s="18">
        <f t="shared" si="3"/>
        <v>2280.9024000000009</v>
      </c>
      <c r="J31" s="18">
        <f t="shared" si="4"/>
        <v>2606.7456000000011</v>
      </c>
      <c r="K31" s="18">
        <f t="shared" si="5"/>
        <v>271.53600000000012</v>
      </c>
      <c r="L31" s="18">
        <f t="shared" si="6"/>
        <v>0</v>
      </c>
      <c r="M31" s="18">
        <f t="shared" si="7"/>
        <v>0</v>
      </c>
      <c r="N31" s="18">
        <f t="shared" si="8"/>
        <v>0</v>
      </c>
      <c r="O31" s="18">
        <f t="shared" si="9"/>
        <v>0</v>
      </c>
      <c r="P31" s="18">
        <f t="shared" si="10"/>
        <v>0</v>
      </c>
      <c r="Q31" s="18">
        <f t="shared" si="11"/>
        <v>226.28000000000009</v>
      </c>
    </row>
    <row r="32" spans="1:37" ht="16.5" x14ac:dyDescent="0.2">
      <c r="A32" s="14">
        <v>29</v>
      </c>
      <c r="B32" s="14">
        <v>3</v>
      </c>
      <c r="C32" s="22">
        <f t="shared" si="1"/>
        <v>1.4409999999999999E-2</v>
      </c>
      <c r="D32" s="18">
        <f t="shared" si="13"/>
        <v>0.2406900000000001</v>
      </c>
      <c r="E32" s="14">
        <v>3</v>
      </c>
      <c r="F32" s="14">
        <v>2</v>
      </c>
      <c r="G32" s="14">
        <v>1</v>
      </c>
      <c r="H32" s="18">
        <f t="shared" si="2"/>
        <v>288.82800000000015</v>
      </c>
      <c r="I32" s="18">
        <f t="shared" si="3"/>
        <v>2426.1552000000011</v>
      </c>
      <c r="J32" s="18">
        <f t="shared" si="4"/>
        <v>2772.7488000000012</v>
      </c>
      <c r="K32" s="18">
        <f t="shared" si="5"/>
        <v>288.82800000000015</v>
      </c>
      <c r="L32" s="18">
        <f t="shared" si="6"/>
        <v>0</v>
      </c>
      <c r="M32" s="18">
        <f t="shared" si="7"/>
        <v>0</v>
      </c>
      <c r="N32" s="18">
        <f t="shared" si="8"/>
        <v>0</v>
      </c>
      <c r="O32" s="18">
        <f t="shared" si="9"/>
        <v>0</v>
      </c>
      <c r="P32" s="18">
        <f t="shared" si="10"/>
        <v>0</v>
      </c>
      <c r="Q32" s="18">
        <f t="shared" si="11"/>
        <v>240.69000000000011</v>
      </c>
    </row>
    <row r="33" spans="1:17" ht="16.5" x14ac:dyDescent="0.2">
      <c r="A33" s="14">
        <v>30</v>
      </c>
      <c r="B33" s="14">
        <v>4</v>
      </c>
      <c r="C33" s="22">
        <f t="shared" si="1"/>
        <v>8.2000000000000007E-3</v>
      </c>
      <c r="D33" s="18">
        <f t="shared" si="13"/>
        <v>0.2551000000000001</v>
      </c>
      <c r="E33" s="14">
        <v>3</v>
      </c>
      <c r="F33" s="14">
        <v>2</v>
      </c>
      <c r="G33" s="14">
        <v>2</v>
      </c>
      <c r="H33" s="18">
        <f t="shared" si="2"/>
        <v>612.24000000000024</v>
      </c>
      <c r="I33" s="18">
        <f t="shared" si="3"/>
        <v>5142.8160000000025</v>
      </c>
      <c r="J33" s="18">
        <f t="shared" si="4"/>
        <v>5877.5040000000026</v>
      </c>
      <c r="K33" s="18">
        <f t="shared" si="5"/>
        <v>612.24000000000024</v>
      </c>
      <c r="L33" s="18">
        <f t="shared" si="6"/>
        <v>0</v>
      </c>
      <c r="M33" s="18">
        <f t="shared" si="7"/>
        <v>0</v>
      </c>
      <c r="N33" s="18">
        <f t="shared" si="8"/>
        <v>0</v>
      </c>
      <c r="O33" s="18">
        <f t="shared" si="9"/>
        <v>0</v>
      </c>
      <c r="P33" s="18">
        <f t="shared" si="10"/>
        <v>0</v>
      </c>
      <c r="Q33" s="18">
        <f t="shared" si="11"/>
        <v>255.10000000000011</v>
      </c>
    </row>
    <row r="34" spans="1:17" ht="16.5" x14ac:dyDescent="0.2">
      <c r="A34" s="14">
        <v>31</v>
      </c>
      <c r="B34" s="14">
        <v>4</v>
      </c>
      <c r="C34" s="22">
        <f t="shared" si="1"/>
        <v>8.2000000000000007E-3</v>
      </c>
      <c r="D34" s="18">
        <f t="shared" si="13"/>
        <v>0.26330000000000009</v>
      </c>
      <c r="E34" s="14">
        <v>4</v>
      </c>
      <c r="F34" s="14">
        <v>3</v>
      </c>
      <c r="G34" s="14">
        <v>2</v>
      </c>
      <c r="H34" s="18">
        <f t="shared" si="2"/>
        <v>631.92000000000019</v>
      </c>
      <c r="I34" s="18">
        <f t="shared" si="3"/>
        <v>6824.7360000000026</v>
      </c>
      <c r="J34" s="18">
        <f t="shared" si="4"/>
        <v>6824.7360000000026</v>
      </c>
      <c r="K34" s="18">
        <f t="shared" si="5"/>
        <v>0</v>
      </c>
      <c r="L34" s="18">
        <f t="shared" si="6"/>
        <v>315.96000000000009</v>
      </c>
      <c r="M34" s="18">
        <f t="shared" si="7"/>
        <v>0</v>
      </c>
      <c r="N34" s="18">
        <f t="shared" si="8"/>
        <v>37.915200000000013</v>
      </c>
      <c r="O34" s="18">
        <f t="shared" si="9"/>
        <v>0</v>
      </c>
      <c r="P34" s="18">
        <f t="shared" si="10"/>
        <v>0</v>
      </c>
      <c r="Q34" s="18">
        <f t="shared" si="11"/>
        <v>263.30000000000007</v>
      </c>
    </row>
    <row r="35" spans="1:17" ht="16.5" x14ac:dyDescent="0.2">
      <c r="A35" s="14">
        <v>32</v>
      </c>
      <c r="B35" s="14">
        <v>4</v>
      </c>
      <c r="C35" s="22">
        <f t="shared" si="1"/>
        <v>8.2000000000000007E-3</v>
      </c>
      <c r="D35" s="18">
        <f t="shared" si="13"/>
        <v>0.27150000000000007</v>
      </c>
      <c r="E35" s="14">
        <v>4</v>
      </c>
      <c r="F35" s="14">
        <v>3</v>
      </c>
      <c r="G35" s="14">
        <v>2</v>
      </c>
      <c r="H35" s="18">
        <f t="shared" si="2"/>
        <v>651.60000000000025</v>
      </c>
      <c r="I35" s="18">
        <f t="shared" si="3"/>
        <v>7037.2800000000016</v>
      </c>
      <c r="J35" s="18">
        <f t="shared" si="4"/>
        <v>7037.2800000000016</v>
      </c>
      <c r="K35" s="18">
        <f t="shared" si="5"/>
        <v>0</v>
      </c>
      <c r="L35" s="18">
        <f t="shared" si="6"/>
        <v>325.80000000000013</v>
      </c>
      <c r="M35" s="18">
        <f t="shared" si="7"/>
        <v>0</v>
      </c>
      <c r="N35" s="18">
        <f t="shared" si="8"/>
        <v>39.096000000000011</v>
      </c>
      <c r="O35" s="18">
        <f t="shared" si="9"/>
        <v>0</v>
      </c>
      <c r="P35" s="18">
        <f t="shared" si="10"/>
        <v>0</v>
      </c>
      <c r="Q35" s="18">
        <f t="shared" si="11"/>
        <v>271.50000000000006</v>
      </c>
    </row>
    <row r="36" spans="1:17" ht="16.5" x14ac:dyDescent="0.2">
      <c r="A36" s="14">
        <v>33</v>
      </c>
      <c r="B36" s="14">
        <v>4</v>
      </c>
      <c r="C36" s="22">
        <f t="shared" si="1"/>
        <v>8.2000000000000007E-3</v>
      </c>
      <c r="D36" s="18">
        <f t="shared" si="13"/>
        <v>0.27970000000000006</v>
      </c>
      <c r="E36" s="14">
        <v>4</v>
      </c>
      <c r="F36" s="14">
        <v>3</v>
      </c>
      <c r="G36" s="14">
        <v>2</v>
      </c>
      <c r="H36" s="18">
        <f t="shared" si="2"/>
        <v>671.28000000000009</v>
      </c>
      <c r="I36" s="18">
        <f t="shared" si="3"/>
        <v>7249.8240000000014</v>
      </c>
      <c r="J36" s="18">
        <f t="shared" si="4"/>
        <v>7249.8240000000014</v>
      </c>
      <c r="K36" s="18">
        <f t="shared" si="5"/>
        <v>0</v>
      </c>
      <c r="L36" s="18">
        <f t="shared" si="6"/>
        <v>335.64000000000004</v>
      </c>
      <c r="M36" s="18">
        <f t="shared" si="7"/>
        <v>0</v>
      </c>
      <c r="N36" s="18">
        <f t="shared" si="8"/>
        <v>40.276800000000009</v>
      </c>
      <c r="O36" s="18">
        <f t="shared" si="9"/>
        <v>0</v>
      </c>
      <c r="P36" s="18">
        <f t="shared" si="10"/>
        <v>0</v>
      </c>
      <c r="Q36" s="18">
        <f t="shared" si="11"/>
        <v>279.70000000000005</v>
      </c>
    </row>
    <row r="37" spans="1:17" ht="16.5" x14ac:dyDescent="0.2">
      <c r="A37" s="14">
        <v>34</v>
      </c>
      <c r="B37" s="14">
        <v>4</v>
      </c>
      <c r="C37" s="22">
        <f t="shared" si="1"/>
        <v>8.2000000000000007E-3</v>
      </c>
      <c r="D37" s="18">
        <f t="shared" si="13"/>
        <v>0.28790000000000004</v>
      </c>
      <c r="E37" s="14">
        <v>4</v>
      </c>
      <c r="F37" s="14">
        <v>3</v>
      </c>
      <c r="G37" s="14">
        <v>2</v>
      </c>
      <c r="H37" s="18">
        <f t="shared" si="2"/>
        <v>690.96</v>
      </c>
      <c r="I37" s="18">
        <f t="shared" si="3"/>
        <v>7462.3680000000013</v>
      </c>
      <c r="J37" s="18">
        <f t="shared" si="4"/>
        <v>7462.3680000000013</v>
      </c>
      <c r="K37" s="18">
        <f t="shared" si="5"/>
        <v>0</v>
      </c>
      <c r="L37" s="18">
        <f t="shared" si="6"/>
        <v>345.48</v>
      </c>
      <c r="M37" s="18">
        <f t="shared" si="7"/>
        <v>0</v>
      </c>
      <c r="N37" s="18">
        <f t="shared" si="8"/>
        <v>41.457600000000006</v>
      </c>
      <c r="O37" s="18">
        <f t="shared" si="9"/>
        <v>0</v>
      </c>
      <c r="P37" s="18">
        <f t="shared" si="10"/>
        <v>0</v>
      </c>
      <c r="Q37" s="18">
        <f t="shared" si="11"/>
        <v>287.90000000000003</v>
      </c>
    </row>
    <row r="38" spans="1:17" ht="16.5" x14ac:dyDescent="0.2">
      <c r="A38" s="14">
        <v>35</v>
      </c>
      <c r="B38" s="14">
        <v>5</v>
      </c>
      <c r="C38" s="22">
        <f t="shared" si="1"/>
        <v>8.2000000000000007E-3</v>
      </c>
      <c r="D38" s="18">
        <f t="shared" si="13"/>
        <v>0.29610000000000003</v>
      </c>
      <c r="E38" s="14">
        <v>4</v>
      </c>
      <c r="F38" s="14">
        <v>3</v>
      </c>
      <c r="G38" s="14">
        <v>2</v>
      </c>
      <c r="H38" s="18">
        <f t="shared" si="2"/>
        <v>710.64</v>
      </c>
      <c r="I38" s="18">
        <f t="shared" si="3"/>
        <v>7674.9120000000012</v>
      </c>
      <c r="J38" s="18">
        <f t="shared" si="4"/>
        <v>7674.9120000000012</v>
      </c>
      <c r="K38" s="18">
        <f t="shared" si="5"/>
        <v>0</v>
      </c>
      <c r="L38" s="18">
        <f t="shared" si="6"/>
        <v>355.32</v>
      </c>
      <c r="M38" s="18">
        <f t="shared" si="7"/>
        <v>0</v>
      </c>
      <c r="N38" s="18">
        <f t="shared" si="8"/>
        <v>42.638400000000004</v>
      </c>
      <c r="O38" s="18">
        <f t="shared" si="9"/>
        <v>0</v>
      </c>
      <c r="P38" s="18">
        <f t="shared" si="10"/>
        <v>0</v>
      </c>
      <c r="Q38" s="18">
        <f t="shared" si="11"/>
        <v>296.10000000000002</v>
      </c>
    </row>
    <row r="39" spans="1:17" ht="16.5" x14ac:dyDescent="0.2">
      <c r="A39" s="14">
        <v>36</v>
      </c>
      <c r="B39" s="14">
        <v>5</v>
      </c>
      <c r="C39" s="22">
        <f t="shared" si="1"/>
        <v>8.2000000000000007E-3</v>
      </c>
      <c r="D39" s="18">
        <f t="shared" si="13"/>
        <v>0.30430000000000001</v>
      </c>
      <c r="E39" s="14">
        <v>4</v>
      </c>
      <c r="F39" s="14">
        <v>3</v>
      </c>
      <c r="G39" s="14">
        <v>2</v>
      </c>
      <c r="H39" s="18">
        <f t="shared" si="2"/>
        <v>730.32</v>
      </c>
      <c r="I39" s="18">
        <f t="shared" si="3"/>
        <v>7887.4560000000001</v>
      </c>
      <c r="J39" s="18">
        <f t="shared" si="4"/>
        <v>7887.4560000000001</v>
      </c>
      <c r="K39" s="18">
        <f t="shared" si="5"/>
        <v>0</v>
      </c>
      <c r="L39" s="18">
        <f t="shared" si="6"/>
        <v>365.16</v>
      </c>
      <c r="M39" s="18">
        <f t="shared" si="7"/>
        <v>0</v>
      </c>
      <c r="N39" s="18">
        <f t="shared" si="8"/>
        <v>43.819200000000002</v>
      </c>
      <c r="O39" s="18">
        <f t="shared" si="9"/>
        <v>0</v>
      </c>
      <c r="P39" s="18">
        <f t="shared" si="10"/>
        <v>0</v>
      </c>
      <c r="Q39" s="18">
        <f t="shared" si="11"/>
        <v>304.3</v>
      </c>
    </row>
    <row r="40" spans="1:17" ht="16.5" x14ac:dyDescent="0.2">
      <c r="A40" s="14">
        <v>37</v>
      </c>
      <c r="B40" s="14">
        <v>5</v>
      </c>
      <c r="C40" s="22">
        <f t="shared" si="1"/>
        <v>8.2000000000000007E-3</v>
      </c>
      <c r="D40" s="18">
        <f t="shared" si="13"/>
        <v>0.3125</v>
      </c>
      <c r="E40" s="14">
        <v>4</v>
      </c>
      <c r="F40" s="14">
        <v>3</v>
      </c>
      <c r="G40" s="14">
        <v>2</v>
      </c>
      <c r="H40" s="18">
        <f t="shared" si="2"/>
        <v>750</v>
      </c>
      <c r="I40" s="18">
        <f t="shared" si="3"/>
        <v>8100</v>
      </c>
      <c r="J40" s="18">
        <f t="shared" si="4"/>
        <v>8100</v>
      </c>
      <c r="K40" s="18">
        <f t="shared" si="5"/>
        <v>0</v>
      </c>
      <c r="L40" s="18">
        <f t="shared" si="6"/>
        <v>375</v>
      </c>
      <c r="M40" s="18">
        <f t="shared" si="7"/>
        <v>0</v>
      </c>
      <c r="N40" s="18">
        <f t="shared" si="8"/>
        <v>45</v>
      </c>
      <c r="O40" s="18">
        <f t="shared" si="9"/>
        <v>0</v>
      </c>
      <c r="P40" s="18">
        <f t="shared" si="10"/>
        <v>0</v>
      </c>
      <c r="Q40" s="18">
        <f t="shared" si="11"/>
        <v>312.5</v>
      </c>
    </row>
    <row r="41" spans="1:17" ht="16.5" x14ac:dyDescent="0.2">
      <c r="A41" s="14">
        <v>38</v>
      </c>
      <c r="B41" s="14">
        <v>5</v>
      </c>
      <c r="C41" s="22">
        <f t="shared" si="1"/>
        <v>8.2000000000000007E-3</v>
      </c>
      <c r="D41" s="18">
        <f t="shared" si="13"/>
        <v>0.32069999999999999</v>
      </c>
      <c r="E41" s="14">
        <v>4</v>
      </c>
      <c r="F41" s="14">
        <v>3</v>
      </c>
      <c r="G41" s="14">
        <v>2</v>
      </c>
      <c r="H41" s="18">
        <f t="shared" si="2"/>
        <v>769.68</v>
      </c>
      <c r="I41" s="18">
        <f t="shared" si="3"/>
        <v>8312.5439999999999</v>
      </c>
      <c r="J41" s="18">
        <f t="shared" si="4"/>
        <v>8312.5439999999999</v>
      </c>
      <c r="K41" s="18">
        <f t="shared" si="5"/>
        <v>0</v>
      </c>
      <c r="L41" s="18">
        <f t="shared" si="6"/>
        <v>384.84</v>
      </c>
      <c r="M41" s="18">
        <f t="shared" si="7"/>
        <v>0</v>
      </c>
      <c r="N41" s="18">
        <f t="shared" si="8"/>
        <v>46.180799999999998</v>
      </c>
      <c r="O41" s="18">
        <f t="shared" si="9"/>
        <v>0</v>
      </c>
      <c r="P41" s="18">
        <f t="shared" si="10"/>
        <v>0</v>
      </c>
      <c r="Q41" s="18">
        <f t="shared" si="11"/>
        <v>320.7</v>
      </c>
    </row>
    <row r="42" spans="1:17" ht="16.5" x14ac:dyDescent="0.2">
      <c r="A42" s="14">
        <v>39</v>
      </c>
      <c r="B42" s="14">
        <v>5</v>
      </c>
      <c r="C42" s="22">
        <f t="shared" si="1"/>
        <v>8.2000000000000007E-3</v>
      </c>
      <c r="D42" s="18">
        <f t="shared" si="13"/>
        <v>0.32889999999999997</v>
      </c>
      <c r="E42" s="14">
        <v>4</v>
      </c>
      <c r="F42" s="14">
        <v>3</v>
      </c>
      <c r="G42" s="14">
        <v>2</v>
      </c>
      <c r="H42" s="18">
        <f t="shared" si="2"/>
        <v>789.36</v>
      </c>
      <c r="I42" s="18">
        <f t="shared" si="3"/>
        <v>8525.0879999999997</v>
      </c>
      <c r="J42" s="18">
        <f t="shared" si="4"/>
        <v>8525.0879999999997</v>
      </c>
      <c r="K42" s="18">
        <f t="shared" si="5"/>
        <v>0</v>
      </c>
      <c r="L42" s="18">
        <f t="shared" si="6"/>
        <v>394.68</v>
      </c>
      <c r="M42" s="18">
        <f t="shared" si="7"/>
        <v>0</v>
      </c>
      <c r="N42" s="18">
        <f t="shared" si="8"/>
        <v>47.361599999999996</v>
      </c>
      <c r="O42" s="18">
        <f t="shared" si="9"/>
        <v>0</v>
      </c>
      <c r="P42" s="18">
        <f t="shared" si="10"/>
        <v>0</v>
      </c>
      <c r="Q42" s="18">
        <f t="shared" si="11"/>
        <v>328.9</v>
      </c>
    </row>
    <row r="43" spans="1:17" ht="16.5" x14ac:dyDescent="0.2">
      <c r="A43" s="14">
        <v>40</v>
      </c>
      <c r="B43" s="14">
        <v>6</v>
      </c>
      <c r="C43" s="22">
        <f t="shared" si="1"/>
        <v>1.15E-2</v>
      </c>
      <c r="D43" s="18">
        <f t="shared" si="13"/>
        <v>0.33709999999999996</v>
      </c>
      <c r="E43" s="14">
        <v>4</v>
      </c>
      <c r="F43" s="14">
        <v>3</v>
      </c>
      <c r="G43" s="14">
        <v>2</v>
      </c>
      <c r="H43" s="18">
        <f t="shared" si="2"/>
        <v>809.04</v>
      </c>
      <c r="I43" s="18">
        <f t="shared" si="3"/>
        <v>8737.6319999999996</v>
      </c>
      <c r="J43" s="18">
        <f t="shared" si="4"/>
        <v>8737.6319999999996</v>
      </c>
      <c r="K43" s="18">
        <f t="shared" si="5"/>
        <v>0</v>
      </c>
      <c r="L43" s="18">
        <f t="shared" si="6"/>
        <v>404.52</v>
      </c>
      <c r="M43" s="18">
        <f t="shared" si="7"/>
        <v>0</v>
      </c>
      <c r="N43" s="18">
        <f t="shared" si="8"/>
        <v>48.542399999999994</v>
      </c>
      <c r="O43" s="18">
        <f t="shared" si="9"/>
        <v>0</v>
      </c>
      <c r="P43" s="18">
        <f t="shared" si="10"/>
        <v>0</v>
      </c>
      <c r="Q43" s="18">
        <f t="shared" si="11"/>
        <v>337.09999999999997</v>
      </c>
    </row>
    <row r="44" spans="1:17" ht="16.5" x14ac:dyDescent="0.2">
      <c r="A44" s="14">
        <v>41</v>
      </c>
      <c r="B44" s="14">
        <v>6</v>
      </c>
      <c r="C44" s="22">
        <f t="shared" si="1"/>
        <v>1.15E-2</v>
      </c>
      <c r="D44" s="18">
        <f t="shared" si="13"/>
        <v>0.34859999999999997</v>
      </c>
      <c r="E44" s="14">
        <v>5</v>
      </c>
      <c r="F44" s="14">
        <v>4</v>
      </c>
      <c r="G44" s="14">
        <v>2</v>
      </c>
      <c r="H44" s="18">
        <f t="shared" si="2"/>
        <v>836.63999999999987</v>
      </c>
      <c r="I44" s="18">
        <f t="shared" si="3"/>
        <v>11043.647999999999</v>
      </c>
      <c r="J44" s="18">
        <f t="shared" si="4"/>
        <v>10039.679999999998</v>
      </c>
      <c r="K44" s="18">
        <f t="shared" si="5"/>
        <v>0</v>
      </c>
      <c r="L44" s="18">
        <f t="shared" si="6"/>
        <v>585.64799999999991</v>
      </c>
      <c r="M44" s="18">
        <f t="shared" si="7"/>
        <v>0</v>
      </c>
      <c r="N44" s="18">
        <f t="shared" si="8"/>
        <v>100.39679999999998</v>
      </c>
      <c r="O44" s="18">
        <f t="shared" si="9"/>
        <v>0</v>
      </c>
      <c r="P44" s="18">
        <f t="shared" si="10"/>
        <v>0</v>
      </c>
      <c r="Q44" s="18">
        <f t="shared" si="11"/>
        <v>348.59999999999997</v>
      </c>
    </row>
    <row r="45" spans="1:17" ht="16.5" x14ac:dyDescent="0.2">
      <c r="A45" s="14">
        <v>42</v>
      </c>
      <c r="B45" s="14">
        <v>6</v>
      </c>
      <c r="C45" s="22">
        <f t="shared" si="1"/>
        <v>1.15E-2</v>
      </c>
      <c r="D45" s="18">
        <f t="shared" si="13"/>
        <v>0.36009999999999998</v>
      </c>
      <c r="E45" s="14">
        <v>5</v>
      </c>
      <c r="F45" s="14">
        <v>4</v>
      </c>
      <c r="G45" s="14">
        <v>2</v>
      </c>
      <c r="H45" s="18">
        <f t="shared" si="2"/>
        <v>864.2399999999999</v>
      </c>
      <c r="I45" s="18">
        <f t="shared" si="3"/>
        <v>11407.967999999999</v>
      </c>
      <c r="J45" s="18">
        <f t="shared" si="4"/>
        <v>10370.879999999999</v>
      </c>
      <c r="K45" s="18">
        <f t="shared" si="5"/>
        <v>0</v>
      </c>
      <c r="L45" s="18">
        <f t="shared" si="6"/>
        <v>604.96799999999996</v>
      </c>
      <c r="M45" s="18">
        <f t="shared" si="7"/>
        <v>0</v>
      </c>
      <c r="N45" s="18">
        <f t="shared" si="8"/>
        <v>103.7088</v>
      </c>
      <c r="O45" s="18">
        <f t="shared" si="9"/>
        <v>0</v>
      </c>
      <c r="P45" s="18">
        <f t="shared" si="10"/>
        <v>0</v>
      </c>
      <c r="Q45" s="18">
        <f t="shared" si="11"/>
        <v>360.09999999999997</v>
      </c>
    </row>
    <row r="46" spans="1:17" ht="16.5" x14ac:dyDescent="0.2">
      <c r="A46" s="14">
        <v>43</v>
      </c>
      <c r="B46" s="14">
        <v>6</v>
      </c>
      <c r="C46" s="22">
        <f t="shared" si="1"/>
        <v>1.15E-2</v>
      </c>
      <c r="D46" s="18">
        <f t="shared" si="13"/>
        <v>0.37159999999999999</v>
      </c>
      <c r="E46" s="14">
        <v>5</v>
      </c>
      <c r="F46" s="14">
        <v>4</v>
      </c>
      <c r="G46" s="14">
        <v>2</v>
      </c>
      <c r="H46" s="18">
        <f t="shared" si="2"/>
        <v>891.84</v>
      </c>
      <c r="I46" s="18">
        <f t="shared" si="3"/>
        <v>11772.287999999999</v>
      </c>
      <c r="J46" s="18">
        <f t="shared" si="4"/>
        <v>10702.08</v>
      </c>
      <c r="K46" s="18">
        <f t="shared" si="5"/>
        <v>0</v>
      </c>
      <c r="L46" s="18">
        <f t="shared" si="6"/>
        <v>624.28800000000001</v>
      </c>
      <c r="M46" s="18">
        <f t="shared" si="7"/>
        <v>0</v>
      </c>
      <c r="N46" s="18">
        <f t="shared" si="8"/>
        <v>107.02079999999998</v>
      </c>
      <c r="O46" s="18">
        <f t="shared" si="9"/>
        <v>0</v>
      </c>
      <c r="P46" s="18">
        <f t="shared" si="10"/>
        <v>0</v>
      </c>
      <c r="Q46" s="18">
        <f t="shared" si="11"/>
        <v>371.59999999999997</v>
      </c>
    </row>
    <row r="47" spans="1:17" ht="16.5" x14ac:dyDescent="0.2">
      <c r="A47" s="14">
        <v>44</v>
      </c>
      <c r="B47" s="14">
        <v>7</v>
      </c>
      <c r="C47" s="22">
        <f t="shared" si="1"/>
        <v>1.15E-2</v>
      </c>
      <c r="D47" s="18">
        <f t="shared" si="13"/>
        <v>0.3831</v>
      </c>
      <c r="E47" s="14">
        <v>5</v>
      </c>
      <c r="F47" s="14">
        <v>4</v>
      </c>
      <c r="G47" s="14">
        <v>2</v>
      </c>
      <c r="H47" s="18">
        <f t="shared" si="2"/>
        <v>919.44</v>
      </c>
      <c r="I47" s="18">
        <f t="shared" si="3"/>
        <v>12136.608</v>
      </c>
      <c r="J47" s="18">
        <f t="shared" si="4"/>
        <v>11033.28</v>
      </c>
      <c r="K47" s="18">
        <f t="shared" si="5"/>
        <v>0</v>
      </c>
      <c r="L47" s="18">
        <f t="shared" si="6"/>
        <v>643.60800000000006</v>
      </c>
      <c r="M47" s="18">
        <f t="shared" si="7"/>
        <v>0</v>
      </c>
      <c r="N47" s="18">
        <f t="shared" si="8"/>
        <v>110.33279999999999</v>
      </c>
      <c r="O47" s="18">
        <f t="shared" si="9"/>
        <v>0</v>
      </c>
      <c r="P47" s="18">
        <f t="shared" si="10"/>
        <v>0</v>
      </c>
      <c r="Q47" s="18">
        <f t="shared" si="11"/>
        <v>383.1</v>
      </c>
    </row>
    <row r="48" spans="1:17" ht="16.5" x14ac:dyDescent="0.2">
      <c r="A48" s="14">
        <v>45</v>
      </c>
      <c r="B48" s="14">
        <v>7</v>
      </c>
      <c r="C48" s="22">
        <f t="shared" si="1"/>
        <v>1.15E-2</v>
      </c>
      <c r="D48" s="18">
        <f t="shared" si="13"/>
        <v>0.39460000000000001</v>
      </c>
      <c r="E48" s="14">
        <v>5</v>
      </c>
      <c r="F48" s="14">
        <v>4</v>
      </c>
      <c r="G48" s="14">
        <v>2</v>
      </c>
      <c r="H48" s="18">
        <f t="shared" si="2"/>
        <v>947.04</v>
      </c>
      <c r="I48" s="18">
        <f t="shared" si="3"/>
        <v>12500.928</v>
      </c>
      <c r="J48" s="18">
        <f t="shared" si="4"/>
        <v>11364.48</v>
      </c>
      <c r="K48" s="18">
        <f t="shared" si="5"/>
        <v>0</v>
      </c>
      <c r="L48" s="18">
        <f t="shared" si="6"/>
        <v>662.928</v>
      </c>
      <c r="M48" s="18">
        <f t="shared" si="7"/>
        <v>0</v>
      </c>
      <c r="N48" s="18">
        <f t="shared" si="8"/>
        <v>113.6448</v>
      </c>
      <c r="O48" s="18">
        <f t="shared" si="9"/>
        <v>0</v>
      </c>
      <c r="P48" s="18">
        <f t="shared" si="10"/>
        <v>0</v>
      </c>
      <c r="Q48" s="18">
        <f t="shared" si="11"/>
        <v>394.6</v>
      </c>
    </row>
    <row r="49" spans="1:17" ht="16.5" x14ac:dyDescent="0.2">
      <c r="A49" s="14">
        <v>46</v>
      </c>
      <c r="B49" s="14">
        <v>7</v>
      </c>
      <c r="C49" s="22">
        <f t="shared" si="1"/>
        <v>1.15E-2</v>
      </c>
      <c r="D49" s="18">
        <f t="shared" si="13"/>
        <v>0.40610000000000002</v>
      </c>
      <c r="E49" s="14">
        <v>5</v>
      </c>
      <c r="F49" s="14">
        <v>4</v>
      </c>
      <c r="G49" s="14">
        <v>2</v>
      </c>
      <c r="H49" s="18">
        <f t="shared" si="2"/>
        <v>974.64</v>
      </c>
      <c r="I49" s="18">
        <f t="shared" si="3"/>
        <v>12865.248000000001</v>
      </c>
      <c r="J49" s="18">
        <f t="shared" si="4"/>
        <v>11695.68</v>
      </c>
      <c r="K49" s="18">
        <f t="shared" si="5"/>
        <v>0</v>
      </c>
      <c r="L49" s="18">
        <f t="shared" si="6"/>
        <v>682.24800000000005</v>
      </c>
      <c r="M49" s="18">
        <f t="shared" si="7"/>
        <v>0</v>
      </c>
      <c r="N49" s="18">
        <f t="shared" si="8"/>
        <v>116.9568</v>
      </c>
      <c r="O49" s="18">
        <f t="shared" si="9"/>
        <v>0</v>
      </c>
      <c r="P49" s="18">
        <f t="shared" si="10"/>
        <v>0</v>
      </c>
      <c r="Q49" s="18">
        <f t="shared" si="11"/>
        <v>406.1</v>
      </c>
    </row>
    <row r="50" spans="1:17" ht="16.5" x14ac:dyDescent="0.2">
      <c r="A50" s="14">
        <v>47</v>
      </c>
      <c r="B50" s="14">
        <v>8</v>
      </c>
      <c r="C50" s="22">
        <f t="shared" si="1"/>
        <v>1.15E-2</v>
      </c>
      <c r="D50" s="18">
        <f t="shared" si="13"/>
        <v>0.41760000000000003</v>
      </c>
      <c r="E50" s="14">
        <v>5</v>
      </c>
      <c r="F50" s="14">
        <v>4</v>
      </c>
      <c r="G50" s="14">
        <v>2</v>
      </c>
      <c r="H50" s="18">
        <f t="shared" si="2"/>
        <v>1002.2400000000001</v>
      </c>
      <c r="I50" s="18">
        <f t="shared" si="3"/>
        <v>13229.568000000001</v>
      </c>
      <c r="J50" s="18">
        <f t="shared" si="4"/>
        <v>12026.880000000001</v>
      </c>
      <c r="K50" s="18">
        <f t="shared" si="5"/>
        <v>0</v>
      </c>
      <c r="L50" s="18">
        <f t="shared" si="6"/>
        <v>701.5680000000001</v>
      </c>
      <c r="M50" s="18">
        <f t="shared" si="7"/>
        <v>0</v>
      </c>
      <c r="N50" s="18">
        <f t="shared" si="8"/>
        <v>120.26880000000001</v>
      </c>
      <c r="O50" s="18">
        <f t="shared" si="9"/>
        <v>0</v>
      </c>
      <c r="P50" s="18">
        <f t="shared" si="10"/>
        <v>0</v>
      </c>
      <c r="Q50" s="18">
        <f t="shared" si="11"/>
        <v>417.6</v>
      </c>
    </row>
    <row r="51" spans="1:17" ht="16.5" x14ac:dyDescent="0.2">
      <c r="A51" s="14">
        <v>48</v>
      </c>
      <c r="B51" s="14">
        <v>8</v>
      </c>
      <c r="C51" s="22">
        <f t="shared" si="1"/>
        <v>1.15E-2</v>
      </c>
      <c r="D51" s="18">
        <f t="shared" si="13"/>
        <v>0.42910000000000004</v>
      </c>
      <c r="E51" s="14">
        <v>5</v>
      </c>
      <c r="F51" s="14">
        <v>4</v>
      </c>
      <c r="G51" s="14">
        <v>2</v>
      </c>
      <c r="H51" s="18">
        <f t="shared" si="2"/>
        <v>1029.8400000000001</v>
      </c>
      <c r="I51" s="18">
        <f t="shared" si="3"/>
        <v>13593.888000000001</v>
      </c>
      <c r="J51" s="18">
        <f t="shared" si="4"/>
        <v>12358.080000000002</v>
      </c>
      <c r="K51" s="18">
        <f t="shared" si="5"/>
        <v>0</v>
      </c>
      <c r="L51" s="18">
        <f t="shared" si="6"/>
        <v>720.88800000000003</v>
      </c>
      <c r="M51" s="18">
        <f t="shared" si="7"/>
        <v>0</v>
      </c>
      <c r="N51" s="18">
        <f t="shared" si="8"/>
        <v>123.5808</v>
      </c>
      <c r="O51" s="18">
        <f t="shared" si="9"/>
        <v>0</v>
      </c>
      <c r="P51" s="18">
        <f t="shared" si="10"/>
        <v>0</v>
      </c>
      <c r="Q51" s="18">
        <f t="shared" si="11"/>
        <v>429.1</v>
      </c>
    </row>
    <row r="52" spans="1:17" ht="16.5" x14ac:dyDescent="0.2">
      <c r="A52" s="14">
        <v>49</v>
      </c>
      <c r="B52" s="14">
        <v>8</v>
      </c>
      <c r="C52" s="22">
        <f t="shared" si="1"/>
        <v>1.15E-2</v>
      </c>
      <c r="D52" s="18">
        <f t="shared" si="13"/>
        <v>0.44060000000000005</v>
      </c>
      <c r="E52" s="14">
        <v>5</v>
      </c>
      <c r="F52" s="14">
        <v>4</v>
      </c>
      <c r="G52" s="14">
        <v>2</v>
      </c>
      <c r="H52" s="18">
        <f t="shared" si="2"/>
        <v>1057.44</v>
      </c>
      <c r="I52" s="18">
        <f t="shared" si="3"/>
        <v>13958.208000000002</v>
      </c>
      <c r="J52" s="18">
        <f t="shared" si="4"/>
        <v>12689.28</v>
      </c>
      <c r="K52" s="18">
        <f t="shared" si="5"/>
        <v>0</v>
      </c>
      <c r="L52" s="18">
        <f t="shared" si="6"/>
        <v>740.20800000000008</v>
      </c>
      <c r="M52" s="18">
        <f t="shared" si="7"/>
        <v>0</v>
      </c>
      <c r="N52" s="18">
        <f t="shared" si="8"/>
        <v>126.89280000000001</v>
      </c>
      <c r="O52" s="18">
        <f t="shared" si="9"/>
        <v>0</v>
      </c>
      <c r="P52" s="18">
        <f t="shared" si="10"/>
        <v>0</v>
      </c>
      <c r="Q52" s="18">
        <f t="shared" si="11"/>
        <v>440.6</v>
      </c>
    </row>
    <row r="53" spans="1:17" ht="16.5" x14ac:dyDescent="0.2">
      <c r="A53" s="14">
        <v>50</v>
      </c>
      <c r="B53" s="14">
        <v>9</v>
      </c>
      <c r="C53" s="22">
        <f t="shared" si="1"/>
        <v>0.01</v>
      </c>
      <c r="D53" s="18">
        <f t="shared" si="13"/>
        <v>0.45210000000000006</v>
      </c>
      <c r="E53" s="14">
        <v>5</v>
      </c>
      <c r="F53" s="14">
        <v>4</v>
      </c>
      <c r="G53" s="14">
        <v>3</v>
      </c>
      <c r="H53" s="18">
        <f t="shared" si="2"/>
        <v>1627.5600000000002</v>
      </c>
      <c r="I53" s="18">
        <f t="shared" si="3"/>
        <v>21483.792000000001</v>
      </c>
      <c r="J53" s="18">
        <f t="shared" si="4"/>
        <v>19530.72</v>
      </c>
      <c r="K53" s="18">
        <f t="shared" si="5"/>
        <v>0</v>
      </c>
      <c r="L53" s="18">
        <f t="shared" si="6"/>
        <v>1139.2920000000001</v>
      </c>
      <c r="M53" s="18">
        <f t="shared" si="7"/>
        <v>0</v>
      </c>
      <c r="N53" s="18">
        <f t="shared" si="8"/>
        <v>195.30720000000002</v>
      </c>
      <c r="O53" s="18">
        <f t="shared" si="9"/>
        <v>0</v>
      </c>
      <c r="P53" s="18">
        <f t="shared" si="10"/>
        <v>0</v>
      </c>
      <c r="Q53" s="18">
        <f t="shared" si="11"/>
        <v>452.10000000000008</v>
      </c>
    </row>
    <row r="54" spans="1:17" ht="16.5" x14ac:dyDescent="0.2">
      <c r="A54" s="14">
        <v>51</v>
      </c>
      <c r="B54" s="14">
        <v>9</v>
      </c>
      <c r="C54" s="22">
        <f t="shared" si="1"/>
        <v>0.01</v>
      </c>
      <c r="D54" s="18">
        <f t="shared" si="13"/>
        <v>0.46210000000000007</v>
      </c>
      <c r="E54" s="14">
        <v>6</v>
      </c>
      <c r="F54" s="14">
        <v>5</v>
      </c>
      <c r="G54" s="14">
        <v>3</v>
      </c>
      <c r="H54" s="18">
        <f t="shared" si="2"/>
        <v>1663.5600000000002</v>
      </c>
      <c r="I54" s="18">
        <f t="shared" si="3"/>
        <v>25951.536000000004</v>
      </c>
      <c r="J54" s="18">
        <f t="shared" si="4"/>
        <v>23955.264000000003</v>
      </c>
      <c r="K54" s="18">
        <f t="shared" si="5"/>
        <v>0</v>
      </c>
      <c r="L54" s="18">
        <f t="shared" si="6"/>
        <v>1330.8480000000002</v>
      </c>
      <c r="M54" s="18">
        <f t="shared" si="7"/>
        <v>0</v>
      </c>
      <c r="N54" s="18">
        <f t="shared" si="8"/>
        <v>299.44080000000002</v>
      </c>
      <c r="O54" s="18">
        <f t="shared" si="9"/>
        <v>0</v>
      </c>
      <c r="P54" s="18">
        <f t="shared" si="10"/>
        <v>0</v>
      </c>
      <c r="Q54" s="18">
        <f t="shared" si="11"/>
        <v>462.10000000000008</v>
      </c>
    </row>
    <row r="55" spans="1:17" ht="16.5" x14ac:dyDescent="0.2">
      <c r="A55" s="14">
        <v>52</v>
      </c>
      <c r="B55" s="14">
        <v>9</v>
      </c>
      <c r="C55" s="22">
        <f t="shared" si="1"/>
        <v>0.01</v>
      </c>
      <c r="D55" s="18">
        <f t="shared" si="13"/>
        <v>0.47210000000000008</v>
      </c>
      <c r="E55" s="14">
        <v>6</v>
      </c>
      <c r="F55" s="14">
        <v>5</v>
      </c>
      <c r="G55" s="14">
        <v>3</v>
      </c>
      <c r="H55" s="18">
        <f t="shared" si="2"/>
        <v>1699.5600000000004</v>
      </c>
      <c r="I55" s="18">
        <f t="shared" si="3"/>
        <v>26513.136000000006</v>
      </c>
      <c r="J55" s="18">
        <f t="shared" si="4"/>
        <v>24473.664000000004</v>
      </c>
      <c r="K55" s="18">
        <f t="shared" si="5"/>
        <v>0</v>
      </c>
      <c r="L55" s="18">
        <f t="shared" si="6"/>
        <v>1359.6480000000004</v>
      </c>
      <c r="M55" s="18">
        <f t="shared" si="7"/>
        <v>0</v>
      </c>
      <c r="N55" s="18">
        <f t="shared" si="8"/>
        <v>305.92080000000004</v>
      </c>
      <c r="O55" s="18">
        <f t="shared" si="9"/>
        <v>0</v>
      </c>
      <c r="P55" s="18">
        <f t="shared" si="10"/>
        <v>0</v>
      </c>
      <c r="Q55" s="18">
        <f t="shared" si="11"/>
        <v>472.10000000000008</v>
      </c>
    </row>
    <row r="56" spans="1:17" ht="16.5" x14ac:dyDescent="0.2">
      <c r="A56" s="14">
        <v>53</v>
      </c>
      <c r="B56" s="14">
        <v>10</v>
      </c>
      <c r="C56" s="22">
        <f t="shared" si="1"/>
        <v>0.01</v>
      </c>
      <c r="D56" s="18">
        <f t="shared" si="13"/>
        <v>0.48210000000000008</v>
      </c>
      <c r="E56" s="14">
        <v>6</v>
      </c>
      <c r="F56" s="14">
        <v>5</v>
      </c>
      <c r="G56" s="14">
        <v>3</v>
      </c>
      <c r="H56" s="18">
        <f t="shared" si="2"/>
        <v>1735.5600000000004</v>
      </c>
      <c r="I56" s="18">
        <f t="shared" si="3"/>
        <v>27074.736000000004</v>
      </c>
      <c r="J56" s="18">
        <f t="shared" si="4"/>
        <v>24992.064000000006</v>
      </c>
      <c r="K56" s="18">
        <f t="shared" si="5"/>
        <v>0</v>
      </c>
      <c r="L56" s="18">
        <f t="shared" si="6"/>
        <v>1388.4480000000003</v>
      </c>
      <c r="M56" s="18">
        <f t="shared" si="7"/>
        <v>0</v>
      </c>
      <c r="N56" s="18">
        <f t="shared" si="8"/>
        <v>312.40080000000006</v>
      </c>
      <c r="O56" s="18">
        <f t="shared" si="9"/>
        <v>0</v>
      </c>
      <c r="P56" s="18">
        <f t="shared" si="10"/>
        <v>0</v>
      </c>
      <c r="Q56" s="18">
        <f t="shared" si="11"/>
        <v>482.10000000000008</v>
      </c>
    </row>
    <row r="57" spans="1:17" ht="16.5" x14ac:dyDescent="0.2">
      <c r="A57" s="14">
        <v>54</v>
      </c>
      <c r="B57" s="14">
        <v>10</v>
      </c>
      <c r="C57" s="22">
        <f t="shared" si="1"/>
        <v>0.01</v>
      </c>
      <c r="D57" s="18">
        <f t="shared" si="13"/>
        <v>0.49210000000000009</v>
      </c>
      <c r="E57" s="14">
        <v>6</v>
      </c>
      <c r="F57" s="14">
        <v>5</v>
      </c>
      <c r="G57" s="14">
        <v>3</v>
      </c>
      <c r="H57" s="18">
        <f t="shared" si="2"/>
        <v>1771.5600000000004</v>
      </c>
      <c r="I57" s="18">
        <f t="shared" si="3"/>
        <v>27636.336000000007</v>
      </c>
      <c r="J57" s="18">
        <f t="shared" si="4"/>
        <v>25510.464000000004</v>
      </c>
      <c r="K57" s="18">
        <f t="shared" si="5"/>
        <v>0</v>
      </c>
      <c r="L57" s="18">
        <f t="shared" si="6"/>
        <v>1417.2480000000003</v>
      </c>
      <c r="M57" s="18">
        <f t="shared" si="7"/>
        <v>0</v>
      </c>
      <c r="N57" s="18">
        <f t="shared" si="8"/>
        <v>318.88080000000002</v>
      </c>
      <c r="O57" s="18">
        <f t="shared" si="9"/>
        <v>0</v>
      </c>
      <c r="P57" s="18">
        <f t="shared" si="10"/>
        <v>0</v>
      </c>
      <c r="Q57" s="18">
        <f t="shared" si="11"/>
        <v>492.10000000000008</v>
      </c>
    </row>
    <row r="58" spans="1:17" ht="16.5" x14ac:dyDescent="0.2">
      <c r="A58" s="14">
        <v>55</v>
      </c>
      <c r="B58" s="14">
        <v>10</v>
      </c>
      <c r="C58" s="22">
        <f t="shared" si="1"/>
        <v>0.01</v>
      </c>
      <c r="D58" s="18">
        <f t="shared" si="13"/>
        <v>0.5021000000000001</v>
      </c>
      <c r="E58" s="14">
        <v>6</v>
      </c>
      <c r="F58" s="14">
        <v>5</v>
      </c>
      <c r="G58" s="14">
        <v>3</v>
      </c>
      <c r="H58" s="18">
        <f t="shared" si="2"/>
        <v>1807.5600000000004</v>
      </c>
      <c r="I58" s="18">
        <f t="shared" si="3"/>
        <v>28197.936000000005</v>
      </c>
      <c r="J58" s="18">
        <f t="shared" si="4"/>
        <v>26028.864000000005</v>
      </c>
      <c r="K58" s="18">
        <f t="shared" si="5"/>
        <v>0</v>
      </c>
      <c r="L58" s="18">
        <f t="shared" si="6"/>
        <v>1446.0480000000005</v>
      </c>
      <c r="M58" s="18">
        <f t="shared" si="7"/>
        <v>0</v>
      </c>
      <c r="N58" s="18">
        <f t="shared" si="8"/>
        <v>325.36080000000004</v>
      </c>
      <c r="O58" s="18">
        <f t="shared" si="9"/>
        <v>0</v>
      </c>
      <c r="P58" s="18">
        <f t="shared" si="10"/>
        <v>0</v>
      </c>
      <c r="Q58" s="18">
        <f t="shared" si="11"/>
        <v>502.10000000000008</v>
      </c>
    </row>
    <row r="59" spans="1:17" ht="16.5" x14ac:dyDescent="0.2">
      <c r="A59" s="14">
        <v>56</v>
      </c>
      <c r="B59" s="14">
        <v>11</v>
      </c>
      <c r="C59" s="22">
        <f t="shared" si="1"/>
        <v>0.01</v>
      </c>
      <c r="D59" s="18">
        <f t="shared" si="13"/>
        <v>0.51210000000000011</v>
      </c>
      <c r="E59" s="14">
        <v>6</v>
      </c>
      <c r="F59" s="14">
        <v>5</v>
      </c>
      <c r="G59" s="14">
        <v>3</v>
      </c>
      <c r="H59" s="18">
        <f t="shared" si="2"/>
        <v>1843.5600000000004</v>
      </c>
      <c r="I59" s="18">
        <f t="shared" si="3"/>
        <v>28759.536000000007</v>
      </c>
      <c r="J59" s="18">
        <f t="shared" si="4"/>
        <v>26547.264000000006</v>
      </c>
      <c r="K59" s="18">
        <f t="shared" si="5"/>
        <v>0</v>
      </c>
      <c r="L59" s="18">
        <f t="shared" si="6"/>
        <v>1474.8480000000002</v>
      </c>
      <c r="M59" s="18">
        <f t="shared" si="7"/>
        <v>0</v>
      </c>
      <c r="N59" s="18">
        <f t="shared" si="8"/>
        <v>331.84080000000006</v>
      </c>
      <c r="O59" s="18">
        <f t="shared" si="9"/>
        <v>0</v>
      </c>
      <c r="P59" s="18">
        <f t="shared" si="10"/>
        <v>0</v>
      </c>
      <c r="Q59" s="18">
        <f t="shared" si="11"/>
        <v>512.10000000000014</v>
      </c>
    </row>
    <row r="60" spans="1:17" ht="16.5" x14ac:dyDescent="0.2">
      <c r="A60" s="14">
        <v>57</v>
      </c>
      <c r="B60" s="14">
        <v>11</v>
      </c>
      <c r="C60" s="22">
        <f t="shared" si="1"/>
        <v>0.01</v>
      </c>
      <c r="D60" s="18">
        <f t="shared" si="13"/>
        <v>0.52210000000000012</v>
      </c>
      <c r="E60" s="14">
        <v>6</v>
      </c>
      <c r="F60" s="14">
        <v>5</v>
      </c>
      <c r="G60" s="14">
        <v>3</v>
      </c>
      <c r="H60" s="18">
        <f t="shared" si="2"/>
        <v>1879.5600000000004</v>
      </c>
      <c r="I60" s="18">
        <f t="shared" si="3"/>
        <v>29321.136000000006</v>
      </c>
      <c r="J60" s="18">
        <f t="shared" si="4"/>
        <v>27065.664000000008</v>
      </c>
      <c r="K60" s="18">
        <f t="shared" si="5"/>
        <v>0</v>
      </c>
      <c r="L60" s="18">
        <f t="shared" si="6"/>
        <v>1503.6480000000004</v>
      </c>
      <c r="M60" s="18">
        <f t="shared" si="7"/>
        <v>0</v>
      </c>
      <c r="N60" s="18">
        <f t="shared" si="8"/>
        <v>338.32080000000008</v>
      </c>
      <c r="O60" s="18">
        <f t="shared" si="9"/>
        <v>0</v>
      </c>
      <c r="P60" s="18">
        <f t="shared" si="10"/>
        <v>0</v>
      </c>
      <c r="Q60" s="18">
        <f t="shared" si="11"/>
        <v>522.10000000000014</v>
      </c>
    </row>
    <row r="61" spans="1:17" ht="16.5" x14ac:dyDescent="0.2">
      <c r="A61" s="14">
        <v>58</v>
      </c>
      <c r="B61" s="14">
        <v>11</v>
      </c>
      <c r="C61" s="22">
        <f t="shared" si="1"/>
        <v>0.01</v>
      </c>
      <c r="D61" s="18">
        <f t="shared" si="13"/>
        <v>0.53210000000000013</v>
      </c>
      <c r="E61" s="14">
        <v>6</v>
      </c>
      <c r="F61" s="14">
        <v>5</v>
      </c>
      <c r="G61" s="14">
        <v>3</v>
      </c>
      <c r="H61" s="18">
        <f t="shared" si="2"/>
        <v>1915.5600000000004</v>
      </c>
      <c r="I61" s="18">
        <f t="shared" si="3"/>
        <v>29882.736000000008</v>
      </c>
      <c r="J61" s="18">
        <f t="shared" si="4"/>
        <v>27584.064000000006</v>
      </c>
      <c r="K61" s="18">
        <f t="shared" si="5"/>
        <v>0</v>
      </c>
      <c r="L61" s="18">
        <f t="shared" si="6"/>
        <v>1532.4480000000003</v>
      </c>
      <c r="M61" s="18">
        <f t="shared" si="7"/>
        <v>0</v>
      </c>
      <c r="N61" s="18">
        <f t="shared" si="8"/>
        <v>344.80080000000009</v>
      </c>
      <c r="O61" s="18">
        <f t="shared" si="9"/>
        <v>0</v>
      </c>
      <c r="P61" s="18">
        <f t="shared" si="10"/>
        <v>0</v>
      </c>
      <c r="Q61" s="18">
        <f t="shared" si="11"/>
        <v>532.10000000000014</v>
      </c>
    </row>
    <row r="62" spans="1:17" ht="16.5" x14ac:dyDescent="0.2">
      <c r="A62" s="14">
        <v>59</v>
      </c>
      <c r="B62" s="14">
        <v>12</v>
      </c>
      <c r="C62" s="22">
        <f t="shared" si="1"/>
        <v>0.01</v>
      </c>
      <c r="D62" s="18">
        <f t="shared" si="13"/>
        <v>0.54210000000000014</v>
      </c>
      <c r="E62" s="14">
        <v>6</v>
      </c>
      <c r="F62" s="14">
        <v>5</v>
      </c>
      <c r="G62" s="14">
        <v>3</v>
      </c>
      <c r="H62" s="18">
        <f t="shared" si="2"/>
        <v>1951.5600000000004</v>
      </c>
      <c r="I62" s="18">
        <f t="shared" si="3"/>
        <v>30444.336000000007</v>
      </c>
      <c r="J62" s="18">
        <f t="shared" si="4"/>
        <v>28102.464000000007</v>
      </c>
      <c r="K62" s="18">
        <f t="shared" si="5"/>
        <v>0</v>
      </c>
      <c r="L62" s="18">
        <f t="shared" si="6"/>
        <v>1561.2480000000005</v>
      </c>
      <c r="M62" s="18">
        <f t="shared" si="7"/>
        <v>0</v>
      </c>
      <c r="N62" s="18">
        <f t="shared" si="8"/>
        <v>351.28080000000011</v>
      </c>
      <c r="O62" s="18">
        <f t="shared" si="9"/>
        <v>0</v>
      </c>
      <c r="P62" s="18">
        <f t="shared" si="10"/>
        <v>0</v>
      </c>
      <c r="Q62" s="18">
        <f t="shared" si="11"/>
        <v>542.10000000000014</v>
      </c>
    </row>
    <row r="63" spans="1:17" ht="16.5" x14ac:dyDescent="0.2">
      <c r="A63" s="14">
        <v>60</v>
      </c>
      <c r="B63" s="14">
        <v>12</v>
      </c>
      <c r="C63" s="22">
        <f t="shared" si="1"/>
        <v>1.4999999999999999E-2</v>
      </c>
      <c r="D63" s="18">
        <f t="shared" si="13"/>
        <v>0.55210000000000015</v>
      </c>
      <c r="E63" s="14">
        <v>6</v>
      </c>
      <c r="F63" s="14">
        <v>5</v>
      </c>
      <c r="G63" s="14">
        <v>4</v>
      </c>
      <c r="H63" s="18">
        <f t="shared" si="2"/>
        <v>2650.0800000000008</v>
      </c>
      <c r="I63" s="18">
        <f t="shared" si="3"/>
        <v>41341.248000000014</v>
      </c>
      <c r="J63" s="18">
        <f t="shared" si="4"/>
        <v>38161.152000000009</v>
      </c>
      <c r="K63" s="18">
        <f t="shared" si="5"/>
        <v>0</v>
      </c>
      <c r="L63" s="18">
        <f t="shared" si="6"/>
        <v>2120.0640000000008</v>
      </c>
      <c r="M63" s="18">
        <f t="shared" si="7"/>
        <v>0</v>
      </c>
      <c r="N63" s="18">
        <f t="shared" si="8"/>
        <v>477.01440000000014</v>
      </c>
      <c r="O63" s="18">
        <f t="shared" si="9"/>
        <v>0</v>
      </c>
      <c r="P63" s="18">
        <f t="shared" si="10"/>
        <v>0</v>
      </c>
      <c r="Q63" s="18">
        <f t="shared" si="11"/>
        <v>552.10000000000014</v>
      </c>
    </row>
    <row r="64" spans="1:17" ht="16.5" x14ac:dyDescent="0.2">
      <c r="A64" s="14">
        <v>61</v>
      </c>
      <c r="B64" s="14">
        <v>12</v>
      </c>
      <c r="C64" s="22">
        <f t="shared" si="1"/>
        <v>1.4999999999999999E-2</v>
      </c>
      <c r="D64" s="18">
        <f t="shared" si="13"/>
        <v>0.56710000000000016</v>
      </c>
      <c r="E64" s="14">
        <v>7</v>
      </c>
      <c r="F64" s="14">
        <v>6</v>
      </c>
      <c r="G64" s="14">
        <v>4</v>
      </c>
      <c r="H64" s="18">
        <f t="shared" si="2"/>
        <v>2722.0800000000008</v>
      </c>
      <c r="I64" s="18">
        <f t="shared" si="3"/>
        <v>48997.440000000017</v>
      </c>
      <c r="J64" s="18">
        <f t="shared" si="4"/>
        <v>45730.94400000001</v>
      </c>
      <c r="K64" s="18">
        <f t="shared" si="5"/>
        <v>0</v>
      </c>
      <c r="L64" s="18">
        <f t="shared" si="6"/>
        <v>0</v>
      </c>
      <c r="M64" s="18">
        <f t="shared" si="7"/>
        <v>816.62400000000025</v>
      </c>
      <c r="N64" s="18">
        <f t="shared" si="8"/>
        <v>0</v>
      </c>
      <c r="O64" s="18">
        <f t="shared" si="9"/>
        <v>97.994880000000023</v>
      </c>
      <c r="P64" s="18">
        <f t="shared" si="10"/>
        <v>0</v>
      </c>
      <c r="Q64" s="18">
        <f t="shared" si="11"/>
        <v>567.10000000000014</v>
      </c>
    </row>
    <row r="65" spans="1:17" ht="16.5" x14ac:dyDescent="0.2">
      <c r="A65" s="14">
        <v>62</v>
      </c>
      <c r="B65" s="14">
        <v>13</v>
      </c>
      <c r="C65" s="22">
        <f t="shared" si="1"/>
        <v>1.4999999999999999E-2</v>
      </c>
      <c r="D65" s="18">
        <f t="shared" si="13"/>
        <v>0.58210000000000017</v>
      </c>
      <c r="E65" s="14">
        <v>7</v>
      </c>
      <c r="F65" s="14">
        <v>6</v>
      </c>
      <c r="G65" s="14">
        <v>4</v>
      </c>
      <c r="H65" s="18">
        <f t="shared" si="2"/>
        <v>2794.0800000000004</v>
      </c>
      <c r="I65" s="18">
        <f t="shared" si="3"/>
        <v>50293.440000000017</v>
      </c>
      <c r="J65" s="18">
        <f t="shared" si="4"/>
        <v>46940.544000000016</v>
      </c>
      <c r="K65" s="18">
        <f t="shared" si="5"/>
        <v>0</v>
      </c>
      <c r="L65" s="18">
        <f t="shared" si="6"/>
        <v>0</v>
      </c>
      <c r="M65" s="18">
        <f t="shared" si="7"/>
        <v>838.22400000000027</v>
      </c>
      <c r="N65" s="18">
        <f t="shared" si="8"/>
        <v>0</v>
      </c>
      <c r="O65" s="18">
        <f t="shared" si="9"/>
        <v>100.58688000000004</v>
      </c>
      <c r="P65" s="18">
        <f t="shared" si="10"/>
        <v>0</v>
      </c>
      <c r="Q65" s="18">
        <f t="shared" si="11"/>
        <v>582.10000000000014</v>
      </c>
    </row>
    <row r="66" spans="1:17" ht="16.5" x14ac:dyDescent="0.2">
      <c r="A66" s="14">
        <v>63</v>
      </c>
      <c r="B66" s="14">
        <v>13</v>
      </c>
      <c r="C66" s="22">
        <f t="shared" si="1"/>
        <v>1.4999999999999999E-2</v>
      </c>
      <c r="D66" s="18">
        <f t="shared" si="13"/>
        <v>0.59710000000000019</v>
      </c>
      <c r="E66" s="14">
        <v>7</v>
      </c>
      <c r="F66" s="14">
        <v>6</v>
      </c>
      <c r="G66" s="14">
        <v>4</v>
      </c>
      <c r="H66" s="18">
        <f t="shared" si="2"/>
        <v>2866.0800000000013</v>
      </c>
      <c r="I66" s="18">
        <f t="shared" si="3"/>
        <v>51589.440000000017</v>
      </c>
      <c r="J66" s="18">
        <f t="shared" si="4"/>
        <v>48150.144000000015</v>
      </c>
      <c r="K66" s="18">
        <f t="shared" si="5"/>
        <v>0</v>
      </c>
      <c r="L66" s="18">
        <f t="shared" si="6"/>
        <v>0</v>
      </c>
      <c r="M66" s="18">
        <f t="shared" si="7"/>
        <v>859.82400000000018</v>
      </c>
      <c r="N66" s="18">
        <f t="shared" si="8"/>
        <v>0</v>
      </c>
      <c r="O66" s="18">
        <f t="shared" si="9"/>
        <v>103.17888000000002</v>
      </c>
      <c r="P66" s="18">
        <f t="shared" si="10"/>
        <v>0</v>
      </c>
      <c r="Q66" s="18">
        <f t="shared" si="11"/>
        <v>597.10000000000014</v>
      </c>
    </row>
    <row r="67" spans="1:17" ht="16.5" x14ac:dyDescent="0.2">
      <c r="A67" s="14">
        <v>64</v>
      </c>
      <c r="B67" s="14">
        <v>13</v>
      </c>
      <c r="C67" s="22">
        <f t="shared" si="1"/>
        <v>1.4999999999999999E-2</v>
      </c>
      <c r="D67" s="18">
        <f t="shared" si="13"/>
        <v>0.6121000000000002</v>
      </c>
      <c r="E67" s="14">
        <v>7</v>
      </c>
      <c r="F67" s="14">
        <v>6</v>
      </c>
      <c r="G67" s="14">
        <v>4</v>
      </c>
      <c r="H67" s="18">
        <f t="shared" si="2"/>
        <v>2938.0800000000013</v>
      </c>
      <c r="I67" s="18">
        <f t="shared" si="3"/>
        <v>52885.440000000017</v>
      </c>
      <c r="J67" s="18">
        <f t="shared" si="4"/>
        <v>49359.744000000013</v>
      </c>
      <c r="K67" s="18">
        <f t="shared" si="5"/>
        <v>0</v>
      </c>
      <c r="L67" s="18">
        <f t="shared" si="6"/>
        <v>0</v>
      </c>
      <c r="M67" s="18">
        <f t="shared" si="7"/>
        <v>881.42400000000032</v>
      </c>
      <c r="N67" s="18">
        <f t="shared" si="8"/>
        <v>0</v>
      </c>
      <c r="O67" s="18">
        <f t="shared" si="9"/>
        <v>105.77088000000003</v>
      </c>
      <c r="P67" s="18">
        <f t="shared" si="10"/>
        <v>0</v>
      </c>
      <c r="Q67" s="18">
        <f t="shared" si="11"/>
        <v>612.10000000000025</v>
      </c>
    </row>
    <row r="68" spans="1:17" ht="16.5" x14ac:dyDescent="0.2">
      <c r="A68" s="14">
        <v>65</v>
      </c>
      <c r="B68" s="14">
        <v>14</v>
      </c>
      <c r="C68" s="22">
        <f t="shared" si="1"/>
        <v>1.4999999999999999E-2</v>
      </c>
      <c r="D68" s="18">
        <f t="shared" si="13"/>
        <v>0.62710000000000021</v>
      </c>
      <c r="E68" s="14">
        <v>7</v>
      </c>
      <c r="F68" s="14">
        <v>6</v>
      </c>
      <c r="G68" s="14">
        <v>4</v>
      </c>
      <c r="H68" s="18">
        <f t="shared" si="2"/>
        <v>3010.0800000000013</v>
      </c>
      <c r="I68" s="18">
        <f t="shared" si="3"/>
        <v>54181.440000000017</v>
      </c>
      <c r="J68" s="18">
        <f t="shared" si="4"/>
        <v>50569.344000000019</v>
      </c>
      <c r="K68" s="18">
        <f t="shared" si="5"/>
        <v>0</v>
      </c>
      <c r="L68" s="18">
        <f t="shared" si="6"/>
        <v>0</v>
      </c>
      <c r="M68" s="18">
        <f t="shared" si="7"/>
        <v>903.02400000000034</v>
      </c>
      <c r="N68" s="18">
        <f t="shared" si="8"/>
        <v>0</v>
      </c>
      <c r="O68" s="18">
        <f t="shared" si="9"/>
        <v>108.36288000000005</v>
      </c>
      <c r="P68" s="18">
        <f t="shared" si="10"/>
        <v>0</v>
      </c>
      <c r="Q68" s="18">
        <f t="shared" si="11"/>
        <v>627.10000000000025</v>
      </c>
    </row>
    <row r="69" spans="1:17" ht="16.5" x14ac:dyDescent="0.2">
      <c r="A69" s="14">
        <v>66</v>
      </c>
      <c r="B69" s="14">
        <v>14</v>
      </c>
      <c r="C69" s="22">
        <f t="shared" ref="C69:C103" si="21">INDEX($V$4:$V$14,MATCH(A69,$T$4:$T$14,1))</f>
        <v>1.4999999999999999E-2</v>
      </c>
      <c r="D69" s="18">
        <f t="shared" si="13"/>
        <v>0.64210000000000023</v>
      </c>
      <c r="E69" s="14">
        <v>7</v>
      </c>
      <c r="F69" s="14">
        <v>6</v>
      </c>
      <c r="G69" s="14">
        <v>4</v>
      </c>
      <c r="H69" s="18">
        <f t="shared" ref="H69:H103" si="22">INDEX(AC$4:AC$13,$E69)*$G69*$B$2*$D69/AC$2</f>
        <v>3082.0800000000013</v>
      </c>
      <c r="I69" s="18">
        <f t="shared" ref="I69:I103" si="23">INDEX(AD$4:AD$13,$E69)*$G69*$B$2*$D69/AD$2</f>
        <v>55477.440000000017</v>
      </c>
      <c r="J69" s="18">
        <f t="shared" ref="J69:J103" si="24">INDEX(AE$4:AE$13,$E69)*$G69*$B$2*$D69/AE$2</f>
        <v>51778.944000000018</v>
      </c>
      <c r="K69" s="18">
        <f t="shared" ref="K69:K103" si="25">INDEX(AF$4:AF$13,$E69)*$G69*$B$2*$D69/AF$2</f>
        <v>0</v>
      </c>
      <c r="L69" s="18">
        <f t="shared" ref="L69:L103" si="26">INDEX(AG$4:AG$13,$E69)*$G69*$B$2*$D69/AG$2</f>
        <v>0</v>
      </c>
      <c r="M69" s="18">
        <f t="shared" ref="M69:M103" si="27">INDEX(AH$4:AH$13,$E69)*$G69*$B$2*$D69/AH$2</f>
        <v>924.62400000000025</v>
      </c>
      <c r="N69" s="18">
        <f t="shared" ref="N69:N103" si="28">INDEX(AI$4:AI$13,$E69)*$G69*$B$2*$D69/AI$2</f>
        <v>0</v>
      </c>
      <c r="O69" s="18">
        <f t="shared" ref="O69:O103" si="29">INDEX(AJ$4:AJ$13,$E69)*$G69*$B$2*$D69/AJ$2</f>
        <v>110.95488000000005</v>
      </c>
      <c r="P69" s="18">
        <f t="shared" ref="P69:P103" si="30">INDEX(AK$4:AK$13,$E69)*$G69*$B$2*$D69/AK$2</f>
        <v>0</v>
      </c>
      <c r="Q69" s="18">
        <f t="shared" ref="Q69:Q103" si="31">INDEX($AL$4:$AL$13,E69)*D69</f>
        <v>642.10000000000025</v>
      </c>
    </row>
    <row r="70" spans="1:17" ht="16.5" x14ac:dyDescent="0.2">
      <c r="A70" s="14">
        <v>67</v>
      </c>
      <c r="B70" s="14">
        <v>14</v>
      </c>
      <c r="C70" s="22">
        <f t="shared" si="21"/>
        <v>1.4999999999999999E-2</v>
      </c>
      <c r="D70" s="18">
        <f t="shared" ref="D70:D103" si="32">D69+C69</f>
        <v>0.65710000000000024</v>
      </c>
      <c r="E70" s="14">
        <v>7</v>
      </c>
      <c r="F70" s="14">
        <v>6</v>
      </c>
      <c r="G70" s="14">
        <v>4</v>
      </c>
      <c r="H70" s="18">
        <f t="shared" si="22"/>
        <v>3154.0800000000013</v>
      </c>
      <c r="I70" s="18">
        <f t="shared" si="23"/>
        <v>56773.440000000024</v>
      </c>
      <c r="J70" s="18">
        <f t="shared" si="24"/>
        <v>52988.544000000016</v>
      </c>
      <c r="K70" s="18">
        <f t="shared" si="25"/>
        <v>0</v>
      </c>
      <c r="L70" s="18">
        <f t="shared" si="26"/>
        <v>0</v>
      </c>
      <c r="M70" s="18">
        <f t="shared" si="27"/>
        <v>946.22400000000027</v>
      </c>
      <c r="N70" s="18">
        <f t="shared" si="28"/>
        <v>0</v>
      </c>
      <c r="O70" s="18">
        <f t="shared" si="29"/>
        <v>113.54688000000003</v>
      </c>
      <c r="P70" s="18">
        <f t="shared" si="30"/>
        <v>0</v>
      </c>
      <c r="Q70" s="18">
        <f t="shared" si="31"/>
        <v>657.10000000000025</v>
      </c>
    </row>
    <row r="71" spans="1:17" ht="16.5" x14ac:dyDescent="0.2">
      <c r="A71" s="14">
        <v>68</v>
      </c>
      <c r="B71" s="14">
        <v>15</v>
      </c>
      <c r="C71" s="22">
        <f t="shared" si="21"/>
        <v>1.4999999999999999E-2</v>
      </c>
      <c r="D71" s="18">
        <f t="shared" si="32"/>
        <v>0.67210000000000025</v>
      </c>
      <c r="E71" s="14">
        <v>7</v>
      </c>
      <c r="F71" s="14">
        <v>6</v>
      </c>
      <c r="G71" s="14">
        <v>4</v>
      </c>
      <c r="H71" s="18">
        <f t="shared" si="22"/>
        <v>3226.0800000000013</v>
      </c>
      <c r="I71" s="18">
        <f t="shared" si="23"/>
        <v>58069.440000000024</v>
      </c>
      <c r="J71" s="18">
        <f t="shared" si="24"/>
        <v>54198.144000000022</v>
      </c>
      <c r="K71" s="18">
        <f t="shared" si="25"/>
        <v>0</v>
      </c>
      <c r="L71" s="18">
        <f t="shared" si="26"/>
        <v>0</v>
      </c>
      <c r="M71" s="18">
        <f t="shared" si="27"/>
        <v>967.82400000000041</v>
      </c>
      <c r="N71" s="18">
        <f t="shared" si="28"/>
        <v>0</v>
      </c>
      <c r="O71" s="18">
        <f t="shared" si="29"/>
        <v>116.13888000000004</v>
      </c>
      <c r="P71" s="18">
        <f t="shared" si="30"/>
        <v>0</v>
      </c>
      <c r="Q71" s="18">
        <f t="shared" si="31"/>
        <v>672.10000000000025</v>
      </c>
    </row>
    <row r="72" spans="1:17" ht="16.5" x14ac:dyDescent="0.2">
      <c r="A72" s="14">
        <v>69</v>
      </c>
      <c r="B72" s="14">
        <v>15</v>
      </c>
      <c r="C72" s="22">
        <f t="shared" si="21"/>
        <v>1.4999999999999999E-2</v>
      </c>
      <c r="D72" s="18">
        <f t="shared" si="32"/>
        <v>0.68710000000000027</v>
      </c>
      <c r="E72" s="14">
        <v>7</v>
      </c>
      <c r="F72" s="14">
        <v>6</v>
      </c>
      <c r="G72" s="14">
        <v>4</v>
      </c>
      <c r="H72" s="18">
        <f t="shared" si="22"/>
        <v>3298.0800000000013</v>
      </c>
      <c r="I72" s="18">
        <f t="shared" si="23"/>
        <v>59365.440000000024</v>
      </c>
      <c r="J72" s="18">
        <f t="shared" si="24"/>
        <v>55407.744000000021</v>
      </c>
      <c r="K72" s="18">
        <f t="shared" si="25"/>
        <v>0</v>
      </c>
      <c r="L72" s="18">
        <f t="shared" si="26"/>
        <v>0</v>
      </c>
      <c r="M72" s="18">
        <f t="shared" si="27"/>
        <v>989.42400000000043</v>
      </c>
      <c r="N72" s="18">
        <f t="shared" si="28"/>
        <v>0</v>
      </c>
      <c r="O72" s="18">
        <f t="shared" si="29"/>
        <v>118.73088000000004</v>
      </c>
      <c r="P72" s="18">
        <f t="shared" si="30"/>
        <v>0</v>
      </c>
      <c r="Q72" s="18">
        <f t="shared" si="31"/>
        <v>687.10000000000025</v>
      </c>
    </row>
    <row r="73" spans="1:17" ht="16.5" x14ac:dyDescent="0.2">
      <c r="A73" s="14">
        <v>70</v>
      </c>
      <c r="B73" s="14">
        <v>15</v>
      </c>
      <c r="C73" s="22">
        <f t="shared" si="21"/>
        <v>2.8299999999999999E-2</v>
      </c>
      <c r="D73" s="18">
        <f t="shared" si="32"/>
        <v>0.70210000000000028</v>
      </c>
      <c r="E73" s="14">
        <v>7</v>
      </c>
      <c r="F73" s="14">
        <v>6</v>
      </c>
      <c r="G73" s="14">
        <v>5</v>
      </c>
      <c r="H73" s="18">
        <f t="shared" si="22"/>
        <v>4212.6000000000013</v>
      </c>
      <c r="I73" s="18">
        <f t="shared" si="23"/>
        <v>75826.800000000032</v>
      </c>
      <c r="J73" s="18">
        <f t="shared" si="24"/>
        <v>70771.680000000022</v>
      </c>
      <c r="K73" s="18">
        <f t="shared" si="25"/>
        <v>0</v>
      </c>
      <c r="L73" s="18">
        <f t="shared" si="26"/>
        <v>0</v>
      </c>
      <c r="M73" s="18">
        <f t="shared" si="27"/>
        <v>1263.7800000000004</v>
      </c>
      <c r="N73" s="18">
        <f t="shared" si="28"/>
        <v>0</v>
      </c>
      <c r="O73" s="18">
        <f t="shared" si="29"/>
        <v>151.65360000000004</v>
      </c>
      <c r="P73" s="18">
        <f t="shared" si="30"/>
        <v>0</v>
      </c>
      <c r="Q73" s="18">
        <f t="shared" si="31"/>
        <v>702.10000000000025</v>
      </c>
    </row>
    <row r="74" spans="1:17" ht="16.5" x14ac:dyDescent="0.2">
      <c r="A74" s="14">
        <v>71</v>
      </c>
      <c r="B74" s="14">
        <v>16</v>
      </c>
      <c r="C74" s="22">
        <f t="shared" si="21"/>
        <v>2.8299999999999999E-2</v>
      </c>
      <c r="D74" s="18">
        <f t="shared" si="32"/>
        <v>0.73040000000000027</v>
      </c>
      <c r="E74" s="14">
        <v>8</v>
      </c>
      <c r="F74" s="14">
        <v>7</v>
      </c>
      <c r="G74" s="14">
        <v>5</v>
      </c>
      <c r="H74" s="18">
        <f t="shared" si="22"/>
        <v>4382.4000000000015</v>
      </c>
      <c r="I74" s="18">
        <f t="shared" si="23"/>
        <v>89400.960000000036</v>
      </c>
      <c r="J74" s="18">
        <f t="shared" si="24"/>
        <v>84142.080000000031</v>
      </c>
      <c r="K74" s="18">
        <f t="shared" si="25"/>
        <v>0</v>
      </c>
      <c r="L74" s="18">
        <f t="shared" si="26"/>
        <v>0</v>
      </c>
      <c r="M74" s="18">
        <f t="shared" si="27"/>
        <v>1752.9600000000007</v>
      </c>
      <c r="N74" s="18">
        <f t="shared" si="28"/>
        <v>0</v>
      </c>
      <c r="O74" s="18">
        <f t="shared" si="29"/>
        <v>157.76640000000006</v>
      </c>
      <c r="P74" s="18">
        <f t="shared" si="30"/>
        <v>21.035520000000009</v>
      </c>
      <c r="Q74" s="18">
        <f t="shared" si="31"/>
        <v>730.40000000000032</v>
      </c>
    </row>
    <row r="75" spans="1:17" ht="16.5" x14ac:dyDescent="0.2">
      <c r="A75" s="14">
        <v>72</v>
      </c>
      <c r="B75" s="14">
        <v>16</v>
      </c>
      <c r="C75" s="22">
        <f t="shared" si="21"/>
        <v>2.8299999999999999E-2</v>
      </c>
      <c r="D75" s="18">
        <f t="shared" si="32"/>
        <v>0.75870000000000026</v>
      </c>
      <c r="E75" s="14">
        <v>8</v>
      </c>
      <c r="F75" s="14">
        <v>7</v>
      </c>
      <c r="G75" s="14">
        <v>5</v>
      </c>
      <c r="H75" s="18">
        <f t="shared" si="22"/>
        <v>4552.2000000000016</v>
      </c>
      <c r="I75" s="18">
        <f t="shared" si="23"/>
        <v>92864.880000000034</v>
      </c>
      <c r="J75" s="18">
        <f t="shared" si="24"/>
        <v>87402.240000000034</v>
      </c>
      <c r="K75" s="18">
        <f t="shared" si="25"/>
        <v>0</v>
      </c>
      <c r="L75" s="18">
        <f t="shared" si="26"/>
        <v>0</v>
      </c>
      <c r="M75" s="18">
        <f t="shared" si="27"/>
        <v>1820.8800000000008</v>
      </c>
      <c r="N75" s="18">
        <f t="shared" si="28"/>
        <v>0</v>
      </c>
      <c r="O75" s="18">
        <f t="shared" si="29"/>
        <v>163.87920000000005</v>
      </c>
      <c r="P75" s="18">
        <f t="shared" si="30"/>
        <v>21.850560000000009</v>
      </c>
      <c r="Q75" s="18">
        <f t="shared" si="31"/>
        <v>758.70000000000027</v>
      </c>
    </row>
    <row r="76" spans="1:17" ht="16.5" x14ac:dyDescent="0.2">
      <c r="A76" s="14">
        <v>73</v>
      </c>
      <c r="B76" s="14">
        <v>17</v>
      </c>
      <c r="C76" s="22">
        <f t="shared" si="21"/>
        <v>2.8299999999999999E-2</v>
      </c>
      <c r="D76" s="18">
        <f t="shared" si="32"/>
        <v>0.78700000000000025</v>
      </c>
      <c r="E76" s="14">
        <v>8</v>
      </c>
      <c r="F76" s="14">
        <v>7</v>
      </c>
      <c r="G76" s="14">
        <v>5</v>
      </c>
      <c r="H76" s="18">
        <f t="shared" si="22"/>
        <v>4722.0000000000018</v>
      </c>
      <c r="I76" s="18">
        <f t="shared" si="23"/>
        <v>96328.800000000032</v>
      </c>
      <c r="J76" s="18">
        <f t="shared" si="24"/>
        <v>90662.400000000023</v>
      </c>
      <c r="K76" s="18">
        <f t="shared" si="25"/>
        <v>0</v>
      </c>
      <c r="L76" s="18">
        <f t="shared" si="26"/>
        <v>0</v>
      </c>
      <c r="M76" s="18">
        <f t="shared" si="27"/>
        <v>1888.8000000000004</v>
      </c>
      <c r="N76" s="18">
        <f t="shared" si="28"/>
        <v>0</v>
      </c>
      <c r="O76" s="18">
        <f t="shared" si="29"/>
        <v>169.99200000000005</v>
      </c>
      <c r="P76" s="18">
        <f t="shared" si="30"/>
        <v>22.665600000000005</v>
      </c>
      <c r="Q76" s="18">
        <f t="shared" si="31"/>
        <v>787.00000000000023</v>
      </c>
    </row>
    <row r="77" spans="1:17" ht="16.5" x14ac:dyDescent="0.2">
      <c r="A77" s="14">
        <v>74</v>
      </c>
      <c r="B77" s="14">
        <v>17</v>
      </c>
      <c r="C77" s="22">
        <f t="shared" si="21"/>
        <v>2.8299999999999999E-2</v>
      </c>
      <c r="D77" s="18">
        <f t="shared" si="32"/>
        <v>0.81530000000000025</v>
      </c>
      <c r="E77" s="14">
        <v>8</v>
      </c>
      <c r="F77" s="14">
        <v>7</v>
      </c>
      <c r="G77" s="14">
        <v>5</v>
      </c>
      <c r="H77" s="18">
        <f t="shared" si="22"/>
        <v>4891.800000000002</v>
      </c>
      <c r="I77" s="18">
        <f t="shared" si="23"/>
        <v>99792.72000000003</v>
      </c>
      <c r="J77" s="18">
        <f t="shared" si="24"/>
        <v>93922.560000000027</v>
      </c>
      <c r="K77" s="18">
        <f t="shared" si="25"/>
        <v>0</v>
      </c>
      <c r="L77" s="18">
        <f t="shared" si="26"/>
        <v>0</v>
      </c>
      <c r="M77" s="18">
        <f t="shared" si="27"/>
        <v>1956.7200000000005</v>
      </c>
      <c r="N77" s="18">
        <f t="shared" si="28"/>
        <v>0</v>
      </c>
      <c r="O77" s="18">
        <f t="shared" si="29"/>
        <v>176.10480000000004</v>
      </c>
      <c r="P77" s="18">
        <f t="shared" si="30"/>
        <v>23.480640000000008</v>
      </c>
      <c r="Q77" s="18">
        <f t="shared" si="31"/>
        <v>815.3000000000003</v>
      </c>
    </row>
    <row r="78" spans="1:17" ht="16.5" x14ac:dyDescent="0.2">
      <c r="A78" s="14">
        <v>75</v>
      </c>
      <c r="B78" s="14">
        <v>18</v>
      </c>
      <c r="C78" s="22">
        <f t="shared" si="21"/>
        <v>2.8299999999999999E-2</v>
      </c>
      <c r="D78" s="18">
        <f t="shared" si="32"/>
        <v>0.84360000000000024</v>
      </c>
      <c r="E78" s="14">
        <v>8</v>
      </c>
      <c r="F78" s="14">
        <v>7</v>
      </c>
      <c r="G78" s="14">
        <v>5</v>
      </c>
      <c r="H78" s="18">
        <f t="shared" si="22"/>
        <v>5061.6000000000013</v>
      </c>
      <c r="I78" s="18">
        <f t="shared" si="23"/>
        <v>103256.64000000003</v>
      </c>
      <c r="J78" s="18">
        <f t="shared" si="24"/>
        <v>97182.72000000003</v>
      </c>
      <c r="K78" s="18">
        <f t="shared" si="25"/>
        <v>0</v>
      </c>
      <c r="L78" s="18">
        <f t="shared" si="26"/>
        <v>0</v>
      </c>
      <c r="M78" s="18">
        <f t="shared" si="27"/>
        <v>2024.6400000000006</v>
      </c>
      <c r="N78" s="18">
        <f t="shared" si="28"/>
        <v>0</v>
      </c>
      <c r="O78" s="18">
        <f t="shared" si="29"/>
        <v>182.21760000000006</v>
      </c>
      <c r="P78" s="18">
        <f t="shared" si="30"/>
        <v>24.295680000000008</v>
      </c>
      <c r="Q78" s="18">
        <f t="shared" si="31"/>
        <v>843.60000000000025</v>
      </c>
    </row>
    <row r="79" spans="1:17" ht="16.5" x14ac:dyDescent="0.2">
      <c r="A79" s="14">
        <v>76</v>
      </c>
      <c r="B79" s="14">
        <v>18</v>
      </c>
      <c r="C79" s="22">
        <f t="shared" si="21"/>
        <v>2.8299999999999999E-2</v>
      </c>
      <c r="D79" s="18">
        <f t="shared" si="32"/>
        <v>0.87190000000000023</v>
      </c>
      <c r="E79" s="14">
        <v>8</v>
      </c>
      <c r="F79" s="14">
        <v>7</v>
      </c>
      <c r="G79" s="14">
        <v>5</v>
      </c>
      <c r="H79" s="18">
        <f t="shared" si="22"/>
        <v>5231.4000000000015</v>
      </c>
      <c r="I79" s="18">
        <f t="shared" si="23"/>
        <v>106720.56000000003</v>
      </c>
      <c r="J79" s="18">
        <f t="shared" si="24"/>
        <v>100442.88000000003</v>
      </c>
      <c r="K79" s="18">
        <f t="shared" si="25"/>
        <v>0</v>
      </c>
      <c r="L79" s="18">
        <f t="shared" si="26"/>
        <v>0</v>
      </c>
      <c r="M79" s="18">
        <f t="shared" si="27"/>
        <v>2092.5600000000009</v>
      </c>
      <c r="N79" s="18">
        <f t="shared" si="28"/>
        <v>0</v>
      </c>
      <c r="O79" s="18">
        <f t="shared" si="29"/>
        <v>188.33040000000005</v>
      </c>
      <c r="P79" s="18">
        <f t="shared" si="30"/>
        <v>25.110720000000008</v>
      </c>
      <c r="Q79" s="18">
        <f t="shared" si="31"/>
        <v>871.9000000000002</v>
      </c>
    </row>
    <row r="80" spans="1:17" ht="16.5" x14ac:dyDescent="0.2">
      <c r="A80" s="14">
        <v>77</v>
      </c>
      <c r="B80" s="14">
        <v>19</v>
      </c>
      <c r="C80" s="22">
        <f t="shared" si="21"/>
        <v>2.8299999999999999E-2</v>
      </c>
      <c r="D80" s="18">
        <f t="shared" si="32"/>
        <v>0.90020000000000022</v>
      </c>
      <c r="E80" s="14">
        <v>8</v>
      </c>
      <c r="F80" s="14">
        <v>7</v>
      </c>
      <c r="G80" s="14">
        <v>5</v>
      </c>
      <c r="H80" s="18">
        <f t="shared" si="22"/>
        <v>5401.2000000000016</v>
      </c>
      <c r="I80" s="18">
        <f t="shared" si="23"/>
        <v>110184.48000000003</v>
      </c>
      <c r="J80" s="18">
        <f t="shared" si="24"/>
        <v>103703.04000000002</v>
      </c>
      <c r="K80" s="18">
        <f t="shared" si="25"/>
        <v>0</v>
      </c>
      <c r="L80" s="18">
        <f t="shared" si="26"/>
        <v>0</v>
      </c>
      <c r="M80" s="18">
        <f t="shared" si="27"/>
        <v>2160.4800000000005</v>
      </c>
      <c r="N80" s="18">
        <f t="shared" si="28"/>
        <v>0</v>
      </c>
      <c r="O80" s="18">
        <f t="shared" si="29"/>
        <v>194.44320000000005</v>
      </c>
      <c r="P80" s="18">
        <f t="shared" si="30"/>
        <v>25.925760000000007</v>
      </c>
      <c r="Q80" s="18">
        <f t="shared" si="31"/>
        <v>900.20000000000027</v>
      </c>
    </row>
    <row r="81" spans="1:17" ht="16.5" x14ac:dyDescent="0.2">
      <c r="A81" s="14">
        <v>78</v>
      </c>
      <c r="B81" s="14">
        <v>19</v>
      </c>
      <c r="C81" s="22">
        <f t="shared" si="21"/>
        <v>2.8299999999999999E-2</v>
      </c>
      <c r="D81" s="18">
        <f t="shared" si="32"/>
        <v>0.92850000000000021</v>
      </c>
      <c r="E81" s="14">
        <v>8</v>
      </c>
      <c r="F81" s="14">
        <v>7</v>
      </c>
      <c r="G81" s="14">
        <v>5</v>
      </c>
      <c r="H81" s="18">
        <f t="shared" si="22"/>
        <v>5571.0000000000009</v>
      </c>
      <c r="I81" s="18">
        <f t="shared" si="23"/>
        <v>113648.40000000002</v>
      </c>
      <c r="J81" s="18">
        <f t="shared" si="24"/>
        <v>106963.20000000003</v>
      </c>
      <c r="K81" s="18">
        <f t="shared" si="25"/>
        <v>0</v>
      </c>
      <c r="L81" s="18">
        <f t="shared" si="26"/>
        <v>0</v>
      </c>
      <c r="M81" s="18">
        <f t="shared" si="27"/>
        <v>2228.4000000000005</v>
      </c>
      <c r="N81" s="18">
        <f t="shared" si="28"/>
        <v>0</v>
      </c>
      <c r="O81" s="18">
        <f t="shared" si="29"/>
        <v>200.55600000000004</v>
      </c>
      <c r="P81" s="18">
        <f t="shared" si="30"/>
        <v>26.740800000000007</v>
      </c>
      <c r="Q81" s="18">
        <f t="shared" si="31"/>
        <v>928.50000000000023</v>
      </c>
    </row>
    <row r="82" spans="1:17" ht="16.5" x14ac:dyDescent="0.2">
      <c r="A82" s="14">
        <v>79</v>
      </c>
      <c r="B82" s="14">
        <v>20</v>
      </c>
      <c r="C82" s="22">
        <f t="shared" si="21"/>
        <v>2.8299999999999999E-2</v>
      </c>
      <c r="D82" s="18">
        <f t="shared" si="32"/>
        <v>0.95680000000000021</v>
      </c>
      <c r="E82" s="14">
        <v>8</v>
      </c>
      <c r="F82" s="14">
        <v>7</v>
      </c>
      <c r="G82" s="14">
        <v>5</v>
      </c>
      <c r="H82" s="18">
        <f t="shared" si="22"/>
        <v>5740.800000000002</v>
      </c>
      <c r="I82" s="18">
        <f t="shared" si="23"/>
        <v>117112.32000000002</v>
      </c>
      <c r="J82" s="18">
        <f t="shared" si="24"/>
        <v>110223.36000000003</v>
      </c>
      <c r="K82" s="18">
        <f t="shared" si="25"/>
        <v>0</v>
      </c>
      <c r="L82" s="18">
        <f t="shared" si="26"/>
        <v>0</v>
      </c>
      <c r="M82" s="18">
        <f t="shared" si="27"/>
        <v>2296.3200000000006</v>
      </c>
      <c r="N82" s="18">
        <f t="shared" si="28"/>
        <v>0</v>
      </c>
      <c r="O82" s="18">
        <f t="shared" si="29"/>
        <v>206.66880000000006</v>
      </c>
      <c r="P82" s="18">
        <f t="shared" si="30"/>
        <v>27.555840000000007</v>
      </c>
      <c r="Q82" s="18">
        <f t="shared" si="31"/>
        <v>956.80000000000018</v>
      </c>
    </row>
    <row r="83" spans="1:17" ht="16.5" x14ac:dyDescent="0.2">
      <c r="A83" s="14">
        <v>80</v>
      </c>
      <c r="B83" s="14">
        <v>20</v>
      </c>
      <c r="C83" s="22">
        <f t="shared" si="21"/>
        <v>9.3700000000000006E-2</v>
      </c>
      <c r="D83" s="18">
        <f t="shared" si="32"/>
        <v>0.9851000000000002</v>
      </c>
      <c r="E83" s="14">
        <v>8</v>
      </c>
      <c r="F83" s="14">
        <v>7</v>
      </c>
      <c r="G83" s="14">
        <v>5</v>
      </c>
      <c r="H83" s="18">
        <f t="shared" si="22"/>
        <v>5910.6000000000013</v>
      </c>
      <c r="I83" s="18">
        <f t="shared" si="23"/>
        <v>120576.24000000002</v>
      </c>
      <c r="J83" s="18">
        <f t="shared" si="24"/>
        <v>113483.52000000002</v>
      </c>
      <c r="K83" s="18">
        <f t="shared" si="25"/>
        <v>0</v>
      </c>
      <c r="L83" s="18">
        <f t="shared" si="26"/>
        <v>0</v>
      </c>
      <c r="M83" s="18">
        <f t="shared" si="27"/>
        <v>2364.2400000000002</v>
      </c>
      <c r="N83" s="18">
        <f t="shared" si="28"/>
        <v>0</v>
      </c>
      <c r="O83" s="18">
        <f t="shared" si="29"/>
        <v>212.78160000000003</v>
      </c>
      <c r="P83" s="18">
        <f t="shared" si="30"/>
        <v>28.370880000000007</v>
      </c>
      <c r="Q83" s="18">
        <f t="shared" si="31"/>
        <v>985.10000000000025</v>
      </c>
    </row>
    <row r="84" spans="1:17" ht="16.5" x14ac:dyDescent="0.2">
      <c r="A84" s="14">
        <v>81</v>
      </c>
      <c r="B84" s="14">
        <v>21</v>
      </c>
      <c r="C84" s="22">
        <f t="shared" si="21"/>
        <v>9.3700000000000006E-2</v>
      </c>
      <c r="D84" s="18">
        <f t="shared" si="32"/>
        <v>1.0788000000000002</v>
      </c>
      <c r="E84" s="14">
        <v>9</v>
      </c>
      <c r="F84" s="14">
        <v>8</v>
      </c>
      <c r="G84" s="14">
        <v>5</v>
      </c>
      <c r="H84" s="18">
        <f t="shared" si="22"/>
        <v>6472.800000000002</v>
      </c>
      <c r="I84" s="18">
        <f t="shared" si="23"/>
        <v>147579.84000000003</v>
      </c>
      <c r="J84" s="18">
        <f t="shared" si="24"/>
        <v>139812.48000000004</v>
      </c>
      <c r="K84" s="18">
        <f t="shared" si="25"/>
        <v>0</v>
      </c>
      <c r="L84" s="18">
        <f t="shared" si="26"/>
        <v>0</v>
      </c>
      <c r="M84" s="18">
        <f t="shared" si="27"/>
        <v>3236.400000000001</v>
      </c>
      <c r="N84" s="18">
        <f t="shared" si="28"/>
        <v>0</v>
      </c>
      <c r="O84" s="18">
        <f t="shared" si="29"/>
        <v>310.69440000000003</v>
      </c>
      <c r="P84" s="18">
        <f t="shared" si="30"/>
        <v>46.604160000000007</v>
      </c>
      <c r="Q84" s="18">
        <f t="shared" si="31"/>
        <v>1078.8000000000002</v>
      </c>
    </row>
    <row r="85" spans="1:17" ht="16.5" x14ac:dyDescent="0.2">
      <c r="A85" s="14">
        <v>82</v>
      </c>
      <c r="B85" s="14">
        <v>22</v>
      </c>
      <c r="C85" s="22">
        <f t="shared" si="21"/>
        <v>9.3700000000000006E-2</v>
      </c>
      <c r="D85" s="18">
        <f t="shared" si="32"/>
        <v>1.1725000000000003</v>
      </c>
      <c r="E85" s="14">
        <v>9</v>
      </c>
      <c r="F85" s="14">
        <v>8</v>
      </c>
      <c r="G85" s="14">
        <v>5</v>
      </c>
      <c r="H85" s="18">
        <f t="shared" si="22"/>
        <v>7035.0000000000027</v>
      </c>
      <c r="I85" s="18">
        <f t="shared" si="23"/>
        <v>160398.00000000006</v>
      </c>
      <c r="J85" s="18">
        <f t="shared" si="24"/>
        <v>151956.00000000003</v>
      </c>
      <c r="K85" s="18">
        <f t="shared" si="25"/>
        <v>0</v>
      </c>
      <c r="L85" s="18">
        <f t="shared" si="26"/>
        <v>0</v>
      </c>
      <c r="M85" s="18">
        <f t="shared" si="27"/>
        <v>3517.5000000000014</v>
      </c>
      <c r="N85" s="18">
        <f t="shared" si="28"/>
        <v>0</v>
      </c>
      <c r="O85" s="18">
        <f t="shared" si="29"/>
        <v>337.68000000000012</v>
      </c>
      <c r="P85" s="18">
        <f t="shared" si="30"/>
        <v>50.652000000000015</v>
      </c>
      <c r="Q85" s="18">
        <f t="shared" si="31"/>
        <v>1172.5000000000002</v>
      </c>
    </row>
    <row r="86" spans="1:17" ht="16.5" x14ac:dyDescent="0.2">
      <c r="A86" s="14">
        <v>83</v>
      </c>
      <c r="B86" s="14">
        <v>23</v>
      </c>
      <c r="C86" s="22">
        <f t="shared" si="21"/>
        <v>9.3700000000000006E-2</v>
      </c>
      <c r="D86" s="18">
        <f t="shared" si="32"/>
        <v>1.2662000000000004</v>
      </c>
      <c r="E86" s="14">
        <v>9</v>
      </c>
      <c r="F86" s="14">
        <v>8</v>
      </c>
      <c r="G86" s="14">
        <v>5</v>
      </c>
      <c r="H86" s="18">
        <f t="shared" si="22"/>
        <v>7597.2000000000035</v>
      </c>
      <c r="I86" s="18">
        <f t="shared" si="23"/>
        <v>173216.16000000006</v>
      </c>
      <c r="J86" s="18">
        <f t="shared" si="24"/>
        <v>164099.52000000005</v>
      </c>
      <c r="K86" s="18">
        <f t="shared" si="25"/>
        <v>0</v>
      </c>
      <c r="L86" s="18">
        <f t="shared" si="26"/>
        <v>0</v>
      </c>
      <c r="M86" s="18">
        <f t="shared" si="27"/>
        <v>3798.6000000000017</v>
      </c>
      <c r="N86" s="18">
        <f t="shared" si="28"/>
        <v>0</v>
      </c>
      <c r="O86" s="18">
        <f t="shared" si="29"/>
        <v>364.66560000000015</v>
      </c>
      <c r="P86" s="18">
        <f t="shared" si="30"/>
        <v>54.699840000000016</v>
      </c>
      <c r="Q86" s="18">
        <f t="shared" si="31"/>
        <v>1266.2000000000005</v>
      </c>
    </row>
    <row r="87" spans="1:17" ht="16.5" x14ac:dyDescent="0.2">
      <c r="A87" s="14">
        <v>84</v>
      </c>
      <c r="B87" s="14">
        <v>24</v>
      </c>
      <c r="C87" s="22">
        <f t="shared" si="21"/>
        <v>9.3700000000000006E-2</v>
      </c>
      <c r="D87" s="18">
        <f t="shared" si="32"/>
        <v>1.3599000000000006</v>
      </c>
      <c r="E87" s="14">
        <v>9</v>
      </c>
      <c r="F87" s="14">
        <v>8</v>
      </c>
      <c r="G87" s="14">
        <v>5</v>
      </c>
      <c r="H87" s="18">
        <f t="shared" si="22"/>
        <v>8159.4000000000042</v>
      </c>
      <c r="I87" s="18">
        <f t="shared" si="23"/>
        <v>186034.32000000007</v>
      </c>
      <c r="J87" s="18">
        <f t="shared" si="24"/>
        <v>176243.04000000007</v>
      </c>
      <c r="K87" s="18">
        <f t="shared" si="25"/>
        <v>0</v>
      </c>
      <c r="L87" s="18">
        <f t="shared" si="26"/>
        <v>0</v>
      </c>
      <c r="M87" s="18">
        <f t="shared" si="27"/>
        <v>4079.7000000000021</v>
      </c>
      <c r="N87" s="18">
        <f t="shared" si="28"/>
        <v>0</v>
      </c>
      <c r="O87" s="18">
        <f t="shared" si="29"/>
        <v>391.65120000000013</v>
      </c>
      <c r="P87" s="18">
        <f t="shared" si="30"/>
        <v>58.747680000000024</v>
      </c>
      <c r="Q87" s="18">
        <f t="shared" si="31"/>
        <v>1359.9000000000005</v>
      </c>
    </row>
    <row r="88" spans="1:17" ht="16.5" x14ac:dyDescent="0.2">
      <c r="A88" s="14">
        <v>85</v>
      </c>
      <c r="B88" s="14">
        <v>25</v>
      </c>
      <c r="C88" s="22">
        <f t="shared" si="21"/>
        <v>9.3700000000000006E-2</v>
      </c>
      <c r="D88" s="18">
        <f t="shared" si="32"/>
        <v>1.4536000000000007</v>
      </c>
      <c r="E88" s="14">
        <v>9</v>
      </c>
      <c r="F88" s="14">
        <v>8</v>
      </c>
      <c r="G88" s="14">
        <v>5</v>
      </c>
      <c r="H88" s="18">
        <f t="shared" si="22"/>
        <v>8721.600000000004</v>
      </c>
      <c r="I88" s="18">
        <f t="shared" si="23"/>
        <v>198852.4800000001</v>
      </c>
      <c r="J88" s="18">
        <f t="shared" si="24"/>
        <v>188386.56000000008</v>
      </c>
      <c r="K88" s="18">
        <f t="shared" si="25"/>
        <v>0</v>
      </c>
      <c r="L88" s="18">
        <f t="shared" si="26"/>
        <v>0</v>
      </c>
      <c r="M88" s="18">
        <f t="shared" si="27"/>
        <v>4360.800000000002</v>
      </c>
      <c r="N88" s="18">
        <f t="shared" si="28"/>
        <v>0</v>
      </c>
      <c r="O88" s="18">
        <f t="shared" si="29"/>
        <v>418.63680000000022</v>
      </c>
      <c r="P88" s="18">
        <f t="shared" si="30"/>
        <v>62.795520000000032</v>
      </c>
      <c r="Q88" s="18">
        <f t="shared" si="31"/>
        <v>1453.6000000000006</v>
      </c>
    </row>
    <row r="89" spans="1:17" ht="16.5" x14ac:dyDescent="0.2">
      <c r="A89" s="14">
        <v>86</v>
      </c>
      <c r="B89" s="14">
        <v>26</v>
      </c>
      <c r="C89" s="22">
        <f t="shared" si="21"/>
        <v>9.3700000000000006E-2</v>
      </c>
      <c r="D89" s="18">
        <f t="shared" si="32"/>
        <v>1.5473000000000008</v>
      </c>
      <c r="E89" s="14">
        <v>9</v>
      </c>
      <c r="F89" s="14">
        <v>8</v>
      </c>
      <c r="G89" s="14">
        <v>5</v>
      </c>
      <c r="H89" s="18">
        <f t="shared" si="22"/>
        <v>9283.8000000000047</v>
      </c>
      <c r="I89" s="18">
        <f t="shared" si="23"/>
        <v>211670.6400000001</v>
      </c>
      <c r="J89" s="18">
        <f t="shared" si="24"/>
        <v>200530.0800000001</v>
      </c>
      <c r="K89" s="18">
        <f t="shared" si="25"/>
        <v>0</v>
      </c>
      <c r="L89" s="18">
        <f t="shared" si="26"/>
        <v>0</v>
      </c>
      <c r="M89" s="18">
        <f t="shared" si="27"/>
        <v>4641.9000000000024</v>
      </c>
      <c r="N89" s="18">
        <f t="shared" si="28"/>
        <v>0</v>
      </c>
      <c r="O89" s="18">
        <f t="shared" si="29"/>
        <v>445.6224000000002</v>
      </c>
      <c r="P89" s="18">
        <f t="shared" si="30"/>
        <v>66.843360000000033</v>
      </c>
      <c r="Q89" s="18">
        <f t="shared" si="31"/>
        <v>1547.3000000000009</v>
      </c>
    </row>
    <row r="90" spans="1:17" ht="16.5" x14ac:dyDescent="0.2">
      <c r="A90" s="14">
        <v>87</v>
      </c>
      <c r="B90" s="14">
        <v>27</v>
      </c>
      <c r="C90" s="22">
        <f t="shared" si="21"/>
        <v>9.3700000000000006E-2</v>
      </c>
      <c r="D90" s="18">
        <f t="shared" si="32"/>
        <v>1.6410000000000009</v>
      </c>
      <c r="E90" s="14">
        <v>9</v>
      </c>
      <c r="F90" s="14">
        <v>8</v>
      </c>
      <c r="G90" s="14">
        <v>5</v>
      </c>
      <c r="H90" s="18">
        <f t="shared" si="22"/>
        <v>9846.0000000000055</v>
      </c>
      <c r="I90" s="18">
        <f t="shared" si="23"/>
        <v>224488.80000000013</v>
      </c>
      <c r="J90" s="18">
        <f t="shared" si="24"/>
        <v>212673.60000000012</v>
      </c>
      <c r="K90" s="18">
        <f t="shared" si="25"/>
        <v>0</v>
      </c>
      <c r="L90" s="18">
        <f t="shared" si="26"/>
        <v>0</v>
      </c>
      <c r="M90" s="18">
        <f t="shared" si="27"/>
        <v>4923.0000000000027</v>
      </c>
      <c r="N90" s="18">
        <f t="shared" si="28"/>
        <v>0</v>
      </c>
      <c r="O90" s="18">
        <f t="shared" si="29"/>
        <v>472.60800000000029</v>
      </c>
      <c r="P90" s="18">
        <f t="shared" si="30"/>
        <v>70.89120000000004</v>
      </c>
      <c r="Q90" s="18">
        <f t="shared" si="31"/>
        <v>1641.0000000000009</v>
      </c>
    </row>
    <row r="91" spans="1:17" ht="16.5" x14ac:dyDescent="0.2">
      <c r="A91" s="14">
        <v>88</v>
      </c>
      <c r="B91" s="14">
        <v>28</v>
      </c>
      <c r="C91" s="22">
        <f t="shared" si="21"/>
        <v>9.3700000000000006E-2</v>
      </c>
      <c r="D91" s="18">
        <f t="shared" si="32"/>
        <v>1.734700000000001</v>
      </c>
      <c r="E91" s="14">
        <v>9</v>
      </c>
      <c r="F91" s="14">
        <v>8</v>
      </c>
      <c r="G91" s="14">
        <v>5</v>
      </c>
      <c r="H91" s="18">
        <f t="shared" si="22"/>
        <v>10408.200000000006</v>
      </c>
      <c r="I91" s="18">
        <f t="shared" si="23"/>
        <v>237306.96000000014</v>
      </c>
      <c r="J91" s="18">
        <f t="shared" si="24"/>
        <v>224817.12000000014</v>
      </c>
      <c r="K91" s="18">
        <f t="shared" si="25"/>
        <v>0</v>
      </c>
      <c r="L91" s="18">
        <f t="shared" si="26"/>
        <v>0</v>
      </c>
      <c r="M91" s="18">
        <f t="shared" si="27"/>
        <v>5204.1000000000031</v>
      </c>
      <c r="N91" s="18">
        <f t="shared" si="28"/>
        <v>0</v>
      </c>
      <c r="O91" s="18">
        <f t="shared" si="29"/>
        <v>499.59360000000032</v>
      </c>
      <c r="P91" s="18">
        <f t="shared" si="30"/>
        <v>74.939040000000048</v>
      </c>
      <c r="Q91" s="18">
        <f t="shared" si="31"/>
        <v>1734.700000000001</v>
      </c>
    </row>
    <row r="92" spans="1:17" ht="16.5" x14ac:dyDescent="0.2">
      <c r="A92" s="14">
        <v>89</v>
      </c>
      <c r="B92" s="14">
        <v>29</v>
      </c>
      <c r="C92" s="22">
        <f t="shared" si="21"/>
        <v>9.3700000000000006E-2</v>
      </c>
      <c r="D92" s="18">
        <f t="shared" si="32"/>
        <v>1.8284000000000011</v>
      </c>
      <c r="E92" s="14">
        <v>9</v>
      </c>
      <c r="F92" s="14">
        <v>8</v>
      </c>
      <c r="G92" s="14">
        <v>5</v>
      </c>
      <c r="H92" s="18">
        <f t="shared" si="22"/>
        <v>10970.400000000007</v>
      </c>
      <c r="I92" s="18">
        <f t="shared" si="23"/>
        <v>250125.12000000014</v>
      </c>
      <c r="J92" s="18">
        <f t="shared" si="24"/>
        <v>236960.64000000016</v>
      </c>
      <c r="K92" s="18">
        <f t="shared" si="25"/>
        <v>0</v>
      </c>
      <c r="L92" s="18">
        <f t="shared" si="26"/>
        <v>0</v>
      </c>
      <c r="M92" s="18">
        <f t="shared" si="27"/>
        <v>5485.2000000000035</v>
      </c>
      <c r="N92" s="18">
        <f t="shared" si="28"/>
        <v>0</v>
      </c>
      <c r="O92" s="18">
        <f t="shared" si="29"/>
        <v>526.57920000000036</v>
      </c>
      <c r="P92" s="18">
        <f t="shared" si="30"/>
        <v>78.986880000000056</v>
      </c>
      <c r="Q92" s="18">
        <f t="shared" si="31"/>
        <v>1828.4000000000012</v>
      </c>
    </row>
    <row r="93" spans="1:17" ht="16.5" x14ac:dyDescent="0.2">
      <c r="A93" s="14">
        <v>90</v>
      </c>
      <c r="B93" s="14">
        <v>30</v>
      </c>
      <c r="C93" s="22">
        <f t="shared" si="21"/>
        <v>0.19600000000000001</v>
      </c>
      <c r="D93" s="18">
        <f t="shared" si="32"/>
        <v>1.9221000000000013</v>
      </c>
      <c r="E93" s="14">
        <v>9</v>
      </c>
      <c r="F93" s="14">
        <v>8</v>
      </c>
      <c r="G93" s="14">
        <v>5</v>
      </c>
      <c r="H93" s="18">
        <f t="shared" si="22"/>
        <v>11532.600000000008</v>
      </c>
      <c r="I93" s="18">
        <f t="shared" si="23"/>
        <v>262943.28000000014</v>
      </c>
      <c r="J93" s="18">
        <f t="shared" si="24"/>
        <v>249104.16000000015</v>
      </c>
      <c r="K93" s="18">
        <f t="shared" si="25"/>
        <v>0</v>
      </c>
      <c r="L93" s="18">
        <f t="shared" si="26"/>
        <v>0</v>
      </c>
      <c r="M93" s="18">
        <f t="shared" si="27"/>
        <v>5766.3000000000038</v>
      </c>
      <c r="N93" s="18">
        <f t="shared" si="28"/>
        <v>0</v>
      </c>
      <c r="O93" s="18">
        <f t="shared" si="29"/>
        <v>553.56480000000033</v>
      </c>
      <c r="P93" s="18">
        <f t="shared" si="30"/>
        <v>83.03472000000005</v>
      </c>
      <c r="Q93" s="18">
        <f t="shared" si="31"/>
        <v>1922.1000000000013</v>
      </c>
    </row>
    <row r="94" spans="1:17" ht="16.5" x14ac:dyDescent="0.2">
      <c r="A94" s="14">
        <v>91</v>
      </c>
      <c r="B94" s="14">
        <v>32</v>
      </c>
      <c r="C94" s="22">
        <f t="shared" si="21"/>
        <v>0.19600000000000001</v>
      </c>
      <c r="D94" s="18">
        <f t="shared" si="32"/>
        <v>2.1181000000000014</v>
      </c>
      <c r="E94" s="14">
        <v>10</v>
      </c>
      <c r="F94" s="14">
        <v>9</v>
      </c>
      <c r="G94" s="14">
        <v>5</v>
      </c>
      <c r="H94" s="18">
        <f t="shared" si="22"/>
        <v>12708.600000000008</v>
      </c>
      <c r="I94" s="18">
        <f t="shared" si="23"/>
        <v>335507.04000000021</v>
      </c>
      <c r="J94" s="18">
        <f t="shared" si="24"/>
        <v>305006.4000000002</v>
      </c>
      <c r="K94" s="18">
        <f t="shared" si="25"/>
        <v>0</v>
      </c>
      <c r="L94" s="18">
        <f t="shared" si="26"/>
        <v>0</v>
      </c>
      <c r="M94" s="18">
        <f t="shared" si="27"/>
        <v>7625.1600000000044</v>
      </c>
      <c r="N94" s="18">
        <f t="shared" si="28"/>
        <v>0</v>
      </c>
      <c r="O94" s="18">
        <f t="shared" si="29"/>
        <v>762.51600000000053</v>
      </c>
      <c r="P94" s="18">
        <f t="shared" si="30"/>
        <v>122.00256000000009</v>
      </c>
      <c r="Q94" s="18">
        <f t="shared" si="31"/>
        <v>2118.1000000000013</v>
      </c>
    </row>
    <row r="95" spans="1:17" ht="16.5" x14ac:dyDescent="0.2">
      <c r="A95" s="14">
        <v>92</v>
      </c>
      <c r="B95" s="14">
        <v>34</v>
      </c>
      <c r="C95" s="22">
        <f t="shared" si="21"/>
        <v>0.19600000000000001</v>
      </c>
      <c r="D95" s="18">
        <f t="shared" si="32"/>
        <v>2.3141000000000016</v>
      </c>
      <c r="E95" s="14">
        <v>10</v>
      </c>
      <c r="F95" s="14">
        <v>9</v>
      </c>
      <c r="G95" s="14">
        <v>5</v>
      </c>
      <c r="H95" s="18">
        <f t="shared" si="22"/>
        <v>13884.600000000011</v>
      </c>
      <c r="I95" s="18">
        <f t="shared" si="23"/>
        <v>366553.44000000024</v>
      </c>
      <c r="J95" s="18">
        <f t="shared" si="24"/>
        <v>333230.40000000026</v>
      </c>
      <c r="K95" s="18">
        <f t="shared" si="25"/>
        <v>0</v>
      </c>
      <c r="L95" s="18">
        <f t="shared" si="26"/>
        <v>0</v>
      </c>
      <c r="M95" s="18">
        <f t="shared" si="27"/>
        <v>8330.7600000000057</v>
      </c>
      <c r="N95" s="18">
        <f t="shared" si="28"/>
        <v>0</v>
      </c>
      <c r="O95" s="18">
        <f t="shared" si="29"/>
        <v>833.07600000000059</v>
      </c>
      <c r="P95" s="18">
        <f t="shared" si="30"/>
        <v>133.29216000000011</v>
      </c>
      <c r="Q95" s="18">
        <f t="shared" si="31"/>
        <v>2314.1000000000017</v>
      </c>
    </row>
    <row r="96" spans="1:17" ht="16.5" x14ac:dyDescent="0.2">
      <c r="A96" s="14">
        <v>93</v>
      </c>
      <c r="B96" s="14">
        <v>36</v>
      </c>
      <c r="C96" s="22">
        <f t="shared" si="21"/>
        <v>0.19600000000000001</v>
      </c>
      <c r="D96" s="18">
        <f t="shared" si="32"/>
        <v>2.5101000000000018</v>
      </c>
      <c r="E96" s="14">
        <v>10</v>
      </c>
      <c r="F96" s="14">
        <v>9</v>
      </c>
      <c r="G96" s="14">
        <v>5</v>
      </c>
      <c r="H96" s="18">
        <f t="shared" si="22"/>
        <v>15060.600000000011</v>
      </c>
      <c r="I96" s="18">
        <f t="shared" si="23"/>
        <v>397599.84000000026</v>
      </c>
      <c r="J96" s="18">
        <f t="shared" si="24"/>
        <v>361454.40000000026</v>
      </c>
      <c r="K96" s="18">
        <f t="shared" si="25"/>
        <v>0</v>
      </c>
      <c r="L96" s="18">
        <f t="shared" si="26"/>
        <v>0</v>
      </c>
      <c r="M96" s="18">
        <f t="shared" si="27"/>
        <v>9036.360000000006</v>
      </c>
      <c r="N96" s="18">
        <f t="shared" si="28"/>
        <v>0</v>
      </c>
      <c r="O96" s="18">
        <f t="shared" si="29"/>
        <v>903.63600000000065</v>
      </c>
      <c r="P96" s="18">
        <f t="shared" si="30"/>
        <v>144.58176000000009</v>
      </c>
      <c r="Q96" s="18">
        <f t="shared" si="31"/>
        <v>2510.1000000000017</v>
      </c>
    </row>
    <row r="97" spans="1:17" ht="16.5" x14ac:dyDescent="0.2">
      <c r="A97" s="14">
        <v>94</v>
      </c>
      <c r="B97" s="14">
        <v>38</v>
      </c>
      <c r="C97" s="22">
        <f t="shared" si="21"/>
        <v>0.19600000000000001</v>
      </c>
      <c r="D97" s="18">
        <f t="shared" si="32"/>
        <v>2.7061000000000019</v>
      </c>
      <c r="E97" s="14">
        <v>10</v>
      </c>
      <c r="F97" s="14">
        <v>9</v>
      </c>
      <c r="G97" s="14">
        <v>5</v>
      </c>
      <c r="H97" s="18">
        <f t="shared" si="22"/>
        <v>16236.600000000011</v>
      </c>
      <c r="I97" s="18">
        <f t="shared" si="23"/>
        <v>428646.24000000028</v>
      </c>
      <c r="J97" s="18">
        <f t="shared" si="24"/>
        <v>389678.40000000026</v>
      </c>
      <c r="K97" s="18">
        <f t="shared" si="25"/>
        <v>0</v>
      </c>
      <c r="L97" s="18">
        <f t="shared" si="26"/>
        <v>0</v>
      </c>
      <c r="M97" s="18">
        <f t="shared" si="27"/>
        <v>9741.9600000000082</v>
      </c>
      <c r="N97" s="18">
        <f t="shared" si="28"/>
        <v>0</v>
      </c>
      <c r="O97" s="18">
        <f t="shared" si="29"/>
        <v>974.19600000000059</v>
      </c>
      <c r="P97" s="18">
        <f t="shared" si="30"/>
        <v>155.87136000000012</v>
      </c>
      <c r="Q97" s="18">
        <f t="shared" si="31"/>
        <v>2706.1000000000017</v>
      </c>
    </row>
    <row r="98" spans="1:17" ht="16.5" x14ac:dyDescent="0.2">
      <c r="A98" s="14">
        <v>95</v>
      </c>
      <c r="B98" s="14">
        <v>40</v>
      </c>
      <c r="C98" s="22">
        <f t="shared" si="21"/>
        <v>0.19600000000000001</v>
      </c>
      <c r="D98" s="18">
        <f t="shared" si="32"/>
        <v>2.9021000000000021</v>
      </c>
      <c r="E98" s="14">
        <v>10</v>
      </c>
      <c r="F98" s="14">
        <v>9</v>
      </c>
      <c r="G98" s="14">
        <v>5</v>
      </c>
      <c r="H98" s="18">
        <f t="shared" si="22"/>
        <v>17412.600000000013</v>
      </c>
      <c r="I98" s="18">
        <f t="shared" si="23"/>
        <v>459692.64000000036</v>
      </c>
      <c r="J98" s="18">
        <f t="shared" si="24"/>
        <v>417902.40000000031</v>
      </c>
      <c r="K98" s="18">
        <f t="shared" si="25"/>
        <v>0</v>
      </c>
      <c r="L98" s="18">
        <f t="shared" si="26"/>
        <v>0</v>
      </c>
      <c r="M98" s="18">
        <f t="shared" si="27"/>
        <v>10447.560000000007</v>
      </c>
      <c r="N98" s="18">
        <f t="shared" si="28"/>
        <v>0</v>
      </c>
      <c r="O98" s="18">
        <f t="shared" si="29"/>
        <v>1044.7560000000008</v>
      </c>
      <c r="P98" s="18">
        <f t="shared" si="30"/>
        <v>167.1609600000001</v>
      </c>
      <c r="Q98" s="18">
        <f t="shared" si="31"/>
        <v>2902.1000000000022</v>
      </c>
    </row>
    <row r="99" spans="1:17" ht="16.5" x14ac:dyDescent="0.2">
      <c r="A99" s="14">
        <v>96</v>
      </c>
      <c r="B99" s="14">
        <v>42</v>
      </c>
      <c r="C99" s="22">
        <f t="shared" si="21"/>
        <v>0.19600000000000001</v>
      </c>
      <c r="D99" s="18">
        <f t="shared" si="32"/>
        <v>3.0981000000000023</v>
      </c>
      <c r="E99" s="14">
        <v>10</v>
      </c>
      <c r="F99" s="14">
        <v>9</v>
      </c>
      <c r="G99" s="14">
        <v>5</v>
      </c>
      <c r="H99" s="18">
        <f t="shared" si="22"/>
        <v>18588.600000000013</v>
      </c>
      <c r="I99" s="18">
        <f t="shared" si="23"/>
        <v>490739.04000000039</v>
      </c>
      <c r="J99" s="18">
        <f t="shared" si="24"/>
        <v>446126.40000000031</v>
      </c>
      <c r="K99" s="18">
        <f t="shared" si="25"/>
        <v>0</v>
      </c>
      <c r="L99" s="18">
        <f t="shared" si="26"/>
        <v>0</v>
      </c>
      <c r="M99" s="18">
        <f t="shared" si="27"/>
        <v>11153.160000000009</v>
      </c>
      <c r="N99" s="18">
        <f t="shared" si="28"/>
        <v>0</v>
      </c>
      <c r="O99" s="18">
        <f t="shared" si="29"/>
        <v>1115.3160000000009</v>
      </c>
      <c r="P99" s="18">
        <f t="shared" si="30"/>
        <v>178.45056000000014</v>
      </c>
      <c r="Q99" s="18">
        <f t="shared" si="31"/>
        <v>3098.1000000000022</v>
      </c>
    </row>
    <row r="100" spans="1:17" ht="16.5" x14ac:dyDescent="0.2">
      <c r="A100" s="14">
        <v>97</v>
      </c>
      <c r="B100" s="14">
        <v>44</v>
      </c>
      <c r="C100" s="22">
        <f t="shared" si="21"/>
        <v>0.19600000000000001</v>
      </c>
      <c r="D100" s="18">
        <f t="shared" si="32"/>
        <v>3.2941000000000025</v>
      </c>
      <c r="E100" s="14">
        <v>10</v>
      </c>
      <c r="F100" s="14">
        <v>9</v>
      </c>
      <c r="G100" s="14">
        <v>5</v>
      </c>
      <c r="H100" s="18">
        <f t="shared" si="22"/>
        <v>19764.600000000017</v>
      </c>
      <c r="I100" s="18">
        <f t="shared" si="23"/>
        <v>521785.44000000041</v>
      </c>
      <c r="J100" s="18">
        <f t="shared" si="24"/>
        <v>474350.40000000037</v>
      </c>
      <c r="K100" s="18">
        <f t="shared" si="25"/>
        <v>0</v>
      </c>
      <c r="L100" s="18">
        <f t="shared" si="26"/>
        <v>0</v>
      </c>
      <c r="M100" s="18">
        <f t="shared" si="27"/>
        <v>11858.760000000009</v>
      </c>
      <c r="N100" s="18">
        <f t="shared" si="28"/>
        <v>0</v>
      </c>
      <c r="O100" s="18">
        <f t="shared" si="29"/>
        <v>1185.8760000000009</v>
      </c>
      <c r="P100" s="18">
        <f t="shared" si="30"/>
        <v>189.74016000000015</v>
      </c>
      <c r="Q100" s="18">
        <f t="shared" si="31"/>
        <v>3294.1000000000026</v>
      </c>
    </row>
    <row r="101" spans="1:17" ht="16.5" x14ac:dyDescent="0.2">
      <c r="A101" s="14">
        <v>98</v>
      </c>
      <c r="B101" s="14">
        <v>46</v>
      </c>
      <c r="C101" s="22">
        <f t="shared" si="21"/>
        <v>0.19600000000000001</v>
      </c>
      <c r="D101" s="18">
        <f t="shared" si="32"/>
        <v>3.4901000000000026</v>
      </c>
      <c r="E101" s="14">
        <v>10</v>
      </c>
      <c r="F101" s="14">
        <v>9</v>
      </c>
      <c r="G101" s="14">
        <v>5</v>
      </c>
      <c r="H101" s="18">
        <f t="shared" si="22"/>
        <v>20940.600000000017</v>
      </c>
      <c r="I101" s="18">
        <f t="shared" si="23"/>
        <v>552831.84000000043</v>
      </c>
      <c r="J101" s="18">
        <f t="shared" si="24"/>
        <v>502574.40000000037</v>
      </c>
      <c r="K101" s="18">
        <f t="shared" si="25"/>
        <v>0</v>
      </c>
      <c r="L101" s="18">
        <f t="shared" si="26"/>
        <v>0</v>
      </c>
      <c r="M101" s="18">
        <f t="shared" si="27"/>
        <v>12564.36000000001</v>
      </c>
      <c r="N101" s="18">
        <f t="shared" si="28"/>
        <v>0</v>
      </c>
      <c r="O101" s="18">
        <f t="shared" si="29"/>
        <v>1256.4360000000011</v>
      </c>
      <c r="P101" s="18">
        <f t="shared" si="30"/>
        <v>201.02976000000015</v>
      </c>
      <c r="Q101" s="18">
        <f t="shared" si="31"/>
        <v>3490.1000000000026</v>
      </c>
    </row>
    <row r="102" spans="1:17" ht="16.5" x14ac:dyDescent="0.2">
      <c r="A102" s="14">
        <v>99</v>
      </c>
      <c r="B102" s="14">
        <v>48</v>
      </c>
      <c r="C102" s="22">
        <f t="shared" si="21"/>
        <v>0.19600000000000001</v>
      </c>
      <c r="D102" s="18">
        <f t="shared" si="32"/>
        <v>3.6861000000000028</v>
      </c>
      <c r="E102" s="14">
        <v>10</v>
      </c>
      <c r="F102" s="14">
        <v>9</v>
      </c>
      <c r="G102" s="14">
        <v>5</v>
      </c>
      <c r="H102" s="18">
        <f t="shared" si="22"/>
        <v>22116.600000000017</v>
      </c>
      <c r="I102" s="18">
        <f t="shared" si="23"/>
        <v>583878.24000000046</v>
      </c>
      <c r="J102" s="18">
        <f t="shared" si="24"/>
        <v>530798.40000000037</v>
      </c>
      <c r="K102" s="18">
        <f t="shared" si="25"/>
        <v>0</v>
      </c>
      <c r="L102" s="18">
        <f t="shared" si="26"/>
        <v>0</v>
      </c>
      <c r="M102" s="18">
        <f t="shared" si="27"/>
        <v>13269.960000000012</v>
      </c>
      <c r="N102" s="18">
        <f t="shared" si="28"/>
        <v>0</v>
      </c>
      <c r="O102" s="18">
        <f t="shared" si="29"/>
        <v>1326.996000000001</v>
      </c>
      <c r="P102" s="18">
        <f t="shared" si="30"/>
        <v>212.31936000000013</v>
      </c>
      <c r="Q102" s="18">
        <f t="shared" si="31"/>
        <v>3686.1000000000026</v>
      </c>
    </row>
    <row r="103" spans="1:17" ht="16.5" x14ac:dyDescent="0.2">
      <c r="A103" s="14">
        <v>100</v>
      </c>
      <c r="B103" s="14">
        <v>50</v>
      </c>
      <c r="C103" s="22">
        <f t="shared" si="21"/>
        <v>0.2</v>
      </c>
      <c r="D103" s="18">
        <f t="shared" si="32"/>
        <v>3.882100000000003</v>
      </c>
      <c r="E103" s="14">
        <v>10</v>
      </c>
      <c r="F103" s="14">
        <v>9</v>
      </c>
      <c r="G103" s="14">
        <v>5</v>
      </c>
      <c r="H103" s="18">
        <f t="shared" si="22"/>
        <v>23292.60000000002</v>
      </c>
      <c r="I103" s="18">
        <f t="shared" si="23"/>
        <v>614924.64000000048</v>
      </c>
      <c r="J103" s="18">
        <f t="shared" si="24"/>
        <v>559022.40000000049</v>
      </c>
      <c r="K103" s="18">
        <f t="shared" si="25"/>
        <v>0</v>
      </c>
      <c r="L103" s="18">
        <f t="shared" si="26"/>
        <v>0</v>
      </c>
      <c r="M103" s="18">
        <f t="shared" si="27"/>
        <v>13975.56000000001</v>
      </c>
      <c r="N103" s="18">
        <f t="shared" si="28"/>
        <v>0</v>
      </c>
      <c r="O103" s="18">
        <f t="shared" si="29"/>
        <v>1397.5560000000009</v>
      </c>
      <c r="P103" s="18">
        <f t="shared" si="30"/>
        <v>223.60896000000017</v>
      </c>
      <c r="Q103" s="18">
        <f t="shared" si="31"/>
        <v>3882.1000000000031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41"/>
  <sheetViews>
    <sheetView topLeftCell="D1" workbookViewId="0">
      <selection activeCell="T30" sqref="T30"/>
    </sheetView>
  </sheetViews>
  <sheetFormatPr defaultRowHeight="14.25" x14ac:dyDescent="0.2"/>
  <cols>
    <col min="2" max="2" width="9.375" customWidth="1"/>
    <col min="4" max="4" width="10.25" customWidth="1"/>
    <col min="5" max="5" width="9.375" customWidth="1"/>
    <col min="6" max="11" width="9" style="2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8" width="12.625" customWidth="1"/>
    <col min="19" max="19" width="12.625" style="21" customWidth="1"/>
    <col min="20" max="20" width="18.125" style="21" customWidth="1"/>
    <col min="21" max="21" width="13" customWidth="1"/>
    <col min="22" max="22" width="14" customWidth="1"/>
    <col min="23" max="23" width="11" customWidth="1"/>
  </cols>
  <sheetData>
    <row r="2" spans="1:22" ht="20.25" x14ac:dyDescent="0.2">
      <c r="F2" s="52" t="s">
        <v>522</v>
      </c>
      <c r="G2" s="52"/>
      <c r="H2" s="52"/>
      <c r="I2" s="52"/>
      <c r="J2" s="52"/>
      <c r="K2" s="52"/>
      <c r="L2" s="52" t="s">
        <v>521</v>
      </c>
      <c r="M2" s="52"/>
      <c r="N2" s="52"/>
      <c r="O2" s="52"/>
      <c r="P2" s="52"/>
      <c r="Q2" s="52"/>
      <c r="R2" s="52"/>
      <c r="S2" s="52"/>
    </row>
    <row r="3" spans="1:22" ht="17.25" x14ac:dyDescent="0.2">
      <c r="A3" s="13" t="s">
        <v>518</v>
      </c>
      <c r="B3" s="13" t="s">
        <v>519</v>
      </c>
      <c r="C3" s="13" t="s">
        <v>529</v>
      </c>
      <c r="D3" s="13" t="s">
        <v>520</v>
      </c>
      <c r="E3" s="13" t="s">
        <v>316</v>
      </c>
      <c r="F3" s="13" t="s">
        <v>425</v>
      </c>
      <c r="G3" s="13" t="s">
        <v>426</v>
      </c>
      <c r="H3" s="13" t="s">
        <v>427</v>
      </c>
      <c r="I3" s="13" t="s">
        <v>428</v>
      </c>
      <c r="J3" s="13" t="s">
        <v>429</v>
      </c>
      <c r="K3" s="13" t="s">
        <v>430</v>
      </c>
      <c r="L3" s="13" t="s">
        <v>425</v>
      </c>
      <c r="M3" s="13" t="s">
        <v>426</v>
      </c>
      <c r="N3" s="13" t="s">
        <v>427</v>
      </c>
      <c r="O3" s="13" t="s">
        <v>428</v>
      </c>
      <c r="P3" s="13" t="s">
        <v>429</v>
      </c>
      <c r="Q3" s="13" t="s">
        <v>430</v>
      </c>
      <c r="R3" s="13" t="s">
        <v>555</v>
      </c>
      <c r="S3" s="13" t="s">
        <v>556</v>
      </c>
      <c r="U3" s="13" t="s">
        <v>550</v>
      </c>
      <c r="V3" s="13" t="s">
        <v>551</v>
      </c>
    </row>
    <row r="4" spans="1:22" s="21" customFormat="1" ht="17.25" x14ac:dyDescent="0.2">
      <c r="A4" s="13"/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U4" s="13"/>
      <c r="V4" s="13"/>
    </row>
    <row r="5" spans="1:22" ht="16.5" x14ac:dyDescent="0.2">
      <c r="A5" s="14">
        <v>2</v>
      </c>
      <c r="B5" s="14">
        <v>15</v>
      </c>
      <c r="C5" s="14">
        <v>3</v>
      </c>
      <c r="D5" s="14">
        <f>ROUND(SUMIFS(游戏节奏!I$4:I$103,游戏节奏!$A$4:$A$103,"&lt;="&amp;卡牌值!$B5)/$C5,0)</f>
        <v>1615</v>
      </c>
      <c r="E5" s="14">
        <f>ROUND(SUMIFS(游戏节奏!J$4:J$103,游戏节奏!$A$4:$A$103,"&lt;="&amp;卡牌值!$B5)/$C5,0)</f>
        <v>1615</v>
      </c>
      <c r="F5" s="25">
        <v>1</v>
      </c>
      <c r="G5" s="25">
        <v>1</v>
      </c>
      <c r="H5" s="25">
        <v>1</v>
      </c>
      <c r="I5" s="25">
        <v>0.8</v>
      </c>
      <c r="J5" s="25">
        <v>0.8</v>
      </c>
      <c r="K5" s="25">
        <v>0.5</v>
      </c>
      <c r="L5" s="14">
        <f>ROUND(SUMIFS(游戏节奏!K$4:K$103,游戏节奏!$A$4:$A$103,"&lt;="&amp;卡牌值!$B5)/$C5/F5,0)</f>
        <v>79</v>
      </c>
      <c r="M5" s="14">
        <f>ROUND(SUMIFS(游戏节奏!L$4:L$103,游戏节奏!$A$4:$A$103,"&lt;="&amp;卡牌值!$B5)/$C5/G5,0)</f>
        <v>0</v>
      </c>
      <c r="N5" s="14">
        <f>ROUND(SUMIFS(游戏节奏!M$4:M$103,游戏节奏!$A$4:$A$103,"&lt;="&amp;卡牌值!$B5)/$C5/H5,0)</f>
        <v>0</v>
      </c>
      <c r="O5" s="14">
        <f>ROUND(SUMIFS(游戏节奏!N$4:N$103,游戏节奏!$A$4:$A$103,"&lt;="&amp;卡牌值!$B5)/$C5/I5,0)</f>
        <v>0</v>
      </c>
      <c r="P5" s="14">
        <f>ROUND(SUMIFS(游戏节奏!O$4:O$103,游戏节奏!$A$4:$A$103,"&lt;="&amp;卡牌值!$B5)/$C5/J5,0)</f>
        <v>0</v>
      </c>
      <c r="Q5" s="14">
        <f>ROUND(SUMIFS(游戏节奏!P$4:P$103,游戏节奏!$A$4:$A$103,"&lt;="&amp;卡牌值!$B5)/$C5/K5,0)</f>
        <v>0</v>
      </c>
      <c r="R5" s="14">
        <v>1</v>
      </c>
      <c r="U5" s="14">
        <v>1</v>
      </c>
      <c r="V5" s="14">
        <v>0.5</v>
      </c>
    </row>
    <row r="6" spans="1:22" ht="16.5" x14ac:dyDescent="0.2">
      <c r="A6" s="14">
        <v>3</v>
      </c>
      <c r="B6" s="14">
        <v>30</v>
      </c>
      <c r="C6" s="14">
        <v>6</v>
      </c>
      <c r="D6" s="14">
        <f>ROUND(SUMIFS(游戏节奏!I$4:I$103,游戏节奏!$A$4:$A$103,"&lt;="&amp;卡牌值!$B6,游戏节奏!$A$4:$A$103,"&gt;"&amp;$B5)/$C6,0)</f>
        <v>4330</v>
      </c>
      <c r="E6" s="14">
        <f>ROUND(SUMIFS(游戏节奏!J$4:J$103,游戏节奏!$A$4:$A$103,"&lt;="&amp;卡牌值!$B6,游戏节奏!$A$4:$A$103,"&gt;"&amp;$B5)/$C6,0)</f>
        <v>4848</v>
      </c>
      <c r="F6" s="25">
        <v>1</v>
      </c>
      <c r="G6" s="25">
        <v>1</v>
      </c>
      <c r="H6" s="25">
        <v>1</v>
      </c>
      <c r="I6" s="25">
        <v>0.8</v>
      </c>
      <c r="J6" s="25">
        <v>0.8</v>
      </c>
      <c r="K6" s="25">
        <v>0.5</v>
      </c>
      <c r="L6" s="14">
        <f>ROUND(SUMIFS(游戏节奏!K$4:K$103,游戏节奏!$A$4:$A$103,"&lt;="&amp;卡牌值!$B6,游戏节奏!$A$4:$A$103,"&gt;"&amp;$B5)/$C6/F6,0)</f>
        <v>490</v>
      </c>
      <c r="M6" s="14">
        <f>ROUND(SUMIFS(游戏节奏!L$4:L$103,游戏节奏!$A$4:$A$103,"&lt;="&amp;卡牌值!$B6,游戏节奏!$A$4:$A$103,"&gt;"&amp;$B5)/$C6/G6,0)</f>
        <v>0</v>
      </c>
      <c r="N6" s="14">
        <f>ROUND(SUMIFS(游戏节奏!M$4:M$103,游戏节奏!$A$4:$A$103,"&lt;="&amp;卡牌值!$B6,游戏节奏!$A$4:$A$103,"&gt;"&amp;$B5)/$C6/H6,0)</f>
        <v>0</v>
      </c>
      <c r="O6" s="14">
        <f>ROUND(SUMIFS(游戏节奏!N$4:N$103,游戏节奏!$A$4:$A$103,"&lt;="&amp;卡牌值!$B6,游戏节奏!$A$4:$A$103,"&gt;"&amp;$B5)/$C6/I6,0)</f>
        <v>0</v>
      </c>
      <c r="P6" s="14">
        <f>ROUND(SUMIFS(游戏节奏!O$4:O$103,游戏节奏!$A$4:$A$103,"&lt;="&amp;卡牌值!$B6,游戏节奏!$A$4:$A$103,"&gt;"&amp;$B5)/$C6/J6,0)</f>
        <v>0</v>
      </c>
      <c r="Q6" s="14">
        <f>ROUND(SUMIFS(游戏节奏!P$4:P$103,游戏节奏!$A$4:$A$103,"&lt;="&amp;卡牌值!$B6,游戏节奏!$A$4:$A$103,"&gt;"&amp;$B5)/$C6/K6,0)</f>
        <v>0</v>
      </c>
      <c r="R6" s="14">
        <v>1</v>
      </c>
      <c r="U6" s="14">
        <v>2</v>
      </c>
      <c r="V6" s="14">
        <v>0.8</v>
      </c>
    </row>
    <row r="7" spans="1:22" ht="16.5" x14ac:dyDescent="0.2">
      <c r="A7" s="14">
        <v>4</v>
      </c>
      <c r="B7" s="14">
        <v>40</v>
      </c>
      <c r="C7" s="14">
        <v>9</v>
      </c>
      <c r="D7" s="14">
        <f>ROUND(SUMIFS(游戏节奏!I$4:I$103,游戏节奏!$A$4:$A$103,"&lt;="&amp;卡牌值!$B7,游戏节奏!$A$4:$A$103,"&gt;"&amp;$B6)/$C7,0)</f>
        <v>8646</v>
      </c>
      <c r="E7" s="14">
        <f>ROUND(SUMIFS(游戏节奏!J$4:J$103,游戏节奏!$A$4:$A$103,"&lt;="&amp;卡牌值!$B7,游戏节奏!$A$4:$A$103,"&gt;"&amp;$B6)/$C7,0)</f>
        <v>8646</v>
      </c>
      <c r="F7" s="25">
        <v>1</v>
      </c>
      <c r="G7" s="25">
        <v>1</v>
      </c>
      <c r="H7" s="25">
        <v>1</v>
      </c>
      <c r="I7" s="25">
        <v>0.8</v>
      </c>
      <c r="J7" s="25">
        <v>0.8</v>
      </c>
      <c r="K7" s="25">
        <v>0.5</v>
      </c>
      <c r="L7" s="14">
        <f>ROUND(SUMIFS(游戏节奏!K$4:K$103,游戏节奏!$A$4:$A$103,"&lt;="&amp;卡牌值!$B7,游戏节奏!$A$4:$A$103,"&gt;"&amp;$B6)/$C7/F7,0)</f>
        <v>0</v>
      </c>
      <c r="M7" s="14">
        <f>ROUND(SUMIFS(游戏节奏!L$4:L$103,游戏节奏!$A$4:$A$103,"&lt;="&amp;卡牌值!$B7,游戏节奏!$A$4:$A$103,"&gt;"&amp;$B6)/$C7/G7,0)</f>
        <v>400</v>
      </c>
      <c r="N7" s="14">
        <f>ROUND(SUMIFS(游戏节奏!M$4:M$103,游戏节奏!$A$4:$A$103,"&lt;="&amp;卡牌值!$B7,游戏节奏!$A$4:$A$103,"&gt;"&amp;$B6)/$C7/H7,0)</f>
        <v>0</v>
      </c>
      <c r="O7" s="14">
        <f>ROUND(SUMIFS(游戏节奏!N$4:N$103,游戏节奏!$A$4:$A$103,"&lt;="&amp;卡牌值!$B7,游戏节奏!$A$4:$A$103,"&gt;"&amp;$B6)/$C7/I7,0)</f>
        <v>60</v>
      </c>
      <c r="P7" s="14">
        <f>ROUND(SUMIFS(游戏节奏!O$4:O$103,游戏节奏!$A$4:$A$103,"&lt;="&amp;卡牌值!$B7,游戏节奏!$A$4:$A$103,"&gt;"&amp;$B6)/$C7/J7,0)</f>
        <v>0</v>
      </c>
      <c r="Q7" s="14">
        <f>ROUND(SUMIFS(游戏节奏!P$4:P$103,游戏节奏!$A$4:$A$103,"&lt;="&amp;卡牌值!$B7,游戏节奏!$A$4:$A$103,"&gt;"&amp;$B6)/$C7/K7,0)</f>
        <v>0</v>
      </c>
      <c r="R7" s="14">
        <v>2</v>
      </c>
      <c r="U7" s="14">
        <v>3</v>
      </c>
      <c r="V7" s="14">
        <v>1</v>
      </c>
    </row>
    <row r="8" spans="1:22" ht="16.5" x14ac:dyDescent="0.2">
      <c r="A8" s="14">
        <v>5</v>
      </c>
      <c r="B8" s="14">
        <v>50</v>
      </c>
      <c r="C8" s="14">
        <v>12</v>
      </c>
      <c r="D8" s="14">
        <f>ROUND(SUMIFS(游戏节奏!I$4:I$103,游戏节奏!$A$4:$A$103,"&lt;="&amp;卡牌值!$B8,游戏节奏!$A$4:$A$103,"&gt;"&amp;$B7)/$C8,0)</f>
        <v>11166</v>
      </c>
      <c r="E8" s="14">
        <f>ROUND(SUMIFS(游戏节奏!J$4:J$103,游戏节奏!$A$4:$A$103,"&lt;="&amp;卡牌值!$B8,游戏节奏!$A$4:$A$103,"&gt;"&amp;$B7)/$C8,0)</f>
        <v>10151</v>
      </c>
      <c r="F8" s="25">
        <v>1</v>
      </c>
      <c r="G8" s="25">
        <v>1</v>
      </c>
      <c r="H8" s="25">
        <v>1</v>
      </c>
      <c r="I8" s="25">
        <v>0.8</v>
      </c>
      <c r="J8" s="25">
        <v>0.8</v>
      </c>
      <c r="K8" s="25">
        <v>0.5</v>
      </c>
      <c r="L8" s="14">
        <f>ROUND(SUMIFS(游戏节奏!K$4:K$103,游戏节奏!$A$4:$A$103,"&lt;="&amp;卡牌值!$B8,游戏节奏!$A$4:$A$103,"&gt;"&amp;$B7)/$C8/F8,0)</f>
        <v>0</v>
      </c>
      <c r="M8" s="14">
        <f>ROUND(SUMIFS(游戏节奏!L$4:L$103,游戏节奏!$A$4:$A$103,"&lt;="&amp;卡牌值!$B8,游戏节奏!$A$4:$A$103,"&gt;"&amp;$B7)/$C8/G8,0)</f>
        <v>592</v>
      </c>
      <c r="N8" s="14">
        <f>ROUND(SUMIFS(游戏节奏!M$4:M$103,游戏节奏!$A$4:$A$103,"&lt;="&amp;卡牌值!$B8,游戏节奏!$A$4:$A$103,"&gt;"&amp;$B7)/$C8/H8,0)</f>
        <v>0</v>
      </c>
      <c r="O8" s="14">
        <f>ROUND(SUMIFS(游戏节奏!N$4:N$103,游戏节奏!$A$4:$A$103,"&lt;="&amp;卡牌值!$B8,游戏节奏!$A$4:$A$103,"&gt;"&amp;$B7)/$C8/I8,0)</f>
        <v>127</v>
      </c>
      <c r="P8" s="14">
        <f>ROUND(SUMIFS(游戏节奏!O$4:O$103,游戏节奏!$A$4:$A$103,"&lt;="&amp;卡牌值!$B8,游戏节奏!$A$4:$A$103,"&gt;"&amp;$B7)/$C8/J8,0)</f>
        <v>0</v>
      </c>
      <c r="Q8" s="14">
        <f>ROUND(SUMIFS(游戏节奏!P$4:P$103,游戏节奏!$A$4:$A$103,"&lt;="&amp;卡牌值!$B8,游戏节奏!$A$4:$A$103,"&gt;"&amp;$B7)/$C8/K8,0)</f>
        <v>0</v>
      </c>
      <c r="R8" s="14">
        <v>2</v>
      </c>
      <c r="U8" s="14">
        <v>4</v>
      </c>
      <c r="V8" s="14">
        <v>1.25</v>
      </c>
    </row>
    <row r="9" spans="1:22" ht="16.5" x14ac:dyDescent="0.2">
      <c r="A9" s="14">
        <v>6</v>
      </c>
      <c r="B9" s="14">
        <v>60</v>
      </c>
      <c r="C9" s="14">
        <v>15</v>
      </c>
      <c r="D9" s="14">
        <f>ROUND(SUMIFS(游戏节奏!I$4:I$103,游戏节奏!$A$4:$A$103,"&lt;="&amp;卡牌值!$B9,游戏节奏!$A$4:$A$103,"&gt;"&amp;$B8)/$C9,0)</f>
        <v>19675</v>
      </c>
      <c r="E9" s="14">
        <f>ROUND(SUMIFS(游戏节奏!J$4:J$103,游戏节奏!$A$4:$A$103,"&lt;="&amp;卡牌值!$B9,游戏节奏!$A$4:$A$103,"&gt;"&amp;$B8)/$C9,0)</f>
        <v>18161</v>
      </c>
      <c r="F9" s="25">
        <v>1</v>
      </c>
      <c r="G9" s="25">
        <v>1</v>
      </c>
      <c r="H9" s="25">
        <v>1</v>
      </c>
      <c r="I9" s="25">
        <v>0.8</v>
      </c>
      <c r="J9" s="25">
        <v>0.8</v>
      </c>
      <c r="K9" s="25">
        <v>0.5</v>
      </c>
      <c r="L9" s="14">
        <f>ROUND(SUMIFS(游戏节奏!K$4:K$103,游戏节奏!$A$4:$A$103,"&lt;="&amp;卡牌值!$B9,游戏节奏!$A$4:$A$103,"&gt;"&amp;$B8)/$C9/F9,0)</f>
        <v>0</v>
      </c>
      <c r="M9" s="14">
        <f>ROUND(SUMIFS(游戏节奏!L$4:L$103,游戏节奏!$A$4:$A$103,"&lt;="&amp;卡牌值!$B9,游戏节奏!$A$4:$A$103,"&gt;"&amp;$B8)/$C9/G9,0)</f>
        <v>1009</v>
      </c>
      <c r="N9" s="14">
        <f>ROUND(SUMIFS(游戏节奏!M$4:M$103,游戏节奏!$A$4:$A$103,"&lt;="&amp;卡牌值!$B9,游戏节奏!$A$4:$A$103,"&gt;"&amp;$B8)/$C9/H9,0)</f>
        <v>0</v>
      </c>
      <c r="O9" s="14">
        <f>ROUND(SUMIFS(游戏节奏!N$4:N$103,游戏节奏!$A$4:$A$103,"&lt;="&amp;卡牌值!$B9,游戏节奏!$A$4:$A$103,"&gt;"&amp;$B8)/$C9/I9,0)</f>
        <v>284</v>
      </c>
      <c r="P9" s="14">
        <f>ROUND(SUMIFS(游戏节奏!O$4:O$103,游戏节奏!$A$4:$A$103,"&lt;="&amp;卡牌值!$B9,游戏节奏!$A$4:$A$103,"&gt;"&amp;$B8)/$C9/J9,0)</f>
        <v>0</v>
      </c>
      <c r="Q9" s="14">
        <f>ROUND(SUMIFS(游戏节奏!P$4:P$103,游戏节奏!$A$4:$A$103,"&lt;="&amp;卡牌值!$B9,游戏节奏!$A$4:$A$103,"&gt;"&amp;$B8)/$C9/K9,0)</f>
        <v>0</v>
      </c>
      <c r="R9" s="14">
        <v>2</v>
      </c>
      <c r="U9" s="21"/>
    </row>
    <row r="10" spans="1:22" ht="16.5" x14ac:dyDescent="0.2">
      <c r="A10" s="14">
        <v>7</v>
      </c>
      <c r="B10" s="14">
        <v>70</v>
      </c>
      <c r="C10" s="14">
        <v>18</v>
      </c>
      <c r="D10" s="14">
        <f>ROUND(SUMIFS(游戏节奏!I$4:I$103,游戏节奏!$A$4:$A$103,"&lt;="&amp;卡牌值!$B10,游戏节奏!$A$4:$A$103,"&gt;"&amp;$B9)/$C10,0)</f>
        <v>31303</v>
      </c>
      <c r="E10" s="14">
        <f>ROUND(SUMIFS(游戏节奏!J$4:J$103,游戏节奏!$A$4:$A$103,"&lt;="&amp;卡牌值!$B10,游戏节奏!$A$4:$A$103,"&gt;"&amp;$B9)/$C10,0)</f>
        <v>29216</v>
      </c>
      <c r="F10" s="25">
        <v>1</v>
      </c>
      <c r="G10" s="25">
        <v>1</v>
      </c>
      <c r="H10" s="25">
        <v>1</v>
      </c>
      <c r="I10" s="25">
        <v>0.8</v>
      </c>
      <c r="J10" s="25">
        <v>0.8</v>
      </c>
      <c r="K10" s="25">
        <v>0.5</v>
      </c>
      <c r="L10" s="14">
        <f>ROUND(SUMIFS(游戏节奏!K$4:K$103,游戏节奏!$A$4:$A$103,"&lt;="&amp;卡牌值!$B10,游戏节奏!$A$4:$A$103,"&gt;"&amp;$B9)/$C10/F10,0)</f>
        <v>0</v>
      </c>
      <c r="M10" s="14">
        <f>ROUND(SUMIFS(游戏节奏!L$4:L$103,游戏节奏!$A$4:$A$103,"&lt;="&amp;卡牌值!$B10,游戏节奏!$A$4:$A$103,"&gt;"&amp;$B9)/$C10/G10,0)</f>
        <v>0</v>
      </c>
      <c r="N10" s="14">
        <f>ROUND(SUMIFS(游戏节奏!M$4:M$103,游戏节奏!$A$4:$A$103,"&lt;="&amp;卡牌值!$B10,游戏节奏!$A$4:$A$103,"&gt;"&amp;$B9)/$C10/H10,0)</f>
        <v>522</v>
      </c>
      <c r="O10" s="14">
        <f>ROUND(SUMIFS(游戏节奏!N$4:N$103,游戏节奏!$A$4:$A$103,"&lt;="&amp;卡牌值!$B10,游戏节奏!$A$4:$A$103,"&gt;"&amp;$B9)/$C10/I10,0)</f>
        <v>0</v>
      </c>
      <c r="P10" s="14">
        <f>ROUND(SUMIFS(游戏节奏!O$4:O$103,游戏节奏!$A$4:$A$103,"&lt;="&amp;卡牌值!$B10,游戏节奏!$A$4:$A$103,"&gt;"&amp;$B9)/$C10/J10,0)</f>
        <v>78</v>
      </c>
      <c r="Q10" s="14">
        <f>ROUND(SUMIFS(游戏节奏!P$4:P$103,游戏节奏!$A$4:$A$103,"&lt;="&amp;卡牌值!$B10,游戏节奏!$A$4:$A$103,"&gt;"&amp;$B9)/$C10/K10,0)</f>
        <v>0</v>
      </c>
      <c r="R10" s="14">
        <v>3</v>
      </c>
      <c r="U10" s="21"/>
    </row>
    <row r="11" spans="1:22" ht="16.5" x14ac:dyDescent="0.2">
      <c r="A11" s="14">
        <v>8</v>
      </c>
      <c r="B11" s="14">
        <v>80</v>
      </c>
      <c r="C11" s="14">
        <v>18</v>
      </c>
      <c r="D11" s="14">
        <f>ROUND(SUMIFS(游戏节奏!I$4:I$103,游戏节奏!$A$4:$A$103,"&lt;="&amp;卡牌值!$B11,游戏节奏!$A$4:$A$103,"&gt;"&amp;$B10)/$C11,0)</f>
        <v>58327</v>
      </c>
      <c r="E11" s="14">
        <f>ROUND(SUMIFS(游戏节奏!J$4:J$103,游戏节奏!$A$4:$A$103,"&lt;="&amp;卡牌值!$B11,游戏节奏!$A$4:$A$103,"&gt;"&amp;$B10)/$C11,0)</f>
        <v>54896</v>
      </c>
      <c r="F11" s="25">
        <v>1</v>
      </c>
      <c r="G11" s="25">
        <v>1</v>
      </c>
      <c r="H11" s="25">
        <v>1</v>
      </c>
      <c r="I11" s="25">
        <v>0.8</v>
      </c>
      <c r="J11" s="25">
        <v>0.8</v>
      </c>
      <c r="K11" s="25">
        <v>0.5</v>
      </c>
      <c r="L11" s="14">
        <f>ROUND(SUMIFS(游戏节奏!K$4:K$103,游戏节奏!$A$4:$A$103,"&lt;="&amp;卡牌值!$B11,游戏节奏!$A$4:$A$103,"&gt;"&amp;$B10)/$C11/F11,0)</f>
        <v>0</v>
      </c>
      <c r="M11" s="14">
        <f>ROUND(SUMIFS(游戏节奏!L$4:L$103,游戏节奏!$A$4:$A$103,"&lt;="&amp;卡牌值!$B11,游戏节奏!$A$4:$A$103,"&gt;"&amp;$B10)/$C11/G11,0)</f>
        <v>0</v>
      </c>
      <c r="N11" s="14">
        <f>ROUND(SUMIFS(游戏节奏!M$4:M$103,游戏节奏!$A$4:$A$103,"&lt;="&amp;卡牌值!$B11,游戏节奏!$A$4:$A$103,"&gt;"&amp;$B10)/$C11/H11,0)</f>
        <v>1144</v>
      </c>
      <c r="O11" s="14">
        <f>ROUND(SUMIFS(游戏节奏!N$4:N$103,游戏节奏!$A$4:$A$103,"&lt;="&amp;卡牌值!$B11,游戏节奏!$A$4:$A$103,"&gt;"&amp;$B10)/$C11/I11,0)</f>
        <v>0</v>
      </c>
      <c r="P11" s="14">
        <f>ROUND(SUMIFS(游戏节奏!O$4:O$103,游戏节奏!$A$4:$A$103,"&lt;="&amp;卡牌值!$B11,游戏节奏!$A$4:$A$103,"&gt;"&amp;$B10)/$C11/J11,0)</f>
        <v>129</v>
      </c>
      <c r="Q11" s="14">
        <f>ROUND(SUMIFS(游戏节奏!P$4:P$103,游戏节奏!$A$4:$A$103,"&lt;="&amp;卡牌值!$B11,游戏节奏!$A$4:$A$103,"&gt;"&amp;$B10)/$C11/K11,0)</f>
        <v>27</v>
      </c>
      <c r="R11" s="14">
        <v>3</v>
      </c>
      <c r="U11" s="21"/>
    </row>
    <row r="12" spans="1:22" ht="16.5" x14ac:dyDescent="0.2">
      <c r="A12" s="14">
        <v>9</v>
      </c>
      <c r="B12" s="14">
        <v>90</v>
      </c>
      <c r="C12" s="14">
        <v>18</v>
      </c>
      <c r="D12" s="14">
        <f>ROUND(SUMIFS(游戏节奏!I$4:I$103,游戏节奏!$A$4:$A$103,"&lt;="&amp;卡牌值!$B12,游戏节奏!$A$4:$A$103,"&gt;"&amp;$B11)/$C12,0)</f>
        <v>114034</v>
      </c>
      <c r="E12" s="14">
        <f>ROUND(SUMIFS(游戏节奏!J$4:J$103,游戏节奏!$A$4:$A$103,"&lt;="&amp;卡牌值!$B12,游戏节奏!$A$4:$A$103,"&gt;"&amp;$B11)/$C12,0)</f>
        <v>108032</v>
      </c>
      <c r="F12" s="25">
        <v>1</v>
      </c>
      <c r="G12" s="25">
        <v>1</v>
      </c>
      <c r="H12" s="25">
        <v>1</v>
      </c>
      <c r="I12" s="25">
        <v>0.8</v>
      </c>
      <c r="J12" s="25">
        <v>0.8</v>
      </c>
      <c r="K12" s="25">
        <v>0.5</v>
      </c>
      <c r="L12" s="14">
        <f>ROUND(SUMIFS(游戏节奏!K$4:K$103,游戏节奏!$A$4:$A$103,"&lt;="&amp;卡牌值!$B12,游戏节奏!$A$4:$A$103,"&gt;"&amp;$B11)/$C12/F12,0)</f>
        <v>0</v>
      </c>
      <c r="M12" s="14">
        <f>ROUND(SUMIFS(游戏节奏!L$4:L$103,游戏节奏!$A$4:$A$103,"&lt;="&amp;卡牌值!$B12,游戏节奏!$A$4:$A$103,"&gt;"&amp;$B11)/$C12/G12,0)</f>
        <v>0</v>
      </c>
      <c r="N12" s="14">
        <f>ROUND(SUMIFS(游戏节奏!M$4:M$103,游戏节奏!$A$4:$A$103,"&lt;="&amp;卡牌值!$B12,游戏节奏!$A$4:$A$103,"&gt;"&amp;$B11)/$C12/H12,0)</f>
        <v>2501</v>
      </c>
      <c r="O12" s="14">
        <f>ROUND(SUMIFS(游戏节奏!N$4:N$103,游戏节奏!$A$4:$A$103,"&lt;="&amp;卡牌值!$B12,游戏节奏!$A$4:$A$103,"&gt;"&amp;$B11)/$C12/I12,0)</f>
        <v>0</v>
      </c>
      <c r="P12" s="14">
        <f>ROUND(SUMIFS(游戏节奏!O$4:O$103,游戏节奏!$A$4:$A$103,"&lt;="&amp;卡牌值!$B12,游戏节奏!$A$4:$A$103,"&gt;"&amp;$B11)/$C12/J12,0)</f>
        <v>300</v>
      </c>
      <c r="Q12" s="14">
        <f>ROUND(SUMIFS(游戏节奏!P$4:P$103,游戏节奏!$A$4:$A$103,"&lt;="&amp;卡牌值!$B12,游戏节奏!$A$4:$A$103,"&gt;"&amp;$B11)/$C12/K12,0)</f>
        <v>72</v>
      </c>
      <c r="R12" s="14">
        <v>3</v>
      </c>
      <c r="U12" s="21"/>
    </row>
    <row r="13" spans="1:22" ht="16.5" x14ac:dyDescent="0.2">
      <c r="A13" s="14">
        <v>10</v>
      </c>
      <c r="B13" s="14">
        <v>100</v>
      </c>
      <c r="C13" s="14">
        <v>18</v>
      </c>
      <c r="D13" s="14">
        <f>ROUND(SUMIFS(游戏节奏!I$4:I$103,游戏节奏!$A$4:$A$103,"&lt;="&amp;卡牌值!$B13,游戏节奏!$A$4:$A$103,"&gt;"&amp;$B12)/$C13,0)</f>
        <v>264009</v>
      </c>
      <c r="E13" s="14">
        <f>ROUND(SUMIFS(游戏节奏!J$4:J$103,游戏节奏!$A$4:$A$103,"&lt;="&amp;卡牌值!$B13,游戏节奏!$A$4:$A$103,"&gt;"&amp;$B12)/$C13,0)</f>
        <v>240008</v>
      </c>
      <c r="F13" s="25">
        <v>1</v>
      </c>
      <c r="G13" s="25">
        <v>1</v>
      </c>
      <c r="H13" s="25">
        <v>1</v>
      </c>
      <c r="I13" s="25">
        <v>0.8</v>
      </c>
      <c r="J13" s="25">
        <v>0.8</v>
      </c>
      <c r="K13" s="25">
        <v>0.5</v>
      </c>
      <c r="L13" s="14">
        <f>ROUND(SUMIFS(游戏节奏!K$4:K$103,游戏节奏!$A$4:$A$103,"&lt;="&amp;卡牌值!$B13,游戏节奏!$A$4:$A$103,"&gt;"&amp;$B12)/$C13/F13,0)</f>
        <v>0</v>
      </c>
      <c r="M13" s="14">
        <f>ROUND(SUMIFS(游戏节奏!L$4:L$103,游戏节奏!$A$4:$A$103,"&lt;="&amp;卡牌值!$B13,游戏节奏!$A$4:$A$103,"&gt;"&amp;$B12)/$C13/G13,0)</f>
        <v>0</v>
      </c>
      <c r="N13" s="14">
        <f>ROUND(SUMIFS(游戏节奏!M$4:M$103,游戏节奏!$A$4:$A$103,"&lt;="&amp;卡牌值!$B13,游戏节奏!$A$4:$A$103,"&gt;"&amp;$B12)/$C13/H13,0)</f>
        <v>6000</v>
      </c>
      <c r="O13" s="14">
        <f>ROUND(SUMIFS(游戏节奏!N$4:N$103,游戏节奏!$A$4:$A$103,"&lt;="&amp;卡牌值!$B13,游戏节奏!$A$4:$A$103,"&gt;"&amp;$B12)/$C13/I13,0)</f>
        <v>0</v>
      </c>
      <c r="P13" s="14">
        <f>ROUND(SUMIFS(游戏节奏!O$4:O$103,游戏节奏!$A$4:$A$103,"&lt;="&amp;卡牌值!$B13,游戏节奏!$A$4:$A$103,"&gt;"&amp;$B12)/$C13/J13,0)</f>
        <v>750</v>
      </c>
      <c r="Q13" s="14">
        <f>ROUND(SUMIFS(游戏节奏!P$4:P$103,游戏节奏!$A$4:$A$103,"&lt;="&amp;卡牌值!$B13,游戏节奏!$A$4:$A$103,"&gt;"&amp;$B12)/$C13/K13,0)</f>
        <v>192</v>
      </c>
      <c r="R13" s="14">
        <v>4</v>
      </c>
    </row>
    <row r="14" spans="1:22" s="21" customFormat="1" x14ac:dyDescent="0.2"/>
    <row r="15" spans="1:22" ht="16.5" x14ac:dyDescent="0.2">
      <c r="F15" s="31">
        <v>0.5</v>
      </c>
      <c r="G15" s="31">
        <v>0.8</v>
      </c>
      <c r="H15" s="31">
        <v>1</v>
      </c>
      <c r="I15" s="31">
        <v>1.25</v>
      </c>
    </row>
    <row r="16" spans="1:22" s="21" customFormat="1" ht="20.25" x14ac:dyDescent="0.2">
      <c r="A16" s="52" t="s">
        <v>531</v>
      </c>
      <c r="B16" s="52"/>
      <c r="C16" s="52"/>
      <c r="D16" s="52"/>
      <c r="E16" s="52"/>
      <c r="F16" s="52"/>
      <c r="G16" s="52"/>
      <c r="H16" s="52"/>
      <c r="I16" s="52"/>
    </row>
    <row r="17" spans="1:21" ht="17.25" x14ac:dyDescent="0.2">
      <c r="A17" s="13" t="s">
        <v>530</v>
      </c>
      <c r="B17" s="13" t="s">
        <v>534</v>
      </c>
      <c r="C17" s="13" t="s">
        <v>535</v>
      </c>
      <c r="D17" s="13" t="s">
        <v>532</v>
      </c>
      <c r="E17" s="13" t="s">
        <v>533</v>
      </c>
      <c r="F17" s="13" t="s">
        <v>536</v>
      </c>
      <c r="G17" s="13" t="s">
        <v>537</v>
      </c>
      <c r="H17" s="13" t="s">
        <v>538</v>
      </c>
      <c r="I17" s="13" t="s">
        <v>539</v>
      </c>
      <c r="J17" s="13" t="s">
        <v>602</v>
      </c>
      <c r="L17" s="29" t="s">
        <v>540</v>
      </c>
      <c r="M17" s="29" t="s">
        <v>541</v>
      </c>
      <c r="N17" s="29" t="s">
        <v>542</v>
      </c>
      <c r="O17" s="29" t="s">
        <v>543</v>
      </c>
      <c r="P17" s="29" t="s">
        <v>544</v>
      </c>
      <c r="Q17" s="13" t="s">
        <v>547</v>
      </c>
      <c r="R17" s="13" t="s">
        <v>545</v>
      </c>
      <c r="S17" s="13" t="s">
        <v>548</v>
      </c>
      <c r="T17" s="13" t="s">
        <v>546</v>
      </c>
      <c r="U17" s="13" t="s">
        <v>549</v>
      </c>
    </row>
    <row r="18" spans="1:21" ht="16.5" x14ac:dyDescent="0.2">
      <c r="A18" s="14">
        <v>1</v>
      </c>
      <c r="B18" s="18">
        <f>SUM(C18:C32)</f>
        <v>120</v>
      </c>
      <c r="C18" s="14">
        <v>1</v>
      </c>
      <c r="D18" s="30">
        <f>C18/B$18</f>
        <v>8.3333333333333332E-3</v>
      </c>
      <c r="E18" s="14">
        <f>ROUND(B$32*D18,0)</f>
        <v>13</v>
      </c>
      <c r="F18" s="14">
        <f>ROUND($E18*F$15,0)</f>
        <v>7</v>
      </c>
      <c r="G18" s="14">
        <f t="shared" ref="G18:I33" si="0">ROUND($E18*G$15,0)</f>
        <v>10</v>
      </c>
      <c r="H18" s="14">
        <f t="shared" si="0"/>
        <v>13</v>
      </c>
      <c r="I18" s="14">
        <f t="shared" si="0"/>
        <v>16</v>
      </c>
      <c r="M18">
        <v>1101001</v>
      </c>
      <c r="N18" s="18">
        <f>VLOOKUP(M18,卡牌!$A$4:$C$39,3)</f>
        <v>3</v>
      </c>
      <c r="O18">
        <v>1</v>
      </c>
    </row>
    <row r="19" spans="1:21" ht="16.5" x14ac:dyDescent="0.2">
      <c r="A19" s="14">
        <v>2</v>
      </c>
      <c r="B19" s="14"/>
      <c r="C19" s="14">
        <v>2</v>
      </c>
      <c r="D19" s="30">
        <f t="shared" ref="D19:D32" si="1">C19/B$18</f>
        <v>1.6666666666666666E-2</v>
      </c>
      <c r="E19" s="14">
        <f t="shared" ref="E19:E32" si="2">ROUND(B$32*D19,0)</f>
        <v>27</v>
      </c>
      <c r="F19" s="14">
        <f t="shared" ref="F19:I50" si="3">ROUND($E19*F$15,0)</f>
        <v>14</v>
      </c>
      <c r="G19" s="14">
        <f t="shared" si="0"/>
        <v>22</v>
      </c>
      <c r="H19" s="14">
        <f t="shared" si="0"/>
        <v>27</v>
      </c>
      <c r="I19" s="14">
        <f t="shared" si="0"/>
        <v>34</v>
      </c>
      <c r="M19">
        <v>1101001</v>
      </c>
      <c r="N19" s="18">
        <f>VLOOKUP(M19,卡牌!$A$4:$C$39,3)</f>
        <v>3</v>
      </c>
      <c r="O19">
        <v>2</v>
      </c>
      <c r="P19" s="14" t="s">
        <v>470</v>
      </c>
      <c r="Q19" s="18">
        <f>ROUND(INDEX($L$4:$N$12,O19,INDEX($R$4:$R$12,O19))*INDEX($V$5:$V$8,N19)/10,0)*10</f>
        <v>80</v>
      </c>
    </row>
    <row r="20" spans="1:21" ht="16.5" x14ac:dyDescent="0.2">
      <c r="A20" s="14">
        <v>3</v>
      </c>
      <c r="B20" s="14"/>
      <c r="C20" s="14">
        <v>3</v>
      </c>
      <c r="D20" s="30">
        <f t="shared" si="1"/>
        <v>2.5000000000000001E-2</v>
      </c>
      <c r="E20" s="14">
        <f t="shared" si="2"/>
        <v>40</v>
      </c>
      <c r="F20" s="14">
        <f t="shared" si="3"/>
        <v>20</v>
      </c>
      <c r="G20" s="14">
        <f t="shared" si="0"/>
        <v>32</v>
      </c>
      <c r="H20" s="14">
        <f t="shared" si="0"/>
        <v>40</v>
      </c>
      <c r="I20" s="14">
        <f t="shared" si="0"/>
        <v>50</v>
      </c>
      <c r="M20">
        <v>1101001</v>
      </c>
      <c r="N20" s="18">
        <f>VLOOKUP(M20,卡牌!$A$4:$C$39,3)</f>
        <v>3</v>
      </c>
      <c r="O20">
        <v>3</v>
      </c>
      <c r="P20" s="14" t="s">
        <v>470</v>
      </c>
      <c r="Q20" s="18">
        <f t="shared" ref="Q20:Q26" si="4">ROUND(INDEX($L$4:$N$12,O20,INDEX($R$4:$R$12,O20))*INDEX($V$5:$V$8,N20)/10,0)*10</f>
        <v>490</v>
      </c>
    </row>
    <row r="21" spans="1:21" ht="16.5" x14ac:dyDescent="0.2">
      <c r="A21" s="14">
        <v>4</v>
      </c>
      <c r="B21" s="14"/>
      <c r="C21" s="14">
        <v>4</v>
      </c>
      <c r="D21" s="30">
        <f t="shared" si="1"/>
        <v>3.3333333333333333E-2</v>
      </c>
      <c r="E21" s="14">
        <f t="shared" si="2"/>
        <v>54</v>
      </c>
      <c r="F21" s="14">
        <f t="shared" si="3"/>
        <v>27</v>
      </c>
      <c r="G21" s="14">
        <f t="shared" si="0"/>
        <v>43</v>
      </c>
      <c r="H21" s="14">
        <f t="shared" si="0"/>
        <v>54</v>
      </c>
      <c r="I21" s="14">
        <f t="shared" si="0"/>
        <v>68</v>
      </c>
      <c r="M21">
        <v>1101001</v>
      </c>
      <c r="N21" s="18">
        <f>VLOOKUP(M21,卡牌!$A$4:$C$39,3)</f>
        <v>3</v>
      </c>
      <c r="O21">
        <v>4</v>
      </c>
      <c r="P21" s="14" t="s">
        <v>472</v>
      </c>
      <c r="Q21" s="18">
        <f t="shared" si="4"/>
        <v>400</v>
      </c>
    </row>
    <row r="22" spans="1:21" ht="16.5" x14ac:dyDescent="0.2">
      <c r="A22" s="14">
        <v>5</v>
      </c>
      <c r="B22" s="14"/>
      <c r="C22" s="14">
        <v>5</v>
      </c>
      <c r="D22" s="30">
        <f t="shared" si="1"/>
        <v>4.1666666666666664E-2</v>
      </c>
      <c r="E22" s="14">
        <f t="shared" si="2"/>
        <v>67</v>
      </c>
      <c r="F22" s="14">
        <f t="shared" si="3"/>
        <v>34</v>
      </c>
      <c r="G22" s="14">
        <f t="shared" si="0"/>
        <v>54</v>
      </c>
      <c r="H22" s="14">
        <f t="shared" si="0"/>
        <v>67</v>
      </c>
      <c r="I22" s="14">
        <f t="shared" si="0"/>
        <v>84</v>
      </c>
      <c r="M22">
        <v>1101001</v>
      </c>
      <c r="N22" s="18">
        <f>VLOOKUP(M22,卡牌!$A$4:$C$39,3)</f>
        <v>3</v>
      </c>
      <c r="O22">
        <v>5</v>
      </c>
      <c r="P22" s="14" t="s">
        <v>472</v>
      </c>
      <c r="Q22" s="18">
        <f t="shared" si="4"/>
        <v>590</v>
      </c>
      <c r="R22" s="18" t="str">
        <f>INDEX(卡牌!$D$4:$D$39,MATCH(卡牌值!M22,卡牌!$A$4:$A$39,0))</f>
        <v>火中级</v>
      </c>
      <c r="S22" s="18">
        <f>ROUND(INDEX($O$4:$O$12,O22) * INDEX($V$5:$V$8,N22)  /5,0)*5</f>
        <v>125</v>
      </c>
    </row>
    <row r="23" spans="1:21" ht="16.5" x14ac:dyDescent="0.2">
      <c r="A23" s="14">
        <v>6</v>
      </c>
      <c r="B23" s="14"/>
      <c r="C23" s="14">
        <v>6</v>
      </c>
      <c r="D23" s="30">
        <f t="shared" si="1"/>
        <v>0.05</v>
      </c>
      <c r="E23" s="14">
        <f t="shared" si="2"/>
        <v>81</v>
      </c>
      <c r="F23" s="14">
        <f t="shared" si="3"/>
        <v>41</v>
      </c>
      <c r="G23" s="14">
        <f t="shared" si="0"/>
        <v>65</v>
      </c>
      <c r="H23" s="14">
        <f t="shared" si="0"/>
        <v>81</v>
      </c>
      <c r="I23" s="14">
        <f t="shared" si="0"/>
        <v>101</v>
      </c>
      <c r="M23">
        <v>1101001</v>
      </c>
      <c r="N23" s="18">
        <f>VLOOKUP(M23,卡牌!$A$4:$C$39,3)</f>
        <v>3</v>
      </c>
      <c r="O23">
        <v>6</v>
      </c>
      <c r="P23" s="14" t="s">
        <v>472</v>
      </c>
      <c r="Q23" s="18">
        <f t="shared" si="4"/>
        <v>1010</v>
      </c>
      <c r="R23" s="18" t="str">
        <f>INDEX(卡牌!$D$4:$D$39,MATCH(卡牌值!M23,卡牌!$A$4:$A$39,0))</f>
        <v>火中级</v>
      </c>
      <c r="S23" s="18">
        <f>ROUND(INDEX($O$4:$O$12,O23) * INDEX($V$5:$V$8,N23)  /5,0)*5</f>
        <v>285</v>
      </c>
    </row>
    <row r="24" spans="1:21" ht="16.5" x14ac:dyDescent="0.2">
      <c r="A24" s="14">
        <v>7</v>
      </c>
      <c r="B24" s="14"/>
      <c r="C24" s="14">
        <v>7</v>
      </c>
      <c r="D24" s="30">
        <f t="shared" si="1"/>
        <v>5.8333333333333334E-2</v>
      </c>
      <c r="E24" s="14">
        <f t="shared" si="2"/>
        <v>94</v>
      </c>
      <c r="F24" s="14">
        <f t="shared" si="3"/>
        <v>47</v>
      </c>
      <c r="G24" s="14">
        <f t="shared" si="0"/>
        <v>75</v>
      </c>
      <c r="H24" s="14">
        <f t="shared" si="0"/>
        <v>94</v>
      </c>
      <c r="I24" s="14">
        <f t="shared" si="0"/>
        <v>118</v>
      </c>
      <c r="M24">
        <v>1101001</v>
      </c>
      <c r="N24" s="18">
        <f>VLOOKUP(M24,卡牌!$A$4:$C$39,3)</f>
        <v>3</v>
      </c>
      <c r="O24">
        <v>7</v>
      </c>
      <c r="P24" s="14" t="s">
        <v>475</v>
      </c>
      <c r="Q24" s="18">
        <f t="shared" si="4"/>
        <v>520</v>
      </c>
      <c r="R24" s="18" t="str">
        <f>INDEX(卡牌!$E$4:$E$39,MATCH(卡牌值!M24,卡牌!$A$4:$A$39,0))</f>
        <v>火高级</v>
      </c>
      <c r="S24" s="18">
        <f>ROUND(INDEX($P$4:$P$12,O24)  *  INDEX($V$5:$V$8,N24)  /5,0)*5</f>
        <v>80</v>
      </c>
    </row>
    <row r="25" spans="1:21" ht="16.5" x14ac:dyDescent="0.2">
      <c r="A25" s="14">
        <v>8</v>
      </c>
      <c r="B25" s="14"/>
      <c r="C25" s="14">
        <v>8</v>
      </c>
      <c r="D25" s="30">
        <f t="shared" si="1"/>
        <v>6.6666666666666666E-2</v>
      </c>
      <c r="E25" s="14">
        <f t="shared" si="2"/>
        <v>108</v>
      </c>
      <c r="F25" s="14">
        <f t="shared" si="3"/>
        <v>54</v>
      </c>
      <c r="G25" s="14">
        <f t="shared" si="0"/>
        <v>86</v>
      </c>
      <c r="H25" s="14">
        <f t="shared" si="0"/>
        <v>108</v>
      </c>
      <c r="I25" s="14">
        <f t="shared" si="0"/>
        <v>135</v>
      </c>
      <c r="M25">
        <v>1101001</v>
      </c>
      <c r="N25" s="18">
        <f>VLOOKUP(M25,卡牌!$A$4:$C$39,3)</f>
        <v>3</v>
      </c>
      <c r="O25">
        <v>8</v>
      </c>
      <c r="P25" s="14" t="s">
        <v>475</v>
      </c>
      <c r="Q25" s="18">
        <f t="shared" si="4"/>
        <v>1140</v>
      </c>
      <c r="R25" s="18" t="str">
        <f>INDEX(卡牌!$E$4:$E$39,MATCH(卡牌值!M25,卡牌!$A$4:$A$39,0))</f>
        <v>火高级</v>
      </c>
      <c r="S25" s="18">
        <f t="shared" ref="S25:S26" si="5">ROUND(INDEX($P$4:$P$12,O25)  *  INDEX($V$5:$V$8,N25)  /5,0)*5</f>
        <v>130</v>
      </c>
      <c r="T25" s="18" t="str">
        <f>INDEX(卡牌!$G$4:$G$39,MATCH(卡牌值!M25,卡牌!$A$4:$A$39,0))</f>
        <v>武神躯材料</v>
      </c>
      <c r="U25" s="18">
        <f>ROUND(INDEX($Q$4:$Q$12,O25)  *  INDEX($V$5:$V$8,N25)  /5,0)*5</f>
        <v>25</v>
      </c>
    </row>
    <row r="26" spans="1:21" ht="16.5" x14ac:dyDescent="0.2">
      <c r="A26" s="14">
        <v>9</v>
      </c>
      <c r="B26" s="14"/>
      <c r="C26" s="14">
        <v>9</v>
      </c>
      <c r="D26" s="30">
        <f t="shared" si="1"/>
        <v>7.4999999999999997E-2</v>
      </c>
      <c r="E26" s="14">
        <f t="shared" si="2"/>
        <v>121</v>
      </c>
      <c r="F26" s="14">
        <f t="shared" si="3"/>
        <v>61</v>
      </c>
      <c r="G26" s="14">
        <f t="shared" si="0"/>
        <v>97</v>
      </c>
      <c r="H26" s="14">
        <f t="shared" si="0"/>
        <v>121</v>
      </c>
      <c r="I26" s="14">
        <f t="shared" si="0"/>
        <v>151</v>
      </c>
      <c r="M26">
        <v>1101001</v>
      </c>
      <c r="N26" s="18">
        <f>VLOOKUP(M26,卡牌!$A$4:$C$39,3)</f>
        <v>3</v>
      </c>
      <c r="O26">
        <v>9</v>
      </c>
      <c r="P26" s="14" t="s">
        <v>475</v>
      </c>
      <c r="Q26" s="18">
        <f t="shared" si="4"/>
        <v>2500</v>
      </c>
      <c r="R26" s="18" t="str">
        <f>INDEX(卡牌!$E$4:$E$39,MATCH(卡牌值!M26,卡牌!$A$4:$A$39,0))</f>
        <v>火高级</v>
      </c>
      <c r="S26" s="18">
        <f t="shared" si="5"/>
        <v>300</v>
      </c>
      <c r="T26" s="18" t="str">
        <f>INDEX(卡牌!$G$4:$G$39,MATCH(卡牌值!M26,卡牌!$A$4:$A$39,0))</f>
        <v>武神躯材料</v>
      </c>
      <c r="U26" s="18">
        <f>ROUND(INDEX($Q$4:$Q$12,O26)  *  INDEX($V$5:$V$8,N26)  /5,0)*5</f>
        <v>70</v>
      </c>
    </row>
    <row r="27" spans="1:21" ht="16.5" x14ac:dyDescent="0.2">
      <c r="A27" s="14">
        <v>10</v>
      </c>
      <c r="B27" s="14"/>
      <c r="C27" s="14">
        <v>10</v>
      </c>
      <c r="D27" s="30">
        <f t="shared" si="1"/>
        <v>8.3333333333333329E-2</v>
      </c>
      <c r="E27" s="14">
        <f t="shared" si="2"/>
        <v>135</v>
      </c>
      <c r="F27" s="14">
        <f t="shared" si="3"/>
        <v>68</v>
      </c>
      <c r="G27" s="14">
        <f t="shared" si="0"/>
        <v>108</v>
      </c>
      <c r="H27" s="14">
        <f t="shared" si="0"/>
        <v>135</v>
      </c>
      <c r="I27" s="14">
        <f t="shared" si="0"/>
        <v>169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</row>
    <row r="28" spans="1:21" ht="16.5" x14ac:dyDescent="0.2">
      <c r="A28" s="14">
        <v>11</v>
      </c>
      <c r="B28" s="14"/>
      <c r="C28" s="14">
        <v>11</v>
      </c>
      <c r="D28" s="30">
        <f t="shared" si="1"/>
        <v>9.166666666666666E-2</v>
      </c>
      <c r="E28" s="14">
        <f t="shared" si="2"/>
        <v>148</v>
      </c>
      <c r="F28" s="14">
        <f t="shared" si="3"/>
        <v>74</v>
      </c>
      <c r="G28" s="14">
        <f t="shared" si="0"/>
        <v>118</v>
      </c>
      <c r="H28" s="14">
        <f t="shared" si="0"/>
        <v>148</v>
      </c>
      <c r="I28" s="14">
        <f t="shared" si="0"/>
        <v>185</v>
      </c>
      <c r="M28">
        <v>1101002</v>
      </c>
      <c r="N28" s="18">
        <f>VLOOKUP(M28,卡牌!$A$4:$C$39,3)</f>
        <v>2</v>
      </c>
      <c r="O28">
        <v>2</v>
      </c>
      <c r="P28" s="14" t="s">
        <v>470</v>
      </c>
      <c r="Q28" s="18">
        <f>ROUND(INDEX($L$4:$N$12,O28,INDEX($R$4:$R$12,O28))*INDEX($V$5:$V$8,N28)/10,0)*10</f>
        <v>60</v>
      </c>
    </row>
    <row r="29" spans="1:21" ht="16.5" x14ac:dyDescent="0.2">
      <c r="A29" s="14">
        <v>12</v>
      </c>
      <c r="B29" s="14"/>
      <c r="C29" s="14">
        <v>12</v>
      </c>
      <c r="D29" s="30">
        <f t="shared" si="1"/>
        <v>0.1</v>
      </c>
      <c r="E29" s="14">
        <f t="shared" si="2"/>
        <v>162</v>
      </c>
      <c r="F29" s="14">
        <f t="shared" si="3"/>
        <v>81</v>
      </c>
      <c r="G29" s="14">
        <f t="shared" si="0"/>
        <v>130</v>
      </c>
      <c r="H29" s="14">
        <f t="shared" si="0"/>
        <v>162</v>
      </c>
      <c r="I29" s="14">
        <f t="shared" si="0"/>
        <v>203</v>
      </c>
      <c r="M29">
        <v>1101002</v>
      </c>
      <c r="N29" s="18">
        <f>VLOOKUP(M29,卡牌!$A$4:$C$39,3)</f>
        <v>2</v>
      </c>
      <c r="O29">
        <v>3</v>
      </c>
      <c r="P29" s="14" t="s">
        <v>470</v>
      </c>
      <c r="Q29" s="18">
        <f t="shared" ref="Q29:Q35" si="6">ROUND(INDEX($L$4:$N$12,O29,INDEX($R$4:$R$12,O29))*INDEX($V$5:$V$8,N29)/10,0)*10</f>
        <v>390</v>
      </c>
    </row>
    <row r="30" spans="1:21" ht="16.5" x14ac:dyDescent="0.2">
      <c r="A30" s="14">
        <v>13</v>
      </c>
      <c r="B30" s="14"/>
      <c r="C30" s="14">
        <v>13</v>
      </c>
      <c r="D30" s="30">
        <f t="shared" si="1"/>
        <v>0.10833333333333334</v>
      </c>
      <c r="E30" s="14">
        <f t="shared" si="2"/>
        <v>175</v>
      </c>
      <c r="F30" s="14">
        <f t="shared" si="3"/>
        <v>88</v>
      </c>
      <c r="G30" s="14">
        <f t="shared" si="0"/>
        <v>140</v>
      </c>
      <c r="H30" s="14">
        <f t="shared" si="0"/>
        <v>175</v>
      </c>
      <c r="I30" s="14">
        <f t="shared" si="0"/>
        <v>219</v>
      </c>
      <c r="M30">
        <v>1101002</v>
      </c>
      <c r="N30" s="18">
        <f>VLOOKUP(M30,卡牌!$A$4:$C$39,3)</f>
        <v>2</v>
      </c>
      <c r="O30">
        <v>4</v>
      </c>
      <c r="P30" s="14" t="s">
        <v>472</v>
      </c>
      <c r="Q30" s="18">
        <f t="shared" si="6"/>
        <v>320</v>
      </c>
    </row>
    <row r="31" spans="1:21" ht="16.5" x14ac:dyDescent="0.2">
      <c r="A31" s="14">
        <v>14</v>
      </c>
      <c r="B31" s="14"/>
      <c r="C31" s="14">
        <v>14</v>
      </c>
      <c r="D31" s="30">
        <f t="shared" si="1"/>
        <v>0.11666666666666667</v>
      </c>
      <c r="E31" s="14">
        <f t="shared" si="2"/>
        <v>188</v>
      </c>
      <c r="F31" s="14">
        <f t="shared" si="3"/>
        <v>94</v>
      </c>
      <c r="G31" s="14">
        <f t="shared" si="0"/>
        <v>150</v>
      </c>
      <c r="H31" s="14">
        <f t="shared" si="0"/>
        <v>188</v>
      </c>
      <c r="I31" s="14">
        <f t="shared" si="0"/>
        <v>235</v>
      </c>
      <c r="M31">
        <v>1101002</v>
      </c>
      <c r="N31" s="18">
        <f>VLOOKUP(M31,卡牌!$A$4:$C$39,3)</f>
        <v>2</v>
      </c>
      <c r="O31">
        <v>5</v>
      </c>
      <c r="P31" s="14" t="s">
        <v>472</v>
      </c>
      <c r="Q31" s="18">
        <f t="shared" si="6"/>
        <v>470</v>
      </c>
      <c r="R31" s="18" t="str">
        <f>INDEX(卡牌!$D$4:$D$39,MATCH(卡牌值!M31,卡牌!$A$4:$A$39,0))</f>
        <v>雷中级</v>
      </c>
      <c r="S31" s="18">
        <f>ROUND(INDEX($O$4:$O$12,O31) * INDEX($V$5:$V$8,N31)  /5,0)*5</f>
        <v>100</v>
      </c>
    </row>
    <row r="32" spans="1:21" ht="16.5" x14ac:dyDescent="0.2">
      <c r="A32" s="14">
        <v>15</v>
      </c>
      <c r="B32" s="18">
        <f>D5</f>
        <v>1615</v>
      </c>
      <c r="C32" s="14">
        <v>15</v>
      </c>
      <c r="D32" s="30">
        <f t="shared" si="1"/>
        <v>0.125</v>
      </c>
      <c r="E32" s="14">
        <f t="shared" si="2"/>
        <v>202</v>
      </c>
      <c r="F32" s="14">
        <f t="shared" si="3"/>
        <v>101</v>
      </c>
      <c r="G32" s="14">
        <f t="shared" si="0"/>
        <v>162</v>
      </c>
      <c r="H32" s="14">
        <f t="shared" si="0"/>
        <v>202</v>
      </c>
      <c r="I32" s="14">
        <f t="shared" si="0"/>
        <v>253</v>
      </c>
      <c r="M32">
        <v>1101002</v>
      </c>
      <c r="N32" s="18">
        <f>VLOOKUP(M32,卡牌!$A$4:$C$39,3)</f>
        <v>2</v>
      </c>
      <c r="O32">
        <v>6</v>
      </c>
      <c r="P32" s="14" t="s">
        <v>472</v>
      </c>
      <c r="Q32" s="18">
        <f t="shared" si="6"/>
        <v>810</v>
      </c>
      <c r="R32" s="18" t="str">
        <f>INDEX(卡牌!$D$4:$D$39,MATCH(卡牌值!M32,卡牌!$A$4:$A$39,0))</f>
        <v>雷中级</v>
      </c>
      <c r="S32" s="18">
        <f>ROUND(INDEX($O$4:$O$12,O32) * INDEX($V$5:$V$8,N32)  /5,0)*5</f>
        <v>225</v>
      </c>
    </row>
    <row r="33" spans="1:21" ht="16.5" x14ac:dyDescent="0.2">
      <c r="A33" s="14">
        <v>16</v>
      </c>
      <c r="B33" s="18">
        <f>SUM(C33:C47)</f>
        <v>405</v>
      </c>
      <c r="C33" s="14">
        <v>20</v>
      </c>
      <c r="D33" s="30">
        <f>C33/B$33</f>
        <v>4.9382716049382713E-2</v>
      </c>
      <c r="E33" s="14">
        <f>ROUND(B$47*D33,0)</f>
        <v>214</v>
      </c>
      <c r="F33" s="14">
        <f t="shared" si="3"/>
        <v>107</v>
      </c>
      <c r="G33" s="14">
        <f t="shared" si="0"/>
        <v>171</v>
      </c>
      <c r="H33" s="14">
        <f t="shared" si="0"/>
        <v>214</v>
      </c>
      <c r="I33" s="14">
        <f t="shared" si="0"/>
        <v>268</v>
      </c>
      <c r="M33">
        <v>1101002</v>
      </c>
      <c r="N33" s="18">
        <f>VLOOKUP(M33,卡牌!$A$4:$C$39,3)</f>
        <v>2</v>
      </c>
      <c r="O33">
        <v>7</v>
      </c>
      <c r="P33" s="14" t="s">
        <v>475</v>
      </c>
      <c r="Q33" s="18">
        <f t="shared" si="6"/>
        <v>420</v>
      </c>
      <c r="R33" s="18" t="str">
        <f>INDEX(卡牌!$E$4:$E$39,MATCH(卡牌值!M33,卡牌!$A$4:$A$39,0))</f>
        <v>雷高级</v>
      </c>
      <c r="S33" s="18">
        <f>ROUND(INDEX($P$4:$P$12,O33)  *  INDEX($V$5:$V$8,N33)  /5,0)*5</f>
        <v>60</v>
      </c>
    </row>
    <row r="34" spans="1:21" ht="16.5" x14ac:dyDescent="0.2">
      <c r="A34" s="14">
        <v>17</v>
      </c>
      <c r="B34" s="14"/>
      <c r="C34" s="14">
        <v>21</v>
      </c>
      <c r="D34" s="30">
        <f t="shared" ref="D34:D47" si="7">C34/B$33</f>
        <v>5.185185185185185E-2</v>
      </c>
      <c r="E34" s="14">
        <f t="shared" ref="E34:E47" si="8">ROUND(B$47*D34,0)</f>
        <v>225</v>
      </c>
      <c r="F34" s="14">
        <f t="shared" si="3"/>
        <v>113</v>
      </c>
      <c r="G34" s="14">
        <f t="shared" si="3"/>
        <v>180</v>
      </c>
      <c r="H34" s="14">
        <f t="shared" si="3"/>
        <v>225</v>
      </c>
      <c r="I34" s="14">
        <f t="shared" si="3"/>
        <v>281</v>
      </c>
      <c r="M34">
        <v>1101002</v>
      </c>
      <c r="N34" s="18">
        <f>VLOOKUP(M34,卡牌!$A$4:$C$39,3)</f>
        <v>2</v>
      </c>
      <c r="O34">
        <v>8</v>
      </c>
      <c r="P34" s="14" t="s">
        <v>475</v>
      </c>
      <c r="Q34" s="18">
        <f t="shared" si="6"/>
        <v>920</v>
      </c>
      <c r="R34" s="18" t="str">
        <f>INDEX(卡牌!$E$4:$E$39,MATCH(卡牌值!M34,卡牌!$A$4:$A$39,0))</f>
        <v>雷高级</v>
      </c>
      <c r="S34" s="18">
        <f t="shared" ref="S34:S35" si="9">ROUND(INDEX($P$4:$P$12,O34)  *  INDEX($V$5:$V$8,N34)  /5,0)*5</f>
        <v>105</v>
      </c>
      <c r="T34" s="18" t="str">
        <f>INDEX(卡牌!$G$4:$G$39,MATCH(卡牌值!M34,卡牌!$A$4:$A$39,0))</f>
        <v>普通寄灵人材料</v>
      </c>
      <c r="U34" s="18">
        <f>ROUND(INDEX($Q$4:$Q$12,O34)  *  INDEX($V$5:$V$8,N34)  /5,0)*5</f>
        <v>20</v>
      </c>
    </row>
    <row r="35" spans="1:21" ht="16.5" x14ac:dyDescent="0.2">
      <c r="A35" s="14">
        <v>18</v>
      </c>
      <c r="B35" s="14"/>
      <c r="C35" s="14">
        <v>22</v>
      </c>
      <c r="D35" s="30">
        <f t="shared" si="7"/>
        <v>5.4320987654320987E-2</v>
      </c>
      <c r="E35" s="14">
        <f t="shared" si="8"/>
        <v>235</v>
      </c>
      <c r="F35" s="14">
        <f t="shared" si="3"/>
        <v>118</v>
      </c>
      <c r="G35" s="14">
        <f t="shared" si="3"/>
        <v>188</v>
      </c>
      <c r="H35" s="14">
        <f t="shared" si="3"/>
        <v>235</v>
      </c>
      <c r="I35" s="14">
        <f t="shared" si="3"/>
        <v>294</v>
      </c>
      <c r="M35">
        <v>1101002</v>
      </c>
      <c r="N35" s="18">
        <f>VLOOKUP(M35,卡牌!$A$4:$C$39,3)</f>
        <v>2</v>
      </c>
      <c r="O35">
        <v>9</v>
      </c>
      <c r="P35" s="14" t="s">
        <v>475</v>
      </c>
      <c r="Q35" s="18">
        <f t="shared" si="6"/>
        <v>2000</v>
      </c>
      <c r="R35" s="18" t="str">
        <f>INDEX(卡牌!$E$4:$E$39,MATCH(卡牌值!M35,卡牌!$A$4:$A$39,0))</f>
        <v>雷高级</v>
      </c>
      <c r="S35" s="18">
        <f t="shared" si="9"/>
        <v>240</v>
      </c>
      <c r="T35" s="18" t="str">
        <f>INDEX(卡牌!$G$4:$G$39,MATCH(卡牌值!M35,卡牌!$A$4:$A$39,0))</f>
        <v>普通寄灵人材料</v>
      </c>
      <c r="U35" s="18">
        <f>ROUND(INDEX($Q$4:$Q$12,O35)  *  INDEX($V$5:$V$8,N35)  /5,0)*5</f>
        <v>60</v>
      </c>
    </row>
    <row r="36" spans="1:21" ht="16.5" x14ac:dyDescent="0.2">
      <c r="A36" s="14">
        <v>19</v>
      </c>
      <c r="B36" s="14"/>
      <c r="C36" s="14">
        <v>23</v>
      </c>
      <c r="D36" s="30">
        <f t="shared" si="7"/>
        <v>5.6790123456790124E-2</v>
      </c>
      <c r="E36" s="14">
        <f t="shared" si="8"/>
        <v>246</v>
      </c>
      <c r="F36" s="14">
        <f t="shared" si="3"/>
        <v>123</v>
      </c>
      <c r="G36" s="14">
        <f t="shared" si="3"/>
        <v>197</v>
      </c>
      <c r="H36" s="14">
        <f t="shared" si="3"/>
        <v>246</v>
      </c>
      <c r="I36" s="14">
        <f t="shared" si="3"/>
        <v>308</v>
      </c>
      <c r="M36">
        <v>1101003</v>
      </c>
      <c r="N36" s="18">
        <f>VLOOKUP(M36,卡牌!$A$4:$C$39,3)</f>
        <v>3</v>
      </c>
      <c r="O36">
        <v>1</v>
      </c>
    </row>
    <row r="37" spans="1:21" ht="16.5" x14ac:dyDescent="0.2">
      <c r="A37" s="14">
        <v>20</v>
      </c>
      <c r="B37" s="14"/>
      <c r="C37" s="14">
        <v>24</v>
      </c>
      <c r="D37" s="30">
        <f t="shared" si="7"/>
        <v>5.9259259259259262E-2</v>
      </c>
      <c r="E37" s="14">
        <f t="shared" si="8"/>
        <v>257</v>
      </c>
      <c r="F37" s="14">
        <f t="shared" si="3"/>
        <v>129</v>
      </c>
      <c r="G37" s="14">
        <f t="shared" si="3"/>
        <v>206</v>
      </c>
      <c r="H37" s="14">
        <f t="shared" si="3"/>
        <v>257</v>
      </c>
      <c r="I37" s="14">
        <f t="shared" si="3"/>
        <v>321</v>
      </c>
      <c r="J37" s="18">
        <f>ROUND(SUM(I28:I37)*1.5/500,0)*500</f>
        <v>4000</v>
      </c>
      <c r="M37">
        <v>1101003</v>
      </c>
      <c r="N37" s="18">
        <f>VLOOKUP(M37,卡牌!$A$4:$C$39,3)</f>
        <v>3</v>
      </c>
      <c r="O37">
        <v>2</v>
      </c>
      <c r="P37" s="14" t="s">
        <v>470</v>
      </c>
      <c r="Q37" s="18">
        <f>ROUND(INDEX($L$4:$N$12,O37,INDEX($R$4:$R$12,O37))*INDEX($V$5:$V$8,N37)/10,0)*10</f>
        <v>80</v>
      </c>
    </row>
    <row r="38" spans="1:21" ht="16.5" x14ac:dyDescent="0.2">
      <c r="A38" s="14">
        <v>21</v>
      </c>
      <c r="B38" s="14"/>
      <c r="C38" s="14">
        <v>25</v>
      </c>
      <c r="D38" s="30">
        <f t="shared" si="7"/>
        <v>6.1728395061728392E-2</v>
      </c>
      <c r="E38" s="14">
        <f t="shared" si="8"/>
        <v>267</v>
      </c>
      <c r="F38" s="14">
        <f t="shared" si="3"/>
        <v>134</v>
      </c>
      <c r="G38" s="14">
        <f t="shared" si="3"/>
        <v>214</v>
      </c>
      <c r="H38" s="14">
        <f t="shared" si="3"/>
        <v>267</v>
      </c>
      <c r="I38" s="14">
        <f t="shared" si="3"/>
        <v>334</v>
      </c>
      <c r="M38">
        <v>1101003</v>
      </c>
      <c r="N38" s="18">
        <f>VLOOKUP(M38,卡牌!$A$4:$C$39,3)</f>
        <v>3</v>
      </c>
      <c r="O38">
        <v>3</v>
      </c>
      <c r="P38" s="14" t="s">
        <v>470</v>
      </c>
      <c r="Q38" s="18">
        <f t="shared" ref="Q38:Q44" si="10">ROUND(INDEX($L$4:$N$12,O38,INDEX($R$4:$R$12,O38))*INDEX($V$5:$V$8,N38)/10,0)*10</f>
        <v>490</v>
      </c>
    </row>
    <row r="39" spans="1:21" ht="16.5" x14ac:dyDescent="0.2">
      <c r="A39" s="14">
        <v>22</v>
      </c>
      <c r="B39" s="14"/>
      <c r="C39" s="14">
        <v>26</v>
      </c>
      <c r="D39" s="30">
        <f t="shared" si="7"/>
        <v>6.4197530864197536E-2</v>
      </c>
      <c r="E39" s="14">
        <f t="shared" si="8"/>
        <v>278</v>
      </c>
      <c r="F39" s="14">
        <f t="shared" si="3"/>
        <v>139</v>
      </c>
      <c r="G39" s="14">
        <f t="shared" si="3"/>
        <v>222</v>
      </c>
      <c r="H39" s="14">
        <f t="shared" si="3"/>
        <v>278</v>
      </c>
      <c r="I39" s="14">
        <f t="shared" si="3"/>
        <v>348</v>
      </c>
      <c r="M39">
        <v>1101003</v>
      </c>
      <c r="N39" s="18">
        <f>VLOOKUP(M39,卡牌!$A$4:$C$39,3)</f>
        <v>3</v>
      </c>
      <c r="O39">
        <v>4</v>
      </c>
      <c r="P39" s="14" t="s">
        <v>472</v>
      </c>
      <c r="Q39" s="18">
        <f t="shared" si="10"/>
        <v>400</v>
      </c>
    </row>
    <row r="40" spans="1:21" ht="16.5" x14ac:dyDescent="0.2">
      <c r="A40" s="14">
        <v>23</v>
      </c>
      <c r="B40" s="14"/>
      <c r="C40" s="14">
        <v>27</v>
      </c>
      <c r="D40" s="30">
        <f t="shared" si="7"/>
        <v>6.6666666666666666E-2</v>
      </c>
      <c r="E40" s="14">
        <f t="shared" si="8"/>
        <v>289</v>
      </c>
      <c r="F40" s="14">
        <f t="shared" si="3"/>
        <v>145</v>
      </c>
      <c r="G40" s="14">
        <f t="shared" si="3"/>
        <v>231</v>
      </c>
      <c r="H40" s="14">
        <f t="shared" si="3"/>
        <v>289</v>
      </c>
      <c r="I40" s="14">
        <f t="shared" si="3"/>
        <v>361</v>
      </c>
      <c r="M40">
        <v>1101003</v>
      </c>
      <c r="N40" s="18">
        <f>VLOOKUP(M40,卡牌!$A$4:$C$39,3)</f>
        <v>3</v>
      </c>
      <c r="O40">
        <v>5</v>
      </c>
      <c r="P40" s="14" t="s">
        <v>472</v>
      </c>
      <c r="Q40" s="18">
        <f t="shared" si="10"/>
        <v>590</v>
      </c>
      <c r="R40" s="18" t="str">
        <f>INDEX(卡牌!$D$4:$D$39,MATCH(卡牌值!M40,卡牌!$A$4:$A$39,0))</f>
        <v>冰中级</v>
      </c>
      <c r="S40" s="18">
        <f>ROUND(INDEX($O$4:$O$12,O40) * INDEX($V$5:$V$8,N40)  /5,0)*5</f>
        <v>125</v>
      </c>
    </row>
    <row r="41" spans="1:21" ht="16.5" x14ac:dyDescent="0.2">
      <c r="A41" s="14">
        <v>24</v>
      </c>
      <c r="B41" s="14"/>
      <c r="C41" s="14">
        <v>28</v>
      </c>
      <c r="D41" s="30">
        <f t="shared" si="7"/>
        <v>6.9135802469135796E-2</v>
      </c>
      <c r="E41" s="14">
        <f t="shared" si="8"/>
        <v>299</v>
      </c>
      <c r="F41" s="14">
        <f t="shared" si="3"/>
        <v>150</v>
      </c>
      <c r="G41" s="14">
        <f t="shared" si="3"/>
        <v>239</v>
      </c>
      <c r="H41" s="14">
        <f t="shared" si="3"/>
        <v>299</v>
      </c>
      <c r="I41" s="14">
        <f t="shared" si="3"/>
        <v>374</v>
      </c>
      <c r="M41">
        <v>1101003</v>
      </c>
      <c r="N41" s="18">
        <f>VLOOKUP(M41,卡牌!$A$4:$C$39,3)</f>
        <v>3</v>
      </c>
      <c r="O41">
        <v>6</v>
      </c>
      <c r="P41" s="14" t="s">
        <v>472</v>
      </c>
      <c r="Q41" s="18">
        <f t="shared" si="10"/>
        <v>1010</v>
      </c>
      <c r="R41" s="18" t="str">
        <f>INDEX(卡牌!$D$4:$D$39,MATCH(卡牌值!M41,卡牌!$A$4:$A$39,0))</f>
        <v>冰中级</v>
      </c>
      <c r="S41" s="18">
        <f>ROUND(INDEX($O$4:$O$12,O41) * INDEX($V$5:$V$8,N41)  /5,0)*5</f>
        <v>285</v>
      </c>
    </row>
    <row r="42" spans="1:21" ht="16.5" x14ac:dyDescent="0.2">
      <c r="A42" s="14">
        <v>25</v>
      </c>
      <c r="B42" s="14"/>
      <c r="C42" s="14">
        <v>29</v>
      </c>
      <c r="D42" s="30">
        <f t="shared" si="7"/>
        <v>7.160493827160494E-2</v>
      </c>
      <c r="E42" s="14">
        <f t="shared" si="8"/>
        <v>310</v>
      </c>
      <c r="F42" s="14">
        <f t="shared" si="3"/>
        <v>155</v>
      </c>
      <c r="G42" s="14">
        <f t="shared" si="3"/>
        <v>248</v>
      </c>
      <c r="H42" s="14">
        <f t="shared" si="3"/>
        <v>310</v>
      </c>
      <c r="I42" s="14">
        <f t="shared" si="3"/>
        <v>388</v>
      </c>
      <c r="M42">
        <v>1101003</v>
      </c>
      <c r="N42" s="18">
        <f>VLOOKUP(M42,卡牌!$A$4:$C$39,3)</f>
        <v>3</v>
      </c>
      <c r="O42">
        <v>7</v>
      </c>
      <c r="P42" s="14" t="s">
        <v>475</v>
      </c>
      <c r="Q42" s="18">
        <f t="shared" si="10"/>
        <v>520</v>
      </c>
      <c r="R42" s="18" t="str">
        <f>INDEX(卡牌!$E$4:$E$39,MATCH(卡牌值!M42,卡牌!$A$4:$A$39,0))</f>
        <v>冰高级</v>
      </c>
      <c r="S42" s="18">
        <f>ROUND(INDEX($P$4:$P$12,O42)  *  INDEX($V$5:$V$8,N42)  /5,0)*5</f>
        <v>80</v>
      </c>
    </row>
    <row r="43" spans="1:21" ht="16.5" x14ac:dyDescent="0.2">
      <c r="A43" s="14">
        <v>26</v>
      </c>
      <c r="B43" s="14"/>
      <c r="C43" s="14">
        <v>30</v>
      </c>
      <c r="D43" s="30">
        <f t="shared" si="7"/>
        <v>7.407407407407407E-2</v>
      </c>
      <c r="E43" s="14">
        <f t="shared" si="8"/>
        <v>321</v>
      </c>
      <c r="F43" s="14">
        <f t="shared" si="3"/>
        <v>161</v>
      </c>
      <c r="G43" s="14">
        <f t="shared" si="3"/>
        <v>257</v>
      </c>
      <c r="H43" s="14">
        <f t="shared" si="3"/>
        <v>321</v>
      </c>
      <c r="I43" s="14">
        <f t="shared" si="3"/>
        <v>401</v>
      </c>
      <c r="M43">
        <v>1101003</v>
      </c>
      <c r="N43" s="18">
        <f>VLOOKUP(M43,卡牌!$A$4:$C$39,3)</f>
        <v>3</v>
      </c>
      <c r="O43">
        <v>8</v>
      </c>
      <c r="P43" s="14" t="s">
        <v>475</v>
      </c>
      <c r="Q43" s="18">
        <f t="shared" si="10"/>
        <v>1140</v>
      </c>
      <c r="R43" s="18" t="str">
        <f>INDEX(卡牌!$E$4:$E$39,MATCH(卡牌值!M43,卡牌!$A$4:$A$39,0))</f>
        <v>冰高级</v>
      </c>
      <c r="S43" s="18">
        <f t="shared" ref="S43:S44" si="11">ROUND(INDEX($P$4:$P$12,O43)  *  INDEX($V$5:$V$8,N43)  /5,0)*5</f>
        <v>130</v>
      </c>
      <c r="T43" s="18" t="str">
        <f>INDEX(卡牌!$G$4:$G$39,MATCH(卡牌值!M43,卡牌!$A$4:$A$39,0))</f>
        <v>普通寄灵人材料</v>
      </c>
      <c r="U43" s="18">
        <f>ROUND(INDEX($Q$4:$Q$12,O43)  *  INDEX($V$5:$V$8,N43)  /5,0)*5</f>
        <v>25</v>
      </c>
    </row>
    <row r="44" spans="1:21" ht="16.5" x14ac:dyDescent="0.2">
      <c r="A44" s="14">
        <v>27</v>
      </c>
      <c r="B44" s="14"/>
      <c r="C44" s="14">
        <v>31</v>
      </c>
      <c r="D44" s="30">
        <f t="shared" si="7"/>
        <v>7.6543209876543214E-2</v>
      </c>
      <c r="E44" s="14">
        <f t="shared" si="8"/>
        <v>331</v>
      </c>
      <c r="F44" s="14">
        <f t="shared" si="3"/>
        <v>166</v>
      </c>
      <c r="G44" s="14">
        <f t="shared" si="3"/>
        <v>265</v>
      </c>
      <c r="H44" s="14">
        <f t="shared" si="3"/>
        <v>331</v>
      </c>
      <c r="I44" s="14">
        <f t="shared" si="3"/>
        <v>414</v>
      </c>
      <c r="M44">
        <v>1101003</v>
      </c>
      <c r="N44" s="18">
        <f>VLOOKUP(M44,卡牌!$A$4:$C$39,3)</f>
        <v>3</v>
      </c>
      <c r="O44">
        <v>9</v>
      </c>
      <c r="P44" s="14" t="s">
        <v>475</v>
      </c>
      <c r="Q44" s="18">
        <f t="shared" si="10"/>
        <v>2500</v>
      </c>
      <c r="R44" s="18" t="str">
        <f>INDEX(卡牌!$E$4:$E$39,MATCH(卡牌值!M44,卡牌!$A$4:$A$39,0))</f>
        <v>冰高级</v>
      </c>
      <c r="S44" s="18">
        <f t="shared" si="11"/>
        <v>300</v>
      </c>
      <c r="T44" s="18" t="str">
        <f>INDEX(卡牌!$G$4:$G$39,MATCH(卡牌值!M44,卡牌!$A$4:$A$39,0))</f>
        <v>普通寄灵人材料</v>
      </c>
      <c r="U44" s="18">
        <f>ROUND(INDEX($Q$4:$Q$12,O44)  *  INDEX($V$5:$V$8,N44)  /5,0)*5</f>
        <v>70</v>
      </c>
    </row>
    <row r="45" spans="1:21" ht="16.5" x14ac:dyDescent="0.2">
      <c r="A45" s="14">
        <v>28</v>
      </c>
      <c r="B45" s="14"/>
      <c r="C45" s="14">
        <v>32</v>
      </c>
      <c r="D45" s="30">
        <f t="shared" si="7"/>
        <v>7.9012345679012344E-2</v>
      </c>
      <c r="E45" s="14">
        <f t="shared" si="8"/>
        <v>342</v>
      </c>
      <c r="F45" s="14">
        <f t="shared" si="3"/>
        <v>171</v>
      </c>
      <c r="G45" s="14">
        <f t="shared" si="3"/>
        <v>274</v>
      </c>
      <c r="H45" s="14">
        <f t="shared" si="3"/>
        <v>342</v>
      </c>
      <c r="I45" s="14">
        <f t="shared" si="3"/>
        <v>428</v>
      </c>
      <c r="M45">
        <v>1101004</v>
      </c>
      <c r="N45" s="18">
        <f>VLOOKUP(M45,卡牌!$A$4:$C$39,3)</f>
        <v>4</v>
      </c>
      <c r="O45">
        <v>1</v>
      </c>
    </row>
    <row r="46" spans="1:21" ht="16.5" x14ac:dyDescent="0.2">
      <c r="A46" s="14">
        <v>29</v>
      </c>
      <c r="B46" s="14"/>
      <c r="C46" s="14">
        <v>33</v>
      </c>
      <c r="D46" s="30">
        <f t="shared" si="7"/>
        <v>8.1481481481481488E-2</v>
      </c>
      <c r="E46" s="14">
        <f t="shared" si="8"/>
        <v>353</v>
      </c>
      <c r="F46" s="14">
        <f t="shared" si="3"/>
        <v>177</v>
      </c>
      <c r="G46" s="14">
        <f t="shared" si="3"/>
        <v>282</v>
      </c>
      <c r="H46" s="14">
        <f t="shared" si="3"/>
        <v>353</v>
      </c>
      <c r="I46" s="14">
        <f t="shared" si="3"/>
        <v>441</v>
      </c>
      <c r="M46">
        <v>1101004</v>
      </c>
      <c r="N46" s="18">
        <f>VLOOKUP(M46,卡牌!$A$4:$C$39,3)</f>
        <v>4</v>
      </c>
      <c r="O46">
        <v>2</v>
      </c>
      <c r="P46" s="14" t="s">
        <v>470</v>
      </c>
      <c r="Q46" s="18">
        <f>ROUND(INDEX($L$4:$N$12,O46,INDEX($R$4:$R$12,O46))*INDEX($V$5:$V$8,N46)/10,0)*10</f>
        <v>100</v>
      </c>
    </row>
    <row r="47" spans="1:21" ht="16.5" x14ac:dyDescent="0.2">
      <c r="A47" s="14">
        <v>30</v>
      </c>
      <c r="B47" s="18">
        <f>D6</f>
        <v>4330</v>
      </c>
      <c r="C47" s="14">
        <v>34</v>
      </c>
      <c r="D47" s="30">
        <f t="shared" si="7"/>
        <v>8.3950617283950618E-2</v>
      </c>
      <c r="E47" s="14">
        <f t="shared" si="8"/>
        <v>364</v>
      </c>
      <c r="F47" s="14">
        <f t="shared" si="3"/>
        <v>182</v>
      </c>
      <c r="G47" s="14">
        <f t="shared" si="3"/>
        <v>291</v>
      </c>
      <c r="H47" s="14">
        <f t="shared" si="3"/>
        <v>364</v>
      </c>
      <c r="I47" s="14">
        <f t="shared" si="3"/>
        <v>455</v>
      </c>
      <c r="J47" s="18">
        <f>ROUND(SUM(I38:I47)*1.4/500,0)*500</f>
        <v>5500</v>
      </c>
      <c r="M47">
        <v>1101004</v>
      </c>
      <c r="N47" s="18">
        <f>VLOOKUP(M47,卡牌!$A$4:$C$39,3)</f>
        <v>4</v>
      </c>
      <c r="O47">
        <v>3</v>
      </c>
      <c r="P47" s="14" t="s">
        <v>470</v>
      </c>
      <c r="Q47" s="18">
        <f t="shared" ref="Q47:Q53" si="12">ROUND(INDEX($L$4:$N$12,O47,INDEX($R$4:$R$12,O47))*INDEX($V$5:$V$8,N47)/10,0)*10</f>
        <v>610</v>
      </c>
    </row>
    <row r="48" spans="1:21" ht="16.5" x14ac:dyDescent="0.2">
      <c r="A48" s="14">
        <v>31</v>
      </c>
      <c r="B48" s="18">
        <f>SUM(C48:C57)</f>
        <v>355</v>
      </c>
      <c r="C48" s="14">
        <v>31</v>
      </c>
      <c r="D48" s="30">
        <f>C48/B$48</f>
        <v>8.7323943661971826E-2</v>
      </c>
      <c r="E48" s="14">
        <f>ROUND(B$57*D48,0)</f>
        <v>755</v>
      </c>
      <c r="F48" s="14">
        <f t="shared" si="3"/>
        <v>378</v>
      </c>
      <c r="G48" s="14">
        <f t="shared" si="3"/>
        <v>604</v>
      </c>
      <c r="H48" s="14">
        <f t="shared" si="3"/>
        <v>755</v>
      </c>
      <c r="I48" s="14">
        <f t="shared" si="3"/>
        <v>944</v>
      </c>
      <c r="M48">
        <v>1101004</v>
      </c>
      <c r="N48" s="18">
        <f>VLOOKUP(M48,卡牌!$A$4:$C$39,3)</f>
        <v>4</v>
      </c>
      <c r="O48">
        <v>4</v>
      </c>
      <c r="P48" s="14" t="s">
        <v>472</v>
      </c>
      <c r="Q48" s="18">
        <f t="shared" si="12"/>
        <v>500</v>
      </c>
    </row>
    <row r="49" spans="1:21" ht="16.5" x14ac:dyDescent="0.2">
      <c r="A49" s="14">
        <v>32</v>
      </c>
      <c r="B49" s="14"/>
      <c r="C49" s="14">
        <v>32</v>
      </c>
      <c r="D49" s="30">
        <f t="shared" ref="D49:D57" si="13">C49/B$48</f>
        <v>9.014084507042254E-2</v>
      </c>
      <c r="E49" s="14">
        <f t="shared" ref="E49:E57" si="14">ROUND(B$57*D49,0)</f>
        <v>779</v>
      </c>
      <c r="F49" s="14">
        <f t="shared" si="3"/>
        <v>390</v>
      </c>
      <c r="G49" s="14">
        <f t="shared" si="3"/>
        <v>623</v>
      </c>
      <c r="H49" s="14">
        <f t="shared" si="3"/>
        <v>779</v>
      </c>
      <c r="I49" s="14">
        <f t="shared" si="3"/>
        <v>974</v>
      </c>
      <c r="M49">
        <v>1101004</v>
      </c>
      <c r="N49" s="18">
        <f>VLOOKUP(M49,卡牌!$A$4:$C$39,3)</f>
        <v>4</v>
      </c>
      <c r="O49">
        <v>5</v>
      </c>
      <c r="P49" s="14" t="s">
        <v>472</v>
      </c>
      <c r="Q49" s="18">
        <f t="shared" si="12"/>
        <v>740</v>
      </c>
      <c r="R49" s="18" t="str">
        <f>INDEX(卡牌!$D$4:$D$39,MATCH(卡牌值!M49,卡牌!$A$4:$A$39,0))</f>
        <v>土中级</v>
      </c>
      <c r="S49" s="18">
        <f>ROUND(INDEX($O$4:$O$12,O49) * INDEX($V$5:$V$8,N49)  /5,0)*5</f>
        <v>160</v>
      </c>
    </row>
    <row r="50" spans="1:21" ht="16.5" x14ac:dyDescent="0.2">
      <c r="A50" s="14">
        <v>33</v>
      </c>
      <c r="B50" s="14"/>
      <c r="C50" s="14">
        <v>33</v>
      </c>
      <c r="D50" s="30">
        <f t="shared" si="13"/>
        <v>9.295774647887324E-2</v>
      </c>
      <c r="E50" s="14">
        <f t="shared" si="14"/>
        <v>804</v>
      </c>
      <c r="F50" s="14">
        <f t="shared" si="3"/>
        <v>402</v>
      </c>
      <c r="G50" s="14">
        <f t="shared" si="3"/>
        <v>643</v>
      </c>
      <c r="H50" s="14">
        <f t="shared" si="3"/>
        <v>804</v>
      </c>
      <c r="I50" s="14">
        <f t="shared" si="3"/>
        <v>1005</v>
      </c>
      <c r="M50">
        <v>1101004</v>
      </c>
      <c r="N50" s="18">
        <f>VLOOKUP(M50,卡牌!$A$4:$C$39,3)</f>
        <v>4</v>
      </c>
      <c r="O50">
        <v>6</v>
      </c>
      <c r="P50" s="14" t="s">
        <v>472</v>
      </c>
      <c r="Q50" s="18">
        <f t="shared" si="12"/>
        <v>1260</v>
      </c>
      <c r="R50" s="18" t="str">
        <f>INDEX(卡牌!$D$4:$D$39,MATCH(卡牌值!M50,卡牌!$A$4:$A$39,0))</f>
        <v>土中级</v>
      </c>
      <c r="S50" s="18">
        <f>ROUND(INDEX($O$4:$O$12,O50) * INDEX($V$5:$V$8,N50)  /5,0)*5</f>
        <v>355</v>
      </c>
    </row>
    <row r="51" spans="1:21" ht="16.5" x14ac:dyDescent="0.2">
      <c r="A51" s="14">
        <v>34</v>
      </c>
      <c r="B51" s="14"/>
      <c r="C51" s="14">
        <v>34</v>
      </c>
      <c r="D51" s="30">
        <f t="shared" si="13"/>
        <v>9.5774647887323941E-2</v>
      </c>
      <c r="E51" s="14">
        <f t="shared" si="14"/>
        <v>828</v>
      </c>
      <c r="F51" s="14">
        <f t="shared" ref="F51:I82" si="15">ROUND($E51*F$15,0)</f>
        <v>414</v>
      </c>
      <c r="G51" s="14">
        <f t="shared" si="15"/>
        <v>662</v>
      </c>
      <c r="H51" s="14">
        <f t="shared" si="15"/>
        <v>828</v>
      </c>
      <c r="I51" s="14">
        <f t="shared" si="15"/>
        <v>1035</v>
      </c>
      <c r="M51">
        <v>1101004</v>
      </c>
      <c r="N51" s="18">
        <f>VLOOKUP(M51,卡牌!$A$4:$C$39,3)</f>
        <v>4</v>
      </c>
      <c r="O51">
        <v>7</v>
      </c>
      <c r="P51" s="14" t="s">
        <v>475</v>
      </c>
      <c r="Q51" s="18">
        <f t="shared" si="12"/>
        <v>650</v>
      </c>
      <c r="R51" s="18" t="str">
        <f>INDEX(卡牌!$E$4:$E$39,MATCH(卡牌值!M51,卡牌!$A$4:$A$39,0))</f>
        <v>土高级</v>
      </c>
      <c r="S51" s="18">
        <f>ROUND(INDEX($P$4:$P$12,O51)  *  INDEX($V$5:$V$8,N51)  /5,0)*5</f>
        <v>100</v>
      </c>
    </row>
    <row r="52" spans="1:21" ht="16.5" x14ac:dyDescent="0.2">
      <c r="A52" s="14">
        <v>35</v>
      </c>
      <c r="B52" s="14"/>
      <c r="C52" s="14">
        <v>35</v>
      </c>
      <c r="D52" s="30">
        <f t="shared" si="13"/>
        <v>9.8591549295774641E-2</v>
      </c>
      <c r="E52" s="14">
        <f t="shared" si="14"/>
        <v>852</v>
      </c>
      <c r="F52" s="14">
        <f t="shared" si="15"/>
        <v>426</v>
      </c>
      <c r="G52" s="14">
        <f t="shared" si="15"/>
        <v>682</v>
      </c>
      <c r="H52" s="14">
        <f t="shared" si="15"/>
        <v>852</v>
      </c>
      <c r="I52" s="14">
        <f t="shared" si="15"/>
        <v>1065</v>
      </c>
      <c r="M52">
        <v>1101004</v>
      </c>
      <c r="N52" s="18">
        <f>VLOOKUP(M52,卡牌!$A$4:$C$39,3)</f>
        <v>4</v>
      </c>
      <c r="O52">
        <v>8</v>
      </c>
      <c r="P52" s="14" t="s">
        <v>475</v>
      </c>
      <c r="Q52" s="18">
        <f t="shared" si="12"/>
        <v>1430</v>
      </c>
      <c r="R52" s="18" t="str">
        <f>INDEX(卡牌!$E$4:$E$39,MATCH(卡牌值!M52,卡牌!$A$4:$A$39,0))</f>
        <v>土高级</v>
      </c>
      <c r="S52" s="18">
        <f t="shared" ref="S52:S53" si="16">ROUND(INDEX($P$4:$P$12,O52)  *  INDEX($V$5:$V$8,N52)  /5,0)*5</f>
        <v>160</v>
      </c>
      <c r="T52" s="18" t="str">
        <f>INDEX(卡牌!$G$4:$G$39,MATCH(卡牌值!M52,卡牌!$A$4:$A$39,0))</f>
        <v>普通寄灵人材料</v>
      </c>
      <c r="U52" s="18">
        <f>ROUND(INDEX($Q$4:$Q$12,O52)  *  INDEX($V$5:$V$8,N52)  /5,0)*5</f>
        <v>35</v>
      </c>
    </row>
    <row r="53" spans="1:21" ht="16.5" x14ac:dyDescent="0.2">
      <c r="A53" s="14">
        <v>36</v>
      </c>
      <c r="B53" s="14"/>
      <c r="C53" s="14">
        <v>36</v>
      </c>
      <c r="D53" s="30">
        <f t="shared" si="13"/>
        <v>0.10140845070422536</v>
      </c>
      <c r="E53" s="14">
        <f t="shared" si="14"/>
        <v>877</v>
      </c>
      <c r="F53" s="14">
        <f t="shared" si="15"/>
        <v>439</v>
      </c>
      <c r="G53" s="14">
        <f t="shared" si="15"/>
        <v>702</v>
      </c>
      <c r="H53" s="14">
        <f t="shared" si="15"/>
        <v>877</v>
      </c>
      <c r="I53" s="14">
        <f t="shared" si="15"/>
        <v>1096</v>
      </c>
      <c r="M53">
        <v>1101004</v>
      </c>
      <c r="N53" s="18">
        <f>VLOOKUP(M53,卡牌!$A$4:$C$39,3)</f>
        <v>4</v>
      </c>
      <c r="O53">
        <v>9</v>
      </c>
      <c r="P53" s="14" t="s">
        <v>475</v>
      </c>
      <c r="Q53" s="18">
        <f t="shared" si="12"/>
        <v>3130</v>
      </c>
      <c r="R53" s="18" t="str">
        <f>INDEX(卡牌!$E$4:$E$39,MATCH(卡牌值!M53,卡牌!$A$4:$A$39,0))</f>
        <v>土高级</v>
      </c>
      <c r="S53" s="18">
        <f t="shared" si="16"/>
        <v>375</v>
      </c>
      <c r="T53" s="18" t="str">
        <f>INDEX(卡牌!$G$4:$G$39,MATCH(卡牌值!M53,卡牌!$A$4:$A$39,0))</f>
        <v>普通寄灵人材料</v>
      </c>
      <c r="U53" s="18">
        <f>ROUND(INDEX($Q$4:$Q$12,O53)  *  INDEX($V$5:$V$8,N53)  /5,0)*5</f>
        <v>90</v>
      </c>
    </row>
    <row r="54" spans="1:21" ht="16.5" x14ac:dyDescent="0.2">
      <c r="A54" s="14">
        <v>37</v>
      </c>
      <c r="B54" s="14"/>
      <c r="C54" s="14">
        <v>37</v>
      </c>
      <c r="D54" s="30">
        <f t="shared" si="13"/>
        <v>0.10422535211267606</v>
      </c>
      <c r="E54" s="14">
        <f t="shared" si="14"/>
        <v>901</v>
      </c>
      <c r="F54" s="14">
        <f t="shared" si="15"/>
        <v>451</v>
      </c>
      <c r="G54" s="14">
        <f t="shared" si="15"/>
        <v>721</v>
      </c>
      <c r="H54" s="14">
        <f t="shared" si="15"/>
        <v>901</v>
      </c>
      <c r="I54" s="14">
        <f t="shared" si="15"/>
        <v>1126</v>
      </c>
      <c r="M54">
        <v>1101005</v>
      </c>
      <c r="N54" s="18">
        <f>VLOOKUP(M54,卡牌!$A$4:$C$39,3)</f>
        <v>4</v>
      </c>
      <c r="O54">
        <v>1</v>
      </c>
    </row>
    <row r="55" spans="1:21" ht="16.5" x14ac:dyDescent="0.2">
      <c r="A55" s="14">
        <v>38</v>
      </c>
      <c r="B55" s="14"/>
      <c r="C55" s="14">
        <v>38</v>
      </c>
      <c r="D55" s="30">
        <f t="shared" si="13"/>
        <v>0.10704225352112676</v>
      </c>
      <c r="E55" s="14">
        <f t="shared" si="14"/>
        <v>925</v>
      </c>
      <c r="F55" s="14">
        <f t="shared" si="15"/>
        <v>463</v>
      </c>
      <c r="G55" s="14">
        <f t="shared" si="15"/>
        <v>740</v>
      </c>
      <c r="H55" s="14">
        <f t="shared" si="15"/>
        <v>925</v>
      </c>
      <c r="I55" s="14">
        <f t="shared" si="15"/>
        <v>1156</v>
      </c>
      <c r="M55">
        <v>1101005</v>
      </c>
      <c r="N55" s="18">
        <f>VLOOKUP(M55,卡牌!$A$4:$C$39,3)</f>
        <v>4</v>
      </c>
      <c r="O55">
        <v>2</v>
      </c>
      <c r="P55" s="14" t="s">
        <v>470</v>
      </c>
      <c r="Q55" s="18">
        <f>ROUND(INDEX($L$4:$N$12,O55,INDEX($R$4:$R$12,O55))*INDEX($V$5:$V$8,N55)/10,0)*10</f>
        <v>100</v>
      </c>
    </row>
    <row r="56" spans="1:21" ht="16.5" x14ac:dyDescent="0.2">
      <c r="A56" s="14">
        <v>39</v>
      </c>
      <c r="B56" s="14"/>
      <c r="C56" s="14">
        <v>39</v>
      </c>
      <c r="D56" s="30">
        <f t="shared" si="13"/>
        <v>0.10985915492957747</v>
      </c>
      <c r="E56" s="14">
        <f t="shared" si="14"/>
        <v>950</v>
      </c>
      <c r="F56" s="14">
        <f t="shared" si="15"/>
        <v>475</v>
      </c>
      <c r="G56" s="14">
        <f t="shared" si="15"/>
        <v>760</v>
      </c>
      <c r="H56" s="14">
        <f t="shared" si="15"/>
        <v>950</v>
      </c>
      <c r="I56" s="14">
        <f t="shared" si="15"/>
        <v>1188</v>
      </c>
      <c r="M56">
        <v>1101005</v>
      </c>
      <c r="N56" s="18">
        <f>VLOOKUP(M56,卡牌!$A$4:$C$39,3)</f>
        <v>4</v>
      </c>
      <c r="O56">
        <v>3</v>
      </c>
      <c r="P56" s="14" t="s">
        <v>470</v>
      </c>
      <c r="Q56" s="18">
        <f t="shared" ref="Q56:Q62" si="17">ROUND(INDEX($L$4:$N$12,O56,INDEX($R$4:$R$12,O56))*INDEX($V$5:$V$8,N56)/10,0)*10</f>
        <v>610</v>
      </c>
    </row>
    <row r="57" spans="1:21" ht="16.5" x14ac:dyDescent="0.2">
      <c r="A57" s="14">
        <v>40</v>
      </c>
      <c r="B57" s="18">
        <f>D7</f>
        <v>8646</v>
      </c>
      <c r="C57" s="14">
        <v>40</v>
      </c>
      <c r="D57" s="30">
        <f t="shared" si="13"/>
        <v>0.11267605633802817</v>
      </c>
      <c r="E57" s="14">
        <f t="shared" si="14"/>
        <v>974</v>
      </c>
      <c r="F57" s="14">
        <f t="shared" si="15"/>
        <v>487</v>
      </c>
      <c r="G57" s="14">
        <f t="shared" si="15"/>
        <v>779</v>
      </c>
      <c r="H57" s="14">
        <f t="shared" si="15"/>
        <v>974</v>
      </c>
      <c r="I57" s="14">
        <f t="shared" si="15"/>
        <v>1218</v>
      </c>
      <c r="J57" s="18">
        <f>ROUND(SUM(I48:I57)*1.3/500,0)*500</f>
        <v>14000</v>
      </c>
      <c r="M57">
        <v>1101005</v>
      </c>
      <c r="N57" s="18">
        <f>VLOOKUP(M57,卡牌!$A$4:$C$39,3)</f>
        <v>4</v>
      </c>
      <c r="O57">
        <v>4</v>
      </c>
      <c r="P57" s="14" t="s">
        <v>472</v>
      </c>
      <c r="Q57" s="18">
        <f t="shared" si="17"/>
        <v>500</v>
      </c>
    </row>
    <row r="58" spans="1:21" ht="16.5" x14ac:dyDescent="0.2">
      <c r="A58" s="14">
        <v>41</v>
      </c>
      <c r="B58" s="18">
        <f>SUM(C58:C67)</f>
        <v>455</v>
      </c>
      <c r="C58" s="14">
        <v>41</v>
      </c>
      <c r="D58" s="30">
        <f>C58/B$58</f>
        <v>9.0109890109890109E-2</v>
      </c>
      <c r="E58" s="14">
        <f>ROUND(B$67*D58,0)</f>
        <v>1006</v>
      </c>
      <c r="F58" s="14">
        <f t="shared" si="15"/>
        <v>503</v>
      </c>
      <c r="G58" s="14">
        <f t="shared" si="15"/>
        <v>805</v>
      </c>
      <c r="H58" s="14">
        <f t="shared" si="15"/>
        <v>1006</v>
      </c>
      <c r="I58" s="14">
        <f t="shared" si="15"/>
        <v>1258</v>
      </c>
      <c r="M58">
        <v>1101005</v>
      </c>
      <c r="N58" s="18">
        <f>VLOOKUP(M58,卡牌!$A$4:$C$39,3)</f>
        <v>4</v>
      </c>
      <c r="O58">
        <v>5</v>
      </c>
      <c r="P58" s="14" t="s">
        <v>472</v>
      </c>
      <c r="Q58" s="18">
        <f t="shared" si="17"/>
        <v>740</v>
      </c>
      <c r="R58" s="18" t="str">
        <f>INDEX(卡牌!$D$4:$D$39,MATCH(卡牌值!M58,卡牌!$A$4:$A$39,0))</f>
        <v>冰中级</v>
      </c>
      <c r="S58" s="18">
        <f>ROUND(INDEX($O$4:$O$12,O58) * INDEX($V$5:$V$8,N58)  /5,0)*5</f>
        <v>160</v>
      </c>
    </row>
    <row r="59" spans="1:21" ht="16.5" x14ac:dyDescent="0.2">
      <c r="A59" s="14">
        <v>42</v>
      </c>
      <c r="B59" s="14"/>
      <c r="C59" s="14">
        <v>42</v>
      </c>
      <c r="D59" s="30">
        <f t="shared" ref="D59:D67" si="18">C59/B$58</f>
        <v>9.2307692307692313E-2</v>
      </c>
      <c r="E59" s="14">
        <f t="shared" ref="E59:E67" si="19">ROUND(B$67*D59,0)</f>
        <v>1031</v>
      </c>
      <c r="F59" s="14">
        <f t="shared" si="15"/>
        <v>516</v>
      </c>
      <c r="G59" s="14">
        <f t="shared" si="15"/>
        <v>825</v>
      </c>
      <c r="H59" s="14">
        <f t="shared" si="15"/>
        <v>1031</v>
      </c>
      <c r="I59" s="14">
        <f t="shared" si="15"/>
        <v>1289</v>
      </c>
      <c r="M59">
        <v>1101005</v>
      </c>
      <c r="N59" s="18">
        <f>VLOOKUP(M59,卡牌!$A$4:$C$39,3)</f>
        <v>4</v>
      </c>
      <c r="O59">
        <v>6</v>
      </c>
      <c r="P59" s="14" t="s">
        <v>472</v>
      </c>
      <c r="Q59" s="18">
        <f t="shared" si="17"/>
        <v>1260</v>
      </c>
      <c r="R59" s="18" t="str">
        <f>INDEX(卡牌!$D$4:$D$39,MATCH(卡牌值!M59,卡牌!$A$4:$A$39,0))</f>
        <v>冰中级</v>
      </c>
      <c r="S59" s="18">
        <f>ROUND(INDEX($O$4:$O$12,O59) * INDEX($V$5:$V$8,N59)  /5,0)*5</f>
        <v>355</v>
      </c>
    </row>
    <row r="60" spans="1:21" ht="16.5" x14ac:dyDescent="0.2">
      <c r="A60" s="14">
        <v>43</v>
      </c>
      <c r="B60" s="14"/>
      <c r="C60" s="14">
        <v>43</v>
      </c>
      <c r="D60" s="30">
        <f t="shared" si="18"/>
        <v>9.4505494505494503E-2</v>
      </c>
      <c r="E60" s="14">
        <f t="shared" si="19"/>
        <v>1055</v>
      </c>
      <c r="F60" s="14">
        <f t="shared" si="15"/>
        <v>528</v>
      </c>
      <c r="G60" s="14">
        <f t="shared" si="15"/>
        <v>844</v>
      </c>
      <c r="H60" s="14">
        <f t="shared" si="15"/>
        <v>1055</v>
      </c>
      <c r="I60" s="14">
        <f t="shared" si="15"/>
        <v>1319</v>
      </c>
      <c r="M60">
        <v>1101005</v>
      </c>
      <c r="N60" s="18">
        <f>VLOOKUP(M60,卡牌!$A$4:$C$39,3)</f>
        <v>4</v>
      </c>
      <c r="O60">
        <v>7</v>
      </c>
      <c r="P60" s="14" t="s">
        <v>475</v>
      </c>
      <c r="Q60" s="18">
        <f t="shared" si="17"/>
        <v>650</v>
      </c>
      <c r="R60" s="18" t="str">
        <f>INDEX(卡牌!$E$4:$E$39,MATCH(卡牌值!M60,卡牌!$A$4:$A$39,0))</f>
        <v>冰高级</v>
      </c>
      <c r="S60" s="18">
        <f>ROUND(INDEX($P$4:$P$12,O60)  *  INDEX($V$5:$V$8,N60)  /5,0)*5</f>
        <v>100</v>
      </c>
    </row>
    <row r="61" spans="1:21" ht="16.5" x14ac:dyDescent="0.2">
      <c r="A61" s="14">
        <v>44</v>
      </c>
      <c r="B61" s="14"/>
      <c r="C61" s="14">
        <v>44</v>
      </c>
      <c r="D61" s="30">
        <f t="shared" si="18"/>
        <v>9.6703296703296707E-2</v>
      </c>
      <c r="E61" s="14">
        <f t="shared" si="19"/>
        <v>1080</v>
      </c>
      <c r="F61" s="14">
        <f t="shared" si="15"/>
        <v>540</v>
      </c>
      <c r="G61" s="14">
        <f t="shared" si="15"/>
        <v>864</v>
      </c>
      <c r="H61" s="14">
        <f t="shared" si="15"/>
        <v>1080</v>
      </c>
      <c r="I61" s="14">
        <f t="shared" si="15"/>
        <v>1350</v>
      </c>
      <c r="M61">
        <v>1101005</v>
      </c>
      <c r="N61" s="18">
        <f>VLOOKUP(M61,卡牌!$A$4:$C$39,3)</f>
        <v>4</v>
      </c>
      <c r="O61">
        <v>8</v>
      </c>
      <c r="P61" s="14" t="s">
        <v>475</v>
      </c>
      <c r="Q61" s="18">
        <f t="shared" si="17"/>
        <v>1430</v>
      </c>
      <c r="R61" s="18" t="str">
        <f>INDEX(卡牌!$E$4:$E$39,MATCH(卡牌值!M61,卡牌!$A$4:$A$39,0))</f>
        <v>冰高级</v>
      </c>
      <c r="S61" s="18">
        <f t="shared" ref="S61:S62" si="20">ROUND(INDEX($P$4:$P$12,O61)  *  INDEX($V$5:$V$8,N61)  /5,0)*5</f>
        <v>160</v>
      </c>
      <c r="T61" s="18" t="str">
        <f>INDEX(卡牌!$G$4:$G$39,MATCH(卡牌值!M61,卡牌!$A$4:$A$39,0))</f>
        <v>武神躯材料</v>
      </c>
      <c r="U61" s="18">
        <f>ROUND(INDEX($Q$4:$Q$12,O61)  *  INDEX($V$5:$V$8,N61)  /5,0)*5</f>
        <v>35</v>
      </c>
    </row>
    <row r="62" spans="1:21" ht="16.5" x14ac:dyDescent="0.2">
      <c r="A62" s="14">
        <v>45</v>
      </c>
      <c r="B62" s="14"/>
      <c r="C62" s="14">
        <v>45</v>
      </c>
      <c r="D62" s="30">
        <f t="shared" si="18"/>
        <v>9.8901098901098897E-2</v>
      </c>
      <c r="E62" s="14">
        <f t="shared" si="19"/>
        <v>1104</v>
      </c>
      <c r="F62" s="14">
        <f t="shared" si="15"/>
        <v>552</v>
      </c>
      <c r="G62" s="14">
        <f t="shared" si="15"/>
        <v>883</v>
      </c>
      <c r="H62" s="14">
        <f t="shared" si="15"/>
        <v>1104</v>
      </c>
      <c r="I62" s="14">
        <f t="shared" si="15"/>
        <v>1380</v>
      </c>
      <c r="M62">
        <v>1101005</v>
      </c>
      <c r="N62" s="18">
        <f>VLOOKUP(M62,卡牌!$A$4:$C$39,3)</f>
        <v>4</v>
      </c>
      <c r="O62">
        <v>9</v>
      </c>
      <c r="P62" s="14" t="s">
        <v>475</v>
      </c>
      <c r="Q62" s="18">
        <f t="shared" si="17"/>
        <v>3130</v>
      </c>
      <c r="R62" s="18" t="str">
        <f>INDEX(卡牌!$E$4:$E$39,MATCH(卡牌值!M62,卡牌!$A$4:$A$39,0))</f>
        <v>冰高级</v>
      </c>
      <c r="S62" s="18">
        <f t="shared" si="20"/>
        <v>375</v>
      </c>
      <c r="T62" s="18" t="str">
        <f>INDEX(卡牌!$G$4:$G$39,MATCH(卡牌值!M62,卡牌!$A$4:$A$39,0))</f>
        <v>武神躯材料</v>
      </c>
      <c r="U62" s="18">
        <f>ROUND(INDEX($Q$4:$Q$12,O62)  *  INDEX($V$5:$V$8,N62)  /5,0)*5</f>
        <v>90</v>
      </c>
    </row>
    <row r="63" spans="1:21" ht="16.5" x14ac:dyDescent="0.2">
      <c r="A63" s="14">
        <v>46</v>
      </c>
      <c r="B63" s="14"/>
      <c r="C63" s="14">
        <v>46</v>
      </c>
      <c r="D63" s="30">
        <f t="shared" si="18"/>
        <v>0.1010989010989011</v>
      </c>
      <c r="E63" s="14">
        <f t="shared" si="19"/>
        <v>1129</v>
      </c>
      <c r="F63" s="14">
        <f t="shared" si="15"/>
        <v>565</v>
      </c>
      <c r="G63" s="14">
        <f t="shared" si="15"/>
        <v>903</v>
      </c>
      <c r="H63" s="14">
        <f t="shared" si="15"/>
        <v>1129</v>
      </c>
      <c r="I63" s="14">
        <f t="shared" si="15"/>
        <v>1411</v>
      </c>
      <c r="M63">
        <v>1101006</v>
      </c>
      <c r="N63" s="18">
        <f>VLOOKUP(M63,卡牌!$A$4:$C$39,3)</f>
        <v>3</v>
      </c>
      <c r="O63">
        <v>1</v>
      </c>
    </row>
    <row r="64" spans="1:21" ht="16.5" x14ac:dyDescent="0.2">
      <c r="A64" s="14">
        <v>47</v>
      </c>
      <c r="B64" s="14"/>
      <c r="C64" s="14">
        <v>47</v>
      </c>
      <c r="D64" s="30">
        <f t="shared" si="18"/>
        <v>0.10329670329670329</v>
      </c>
      <c r="E64" s="14">
        <f t="shared" si="19"/>
        <v>1153</v>
      </c>
      <c r="F64" s="14">
        <f t="shared" si="15"/>
        <v>577</v>
      </c>
      <c r="G64" s="14">
        <f t="shared" si="15"/>
        <v>922</v>
      </c>
      <c r="H64" s="14">
        <f t="shared" si="15"/>
        <v>1153</v>
      </c>
      <c r="I64" s="14">
        <f t="shared" si="15"/>
        <v>1441</v>
      </c>
      <c r="M64">
        <v>1101006</v>
      </c>
      <c r="N64" s="18">
        <f>VLOOKUP(M64,卡牌!$A$4:$C$39,3)</f>
        <v>3</v>
      </c>
      <c r="O64">
        <v>2</v>
      </c>
      <c r="P64" s="14" t="s">
        <v>470</v>
      </c>
      <c r="Q64" s="18">
        <f>ROUND(INDEX($L$4:$N$12,O64,INDEX($R$4:$R$12,O64))*INDEX($V$5:$V$8,N64)/10,0)*10</f>
        <v>80</v>
      </c>
    </row>
    <row r="65" spans="1:21" ht="16.5" x14ac:dyDescent="0.2">
      <c r="A65" s="14">
        <v>48</v>
      </c>
      <c r="B65" s="14"/>
      <c r="C65" s="14">
        <v>48</v>
      </c>
      <c r="D65" s="30">
        <f t="shared" si="18"/>
        <v>0.10549450549450549</v>
      </c>
      <c r="E65" s="14">
        <f t="shared" si="19"/>
        <v>1178</v>
      </c>
      <c r="F65" s="14">
        <f t="shared" si="15"/>
        <v>589</v>
      </c>
      <c r="G65" s="14">
        <f t="shared" si="15"/>
        <v>942</v>
      </c>
      <c r="H65" s="14">
        <f t="shared" si="15"/>
        <v>1178</v>
      </c>
      <c r="I65" s="14">
        <f t="shared" si="15"/>
        <v>1473</v>
      </c>
      <c r="M65">
        <v>1101006</v>
      </c>
      <c r="N65" s="18">
        <f>VLOOKUP(M65,卡牌!$A$4:$C$39,3)</f>
        <v>3</v>
      </c>
      <c r="O65">
        <v>3</v>
      </c>
      <c r="P65" s="14" t="s">
        <v>470</v>
      </c>
      <c r="Q65" s="18">
        <f t="shared" ref="Q65:Q71" si="21">ROUND(INDEX($L$4:$N$12,O65,INDEX($R$4:$R$12,O65))*INDEX($V$5:$V$8,N65)/10,0)*10</f>
        <v>490</v>
      </c>
    </row>
    <row r="66" spans="1:21" ht="16.5" x14ac:dyDescent="0.2">
      <c r="A66" s="14">
        <v>49</v>
      </c>
      <c r="B66" s="14"/>
      <c r="C66" s="14">
        <v>49</v>
      </c>
      <c r="D66" s="30">
        <f t="shared" si="18"/>
        <v>0.1076923076923077</v>
      </c>
      <c r="E66" s="14">
        <f t="shared" si="19"/>
        <v>1202</v>
      </c>
      <c r="F66" s="14">
        <f t="shared" si="15"/>
        <v>601</v>
      </c>
      <c r="G66" s="14">
        <f t="shared" si="15"/>
        <v>962</v>
      </c>
      <c r="H66" s="14">
        <f t="shared" si="15"/>
        <v>1202</v>
      </c>
      <c r="I66" s="14">
        <f t="shared" si="15"/>
        <v>1503</v>
      </c>
      <c r="M66">
        <v>1101006</v>
      </c>
      <c r="N66" s="18">
        <f>VLOOKUP(M66,卡牌!$A$4:$C$39,3)</f>
        <v>3</v>
      </c>
      <c r="O66">
        <v>4</v>
      </c>
      <c r="P66" s="14" t="s">
        <v>472</v>
      </c>
      <c r="Q66" s="18">
        <f t="shared" si="21"/>
        <v>400</v>
      </c>
    </row>
    <row r="67" spans="1:21" ht="16.5" x14ac:dyDescent="0.2">
      <c r="A67" s="14">
        <v>50</v>
      </c>
      <c r="B67" s="18">
        <f>D8</f>
        <v>11166</v>
      </c>
      <c r="C67" s="14">
        <v>50</v>
      </c>
      <c r="D67" s="30">
        <f t="shared" si="18"/>
        <v>0.10989010989010989</v>
      </c>
      <c r="E67" s="14">
        <f t="shared" si="19"/>
        <v>1227</v>
      </c>
      <c r="F67" s="14">
        <f t="shared" si="15"/>
        <v>614</v>
      </c>
      <c r="G67" s="14">
        <f t="shared" si="15"/>
        <v>982</v>
      </c>
      <c r="H67" s="14">
        <f t="shared" si="15"/>
        <v>1227</v>
      </c>
      <c r="I67" s="14">
        <f t="shared" si="15"/>
        <v>1534</v>
      </c>
      <c r="J67" s="18">
        <f>ROUND(SUM(I58:I67)*1.2/500,0)*500</f>
        <v>16500</v>
      </c>
      <c r="M67">
        <v>1101006</v>
      </c>
      <c r="N67" s="18">
        <f>VLOOKUP(M67,卡牌!$A$4:$C$39,3)</f>
        <v>3</v>
      </c>
      <c r="O67">
        <v>5</v>
      </c>
      <c r="P67" s="14" t="s">
        <v>472</v>
      </c>
      <c r="Q67" s="18">
        <f t="shared" si="21"/>
        <v>590</v>
      </c>
      <c r="R67" s="18" t="str">
        <f>INDEX(卡牌!$D$4:$D$39,MATCH(卡牌值!M67,卡牌!$A$4:$A$39,0))</f>
        <v>火中级</v>
      </c>
      <c r="S67" s="18">
        <f>ROUND(INDEX($O$4:$O$12,O67) * INDEX($V$5:$V$8,N67)  /5,0)*5</f>
        <v>125</v>
      </c>
    </row>
    <row r="68" spans="1:21" ht="16.5" x14ac:dyDescent="0.2">
      <c r="A68" s="14">
        <v>51</v>
      </c>
      <c r="B68" s="18">
        <f>SUM(C68:C77)</f>
        <v>255</v>
      </c>
      <c r="C68" s="14">
        <v>21</v>
      </c>
      <c r="D68" s="30">
        <f>C68/B$68</f>
        <v>8.2352941176470587E-2</v>
      </c>
      <c r="E68" s="14">
        <f>ROUND(B$77*D68,0)</f>
        <v>1620</v>
      </c>
      <c r="F68" s="14">
        <f t="shared" si="15"/>
        <v>810</v>
      </c>
      <c r="G68" s="14">
        <f t="shared" si="15"/>
        <v>1296</v>
      </c>
      <c r="H68" s="14">
        <f t="shared" si="15"/>
        <v>1620</v>
      </c>
      <c r="I68" s="14">
        <f t="shared" si="15"/>
        <v>2025</v>
      </c>
      <c r="M68">
        <v>1101006</v>
      </c>
      <c r="N68" s="18">
        <f>VLOOKUP(M68,卡牌!$A$4:$C$39,3)</f>
        <v>3</v>
      </c>
      <c r="O68">
        <v>6</v>
      </c>
      <c r="P68" s="14" t="s">
        <v>472</v>
      </c>
      <c r="Q68" s="18">
        <f t="shared" si="21"/>
        <v>1010</v>
      </c>
      <c r="R68" s="18" t="str">
        <f>INDEX(卡牌!$D$4:$D$39,MATCH(卡牌值!M68,卡牌!$A$4:$A$39,0))</f>
        <v>火中级</v>
      </c>
      <c r="S68" s="18">
        <f>ROUND(INDEX($O$4:$O$12,O68) * INDEX($V$5:$V$8,N68)  /5,0)*5</f>
        <v>285</v>
      </c>
    </row>
    <row r="69" spans="1:21" ht="16.5" x14ac:dyDescent="0.2">
      <c r="A69" s="14">
        <v>52</v>
      </c>
      <c r="B69" s="14"/>
      <c r="C69" s="14">
        <v>22</v>
      </c>
      <c r="D69" s="30">
        <f t="shared" ref="D69:D77" si="22">C69/B$68</f>
        <v>8.6274509803921567E-2</v>
      </c>
      <c r="E69" s="14">
        <f t="shared" ref="E69:E77" si="23">ROUND(B$77*D69,0)</f>
        <v>1697</v>
      </c>
      <c r="F69" s="14">
        <f t="shared" si="15"/>
        <v>849</v>
      </c>
      <c r="G69" s="14">
        <f t="shared" si="15"/>
        <v>1358</v>
      </c>
      <c r="H69" s="14">
        <f t="shared" si="15"/>
        <v>1697</v>
      </c>
      <c r="I69" s="14">
        <f t="shared" si="15"/>
        <v>2121</v>
      </c>
      <c r="M69">
        <v>1101006</v>
      </c>
      <c r="N69" s="18">
        <f>VLOOKUP(M69,卡牌!$A$4:$C$39,3)</f>
        <v>3</v>
      </c>
      <c r="O69">
        <v>7</v>
      </c>
      <c r="P69" s="14" t="s">
        <v>475</v>
      </c>
      <c r="Q69" s="18">
        <f t="shared" si="21"/>
        <v>520</v>
      </c>
      <c r="R69" s="18" t="str">
        <f>INDEX(卡牌!$E$4:$E$39,MATCH(卡牌值!M69,卡牌!$A$4:$A$39,0))</f>
        <v>火高级</v>
      </c>
      <c r="S69" s="18">
        <f>ROUND(INDEX($P$4:$P$12,O69)  *  INDEX($V$5:$V$8,N69)  /5,0)*5</f>
        <v>80</v>
      </c>
    </row>
    <row r="70" spans="1:21" ht="16.5" x14ac:dyDescent="0.2">
      <c r="A70" s="14">
        <v>53</v>
      </c>
      <c r="B70" s="14"/>
      <c r="C70" s="14">
        <v>23</v>
      </c>
      <c r="D70" s="30">
        <f t="shared" si="22"/>
        <v>9.0196078431372548E-2</v>
      </c>
      <c r="E70" s="14">
        <f t="shared" si="23"/>
        <v>1775</v>
      </c>
      <c r="F70" s="14">
        <f t="shared" si="15"/>
        <v>888</v>
      </c>
      <c r="G70" s="14">
        <f t="shared" si="15"/>
        <v>1420</v>
      </c>
      <c r="H70" s="14">
        <f t="shared" si="15"/>
        <v>1775</v>
      </c>
      <c r="I70" s="14">
        <f t="shared" si="15"/>
        <v>2219</v>
      </c>
      <c r="M70">
        <v>1101006</v>
      </c>
      <c r="N70" s="18">
        <f>VLOOKUP(M70,卡牌!$A$4:$C$39,3)</f>
        <v>3</v>
      </c>
      <c r="O70">
        <v>8</v>
      </c>
      <c r="P70" s="14" t="s">
        <v>475</v>
      </c>
      <c r="Q70" s="18">
        <f t="shared" si="21"/>
        <v>1140</v>
      </c>
      <c r="R70" s="18" t="str">
        <f>INDEX(卡牌!$E$4:$E$39,MATCH(卡牌值!M70,卡牌!$A$4:$A$39,0))</f>
        <v>火高级</v>
      </c>
      <c r="S70" s="18">
        <f t="shared" ref="S70:S71" si="24">ROUND(INDEX($P$4:$P$12,O70)  *  INDEX($V$5:$V$8,N70)  /5,0)*5</f>
        <v>130</v>
      </c>
      <c r="T70" s="18" t="str">
        <f>INDEX(卡牌!$G$4:$G$39,MATCH(卡牌值!M70,卡牌!$A$4:$A$39,0))</f>
        <v>普通寄灵人材料</v>
      </c>
      <c r="U70" s="18">
        <f>ROUND(INDEX($Q$4:$Q$12,O70)  *  INDEX($V$5:$V$8,N70)  /5,0)*5</f>
        <v>25</v>
      </c>
    </row>
    <row r="71" spans="1:21" ht="16.5" x14ac:dyDescent="0.2">
      <c r="A71" s="14">
        <v>54</v>
      </c>
      <c r="B71" s="14"/>
      <c r="C71" s="14">
        <v>24</v>
      </c>
      <c r="D71" s="30">
        <f t="shared" si="22"/>
        <v>9.4117647058823528E-2</v>
      </c>
      <c r="E71" s="14">
        <f t="shared" si="23"/>
        <v>1852</v>
      </c>
      <c r="F71" s="14">
        <f t="shared" si="15"/>
        <v>926</v>
      </c>
      <c r="G71" s="14">
        <f t="shared" si="15"/>
        <v>1482</v>
      </c>
      <c r="H71" s="14">
        <f t="shared" si="15"/>
        <v>1852</v>
      </c>
      <c r="I71" s="14">
        <f t="shared" si="15"/>
        <v>2315</v>
      </c>
      <c r="M71">
        <v>1101006</v>
      </c>
      <c r="N71" s="18">
        <f>VLOOKUP(M71,卡牌!$A$4:$C$39,3)</f>
        <v>3</v>
      </c>
      <c r="O71">
        <v>9</v>
      </c>
      <c r="P71" s="14" t="s">
        <v>475</v>
      </c>
      <c r="Q71" s="18">
        <f t="shared" si="21"/>
        <v>2500</v>
      </c>
      <c r="R71" s="18" t="str">
        <f>INDEX(卡牌!$E$4:$E$39,MATCH(卡牌值!M71,卡牌!$A$4:$A$39,0))</f>
        <v>火高级</v>
      </c>
      <c r="S71" s="18">
        <f t="shared" si="24"/>
        <v>300</v>
      </c>
      <c r="T71" s="18" t="str">
        <f>INDEX(卡牌!$G$4:$G$39,MATCH(卡牌值!M71,卡牌!$A$4:$A$39,0))</f>
        <v>普通寄灵人材料</v>
      </c>
      <c r="U71" s="18">
        <f>ROUND(INDEX($Q$4:$Q$12,O71)  *  INDEX($V$5:$V$8,N71)  /5,0)*5</f>
        <v>70</v>
      </c>
    </row>
    <row r="72" spans="1:21" ht="16.5" x14ac:dyDescent="0.2">
      <c r="A72" s="14">
        <v>55</v>
      </c>
      <c r="B72" s="14"/>
      <c r="C72" s="14">
        <v>25</v>
      </c>
      <c r="D72" s="30">
        <f t="shared" si="22"/>
        <v>9.8039215686274508E-2</v>
      </c>
      <c r="E72" s="14">
        <f t="shared" si="23"/>
        <v>1929</v>
      </c>
      <c r="F72" s="14">
        <f t="shared" si="15"/>
        <v>965</v>
      </c>
      <c r="G72" s="14">
        <f t="shared" si="15"/>
        <v>1543</v>
      </c>
      <c r="H72" s="14">
        <f t="shared" si="15"/>
        <v>1929</v>
      </c>
      <c r="I72" s="14">
        <f t="shared" si="15"/>
        <v>2411</v>
      </c>
      <c r="M72">
        <v>1101007</v>
      </c>
      <c r="N72" s="18">
        <f>VLOOKUP(M72,卡牌!$A$4:$C$39,3)</f>
        <v>4</v>
      </c>
      <c r="O72">
        <v>1</v>
      </c>
    </row>
    <row r="73" spans="1:21" ht="16.5" x14ac:dyDescent="0.2">
      <c r="A73" s="14">
        <v>56</v>
      </c>
      <c r="B73" s="14"/>
      <c r="C73" s="14">
        <v>26</v>
      </c>
      <c r="D73" s="30">
        <f t="shared" si="22"/>
        <v>0.10196078431372549</v>
      </c>
      <c r="E73" s="14">
        <f t="shared" si="23"/>
        <v>2006</v>
      </c>
      <c r="F73" s="14">
        <f t="shared" si="15"/>
        <v>1003</v>
      </c>
      <c r="G73" s="14">
        <f t="shared" si="15"/>
        <v>1605</v>
      </c>
      <c r="H73" s="14">
        <f t="shared" si="15"/>
        <v>2006</v>
      </c>
      <c r="I73" s="14">
        <f t="shared" si="15"/>
        <v>2508</v>
      </c>
      <c r="M73">
        <v>1101007</v>
      </c>
      <c r="N73" s="18">
        <f>VLOOKUP(M73,卡牌!$A$4:$C$39,3)</f>
        <v>4</v>
      </c>
      <c r="O73">
        <v>2</v>
      </c>
      <c r="P73" s="14" t="s">
        <v>470</v>
      </c>
      <c r="Q73" s="18">
        <f>ROUND(INDEX($L$4:$N$12,O73,INDEX($R$4:$R$12,O73))*INDEX($V$5:$V$8,N73)/10,0)*10</f>
        <v>100</v>
      </c>
    </row>
    <row r="74" spans="1:21" ht="16.5" x14ac:dyDescent="0.2">
      <c r="A74" s="14">
        <v>57</v>
      </c>
      <c r="B74" s="14"/>
      <c r="C74" s="14">
        <v>27</v>
      </c>
      <c r="D74" s="30">
        <f t="shared" si="22"/>
        <v>0.10588235294117647</v>
      </c>
      <c r="E74" s="14">
        <f t="shared" si="23"/>
        <v>2083</v>
      </c>
      <c r="F74" s="14">
        <f t="shared" si="15"/>
        <v>1042</v>
      </c>
      <c r="G74" s="14">
        <f t="shared" si="15"/>
        <v>1666</v>
      </c>
      <c r="H74" s="14">
        <f t="shared" si="15"/>
        <v>2083</v>
      </c>
      <c r="I74" s="14">
        <f t="shared" si="15"/>
        <v>2604</v>
      </c>
      <c r="M74">
        <v>1101007</v>
      </c>
      <c r="N74" s="18">
        <f>VLOOKUP(M74,卡牌!$A$4:$C$39,3)</f>
        <v>4</v>
      </c>
      <c r="O74">
        <v>3</v>
      </c>
      <c r="P74" s="14" t="s">
        <v>470</v>
      </c>
      <c r="Q74" s="18">
        <f t="shared" ref="Q74:Q80" si="25">ROUND(INDEX($L$4:$N$12,O74,INDEX($R$4:$R$12,O74))*INDEX($V$5:$V$8,N74)/10,0)*10</f>
        <v>610</v>
      </c>
    </row>
    <row r="75" spans="1:21" ht="16.5" x14ac:dyDescent="0.2">
      <c r="A75" s="14">
        <v>58</v>
      </c>
      <c r="B75" s="14"/>
      <c r="C75" s="14">
        <v>28</v>
      </c>
      <c r="D75" s="30">
        <f t="shared" si="22"/>
        <v>0.10980392156862745</v>
      </c>
      <c r="E75" s="14">
        <f t="shared" si="23"/>
        <v>2160</v>
      </c>
      <c r="F75" s="14">
        <f t="shared" si="15"/>
        <v>1080</v>
      </c>
      <c r="G75" s="14">
        <f t="shared" si="15"/>
        <v>1728</v>
      </c>
      <c r="H75" s="14">
        <f t="shared" si="15"/>
        <v>2160</v>
      </c>
      <c r="I75" s="14">
        <f t="shared" si="15"/>
        <v>2700</v>
      </c>
      <c r="M75">
        <v>1101007</v>
      </c>
      <c r="N75" s="18">
        <f>VLOOKUP(M75,卡牌!$A$4:$C$39,3)</f>
        <v>4</v>
      </c>
      <c r="O75">
        <v>4</v>
      </c>
      <c r="P75" s="14" t="s">
        <v>472</v>
      </c>
      <c r="Q75" s="18">
        <f t="shared" si="25"/>
        <v>500</v>
      </c>
    </row>
    <row r="76" spans="1:21" ht="16.5" x14ac:dyDescent="0.2">
      <c r="A76" s="14">
        <v>59</v>
      </c>
      <c r="B76" s="14"/>
      <c r="C76" s="14">
        <v>29</v>
      </c>
      <c r="D76" s="30">
        <f t="shared" si="22"/>
        <v>0.11372549019607843</v>
      </c>
      <c r="E76" s="14">
        <f t="shared" si="23"/>
        <v>2238</v>
      </c>
      <c r="F76" s="14">
        <f t="shared" si="15"/>
        <v>1119</v>
      </c>
      <c r="G76" s="14">
        <f t="shared" si="15"/>
        <v>1790</v>
      </c>
      <c r="H76" s="14">
        <f t="shared" si="15"/>
        <v>2238</v>
      </c>
      <c r="I76" s="14">
        <f t="shared" si="15"/>
        <v>2798</v>
      </c>
      <c r="M76">
        <v>1101007</v>
      </c>
      <c r="N76" s="18">
        <f>VLOOKUP(M76,卡牌!$A$4:$C$39,3)</f>
        <v>4</v>
      </c>
      <c r="O76">
        <v>5</v>
      </c>
      <c r="P76" s="14" t="s">
        <v>472</v>
      </c>
      <c r="Q76" s="18">
        <f t="shared" si="25"/>
        <v>740</v>
      </c>
      <c r="R76" s="18" t="str">
        <f>INDEX(卡牌!$D$4:$D$39,MATCH(卡牌值!M76,卡牌!$A$4:$A$39,0))</f>
        <v>火中级</v>
      </c>
      <c r="S76" s="18">
        <f>ROUND(INDEX($O$4:$O$12,O76) * INDEX($V$5:$V$8,N76)  /5,0)*5</f>
        <v>160</v>
      </c>
    </row>
    <row r="77" spans="1:21" ht="16.5" x14ac:dyDescent="0.2">
      <c r="A77" s="14">
        <v>60</v>
      </c>
      <c r="B77" s="18">
        <f>D9</f>
        <v>19675</v>
      </c>
      <c r="C77" s="14">
        <v>30</v>
      </c>
      <c r="D77" s="30">
        <f t="shared" si="22"/>
        <v>0.11764705882352941</v>
      </c>
      <c r="E77" s="14">
        <f t="shared" si="23"/>
        <v>2315</v>
      </c>
      <c r="F77" s="14">
        <f t="shared" si="15"/>
        <v>1158</v>
      </c>
      <c r="G77" s="14">
        <f t="shared" si="15"/>
        <v>1852</v>
      </c>
      <c r="H77" s="14">
        <f t="shared" si="15"/>
        <v>2315</v>
      </c>
      <c r="I77" s="14">
        <f t="shared" si="15"/>
        <v>2894</v>
      </c>
      <c r="J77" s="18">
        <f>ROUND(SUM(I68:I77)*1.2/500,0)*500</f>
        <v>29500</v>
      </c>
      <c r="M77">
        <v>1101007</v>
      </c>
      <c r="N77" s="18">
        <f>VLOOKUP(M77,卡牌!$A$4:$C$39,3)</f>
        <v>4</v>
      </c>
      <c r="O77">
        <v>6</v>
      </c>
      <c r="P77" s="14" t="s">
        <v>472</v>
      </c>
      <c r="Q77" s="18">
        <f t="shared" si="25"/>
        <v>1260</v>
      </c>
      <c r="R77" s="18" t="str">
        <f>INDEX(卡牌!$D$4:$D$39,MATCH(卡牌值!M77,卡牌!$A$4:$A$39,0))</f>
        <v>火中级</v>
      </c>
      <c r="S77" s="18">
        <f>ROUND(INDEX($O$4:$O$12,O77) * INDEX($V$5:$V$8,N77)  /5,0)*5</f>
        <v>355</v>
      </c>
    </row>
    <row r="78" spans="1:21" ht="16.5" x14ac:dyDescent="0.2">
      <c r="A78" s="14">
        <v>61</v>
      </c>
      <c r="B78" s="18">
        <f>SUM(C78:C87)</f>
        <v>355</v>
      </c>
      <c r="C78" s="14">
        <v>31</v>
      </c>
      <c r="D78" s="30">
        <f>C78/B$78</f>
        <v>8.7323943661971826E-2</v>
      </c>
      <c r="E78" s="14">
        <f>ROUND(B$87*D78,0)</f>
        <v>2734</v>
      </c>
      <c r="F78" s="14">
        <f t="shared" si="15"/>
        <v>1367</v>
      </c>
      <c r="G78" s="14">
        <f t="shared" si="15"/>
        <v>2187</v>
      </c>
      <c r="H78" s="14">
        <f t="shared" si="15"/>
        <v>2734</v>
      </c>
      <c r="I78" s="14">
        <f t="shared" si="15"/>
        <v>3418</v>
      </c>
      <c r="M78">
        <v>1101007</v>
      </c>
      <c r="N78" s="18">
        <f>VLOOKUP(M78,卡牌!$A$4:$C$39,3)</f>
        <v>4</v>
      </c>
      <c r="O78">
        <v>7</v>
      </c>
      <c r="P78" s="14" t="s">
        <v>475</v>
      </c>
      <c r="Q78" s="18">
        <f t="shared" si="25"/>
        <v>650</v>
      </c>
      <c r="R78" s="18" t="str">
        <f>INDEX(卡牌!$E$4:$E$39,MATCH(卡牌值!M78,卡牌!$A$4:$A$39,0))</f>
        <v>火高级</v>
      </c>
      <c r="S78" s="18">
        <f>ROUND(INDEX($P$4:$P$12,O78)  *  INDEX($V$5:$V$8,N78)  /5,0)*5</f>
        <v>100</v>
      </c>
    </row>
    <row r="79" spans="1:21" ht="16.5" x14ac:dyDescent="0.2">
      <c r="A79" s="14">
        <v>62</v>
      </c>
      <c r="B79" s="14"/>
      <c r="C79" s="14">
        <v>32</v>
      </c>
      <c r="D79" s="30">
        <f t="shared" ref="D79:D87" si="26">C79/B$78</f>
        <v>9.014084507042254E-2</v>
      </c>
      <c r="E79" s="14">
        <f t="shared" ref="E79:E87" si="27">ROUND(B$87*D79,0)</f>
        <v>2822</v>
      </c>
      <c r="F79" s="14">
        <f t="shared" si="15"/>
        <v>1411</v>
      </c>
      <c r="G79" s="14">
        <f t="shared" si="15"/>
        <v>2258</v>
      </c>
      <c r="H79" s="14">
        <f t="shared" si="15"/>
        <v>2822</v>
      </c>
      <c r="I79" s="14">
        <f t="shared" si="15"/>
        <v>3528</v>
      </c>
      <c r="M79">
        <v>1101007</v>
      </c>
      <c r="N79" s="18">
        <f>VLOOKUP(M79,卡牌!$A$4:$C$39,3)</f>
        <v>4</v>
      </c>
      <c r="O79">
        <v>8</v>
      </c>
      <c r="P79" s="14" t="s">
        <v>475</v>
      </c>
      <c r="Q79" s="18">
        <f t="shared" si="25"/>
        <v>1430</v>
      </c>
      <c r="R79" s="18" t="str">
        <f>INDEX(卡牌!$E$4:$E$39,MATCH(卡牌值!M79,卡牌!$A$4:$A$39,0))</f>
        <v>火高级</v>
      </c>
      <c r="S79" s="18">
        <f t="shared" ref="S79:S80" si="28">ROUND(INDEX($P$4:$P$12,O79)  *  INDEX($V$5:$V$8,N79)  /5,0)*5</f>
        <v>160</v>
      </c>
      <c r="T79" s="18" t="str">
        <f>INDEX(卡牌!$G$4:$G$39,MATCH(卡牌值!M79,卡牌!$A$4:$A$39,0))</f>
        <v>普通寄灵人材料</v>
      </c>
      <c r="U79" s="18">
        <f>ROUND(INDEX($Q$4:$Q$12,O79)  *  INDEX($V$5:$V$8,N79)  /5,0)*5</f>
        <v>35</v>
      </c>
    </row>
    <row r="80" spans="1:21" ht="16.5" x14ac:dyDescent="0.2">
      <c r="A80" s="14">
        <v>63</v>
      </c>
      <c r="B80" s="14"/>
      <c r="C80" s="14">
        <v>33</v>
      </c>
      <c r="D80" s="30">
        <f t="shared" si="26"/>
        <v>9.295774647887324E-2</v>
      </c>
      <c r="E80" s="14">
        <f t="shared" si="27"/>
        <v>2910</v>
      </c>
      <c r="F80" s="14">
        <f t="shared" si="15"/>
        <v>1455</v>
      </c>
      <c r="G80" s="14">
        <f t="shared" si="15"/>
        <v>2328</v>
      </c>
      <c r="H80" s="14">
        <f t="shared" si="15"/>
        <v>2910</v>
      </c>
      <c r="I80" s="14">
        <f t="shared" si="15"/>
        <v>3638</v>
      </c>
      <c r="M80">
        <v>1101007</v>
      </c>
      <c r="N80" s="18">
        <f>VLOOKUP(M80,卡牌!$A$4:$C$39,3)</f>
        <v>4</v>
      </c>
      <c r="O80">
        <v>9</v>
      </c>
      <c r="P80" s="14" t="s">
        <v>475</v>
      </c>
      <c r="Q80" s="18">
        <f t="shared" si="25"/>
        <v>3130</v>
      </c>
      <c r="R80" s="18" t="str">
        <f>INDEX(卡牌!$E$4:$E$39,MATCH(卡牌值!M80,卡牌!$A$4:$A$39,0))</f>
        <v>火高级</v>
      </c>
      <c r="S80" s="18">
        <f t="shared" si="28"/>
        <v>375</v>
      </c>
      <c r="T80" s="18" t="str">
        <f>INDEX(卡牌!$G$4:$G$39,MATCH(卡牌值!M80,卡牌!$A$4:$A$39,0))</f>
        <v>普通寄灵人材料</v>
      </c>
      <c r="U80" s="18">
        <f>ROUND(INDEX($Q$4:$Q$12,O80)  *  INDEX($V$5:$V$8,N80)  /5,0)*5</f>
        <v>90</v>
      </c>
    </row>
    <row r="81" spans="1:21" ht="16.5" x14ac:dyDescent="0.2">
      <c r="A81" s="14">
        <v>64</v>
      </c>
      <c r="B81" s="14"/>
      <c r="C81" s="14">
        <v>34</v>
      </c>
      <c r="D81" s="30">
        <f t="shared" si="26"/>
        <v>9.5774647887323941E-2</v>
      </c>
      <c r="E81" s="14">
        <f t="shared" si="27"/>
        <v>2998</v>
      </c>
      <c r="F81" s="14">
        <f t="shared" si="15"/>
        <v>1499</v>
      </c>
      <c r="G81" s="14">
        <f t="shared" si="15"/>
        <v>2398</v>
      </c>
      <c r="H81" s="14">
        <f t="shared" si="15"/>
        <v>2998</v>
      </c>
      <c r="I81" s="14">
        <f t="shared" si="15"/>
        <v>3748</v>
      </c>
      <c r="M81">
        <v>1101008</v>
      </c>
      <c r="N81" s="18">
        <f>VLOOKUP(M81,卡牌!$A$4:$C$39,3)</f>
        <v>2</v>
      </c>
      <c r="O81">
        <v>1</v>
      </c>
    </row>
    <row r="82" spans="1:21" ht="16.5" x14ac:dyDescent="0.2">
      <c r="A82" s="14">
        <v>65</v>
      </c>
      <c r="B82" s="14"/>
      <c r="C82" s="14">
        <v>35</v>
      </c>
      <c r="D82" s="30">
        <f t="shared" si="26"/>
        <v>9.8591549295774641E-2</v>
      </c>
      <c r="E82" s="14">
        <f t="shared" si="27"/>
        <v>3086</v>
      </c>
      <c r="F82" s="14">
        <f t="shared" si="15"/>
        <v>1543</v>
      </c>
      <c r="G82" s="14">
        <f t="shared" si="15"/>
        <v>2469</v>
      </c>
      <c r="H82" s="14">
        <f t="shared" si="15"/>
        <v>3086</v>
      </c>
      <c r="I82" s="14">
        <f t="shared" si="15"/>
        <v>3858</v>
      </c>
      <c r="M82">
        <v>1101008</v>
      </c>
      <c r="N82" s="18">
        <f>VLOOKUP(M82,卡牌!$A$4:$C$39,3)</f>
        <v>2</v>
      </c>
      <c r="O82">
        <v>2</v>
      </c>
      <c r="P82" s="14" t="s">
        <v>470</v>
      </c>
      <c r="Q82" s="18">
        <f>ROUND(INDEX($L$4:$N$12,O82,INDEX($R$4:$R$12,O82))*INDEX($V$5:$V$8,N82)/10,0)*10</f>
        <v>60</v>
      </c>
    </row>
    <row r="83" spans="1:21" ht="16.5" x14ac:dyDescent="0.2">
      <c r="A83" s="14">
        <v>66</v>
      </c>
      <c r="B83" s="14"/>
      <c r="C83" s="14">
        <v>36</v>
      </c>
      <c r="D83" s="30">
        <f t="shared" si="26"/>
        <v>0.10140845070422536</v>
      </c>
      <c r="E83" s="14">
        <f t="shared" si="27"/>
        <v>3174</v>
      </c>
      <c r="F83" s="14">
        <f t="shared" ref="F83:I108" si="29">ROUND($E83*F$15,0)</f>
        <v>1587</v>
      </c>
      <c r="G83" s="14">
        <f t="shared" si="29"/>
        <v>2539</v>
      </c>
      <c r="H83" s="14">
        <f t="shared" si="29"/>
        <v>3174</v>
      </c>
      <c r="I83" s="14">
        <f t="shared" si="29"/>
        <v>3968</v>
      </c>
      <c r="M83">
        <v>1101008</v>
      </c>
      <c r="N83" s="18">
        <f>VLOOKUP(M83,卡牌!$A$4:$C$39,3)</f>
        <v>2</v>
      </c>
      <c r="O83">
        <v>3</v>
      </c>
      <c r="P83" s="14" t="s">
        <v>470</v>
      </c>
      <c r="Q83" s="18">
        <f t="shared" ref="Q83:Q89" si="30">ROUND(INDEX($L$4:$N$12,O83,INDEX($R$4:$R$12,O83))*INDEX($V$5:$V$8,N83)/10,0)*10</f>
        <v>390</v>
      </c>
    </row>
    <row r="84" spans="1:21" ht="16.5" x14ac:dyDescent="0.2">
      <c r="A84" s="14">
        <v>67</v>
      </c>
      <c r="B84" s="14"/>
      <c r="C84" s="14">
        <v>37</v>
      </c>
      <c r="D84" s="30">
        <f t="shared" si="26"/>
        <v>0.10422535211267606</v>
      </c>
      <c r="E84" s="14">
        <f t="shared" si="27"/>
        <v>3263</v>
      </c>
      <c r="F84" s="14">
        <f t="shared" si="29"/>
        <v>1632</v>
      </c>
      <c r="G84" s="14">
        <f t="shared" si="29"/>
        <v>2610</v>
      </c>
      <c r="H84" s="14">
        <f t="shared" si="29"/>
        <v>3263</v>
      </c>
      <c r="I84" s="14">
        <f t="shared" si="29"/>
        <v>4079</v>
      </c>
      <c r="M84">
        <v>1101008</v>
      </c>
      <c r="N84" s="18">
        <f>VLOOKUP(M84,卡牌!$A$4:$C$39,3)</f>
        <v>2</v>
      </c>
      <c r="O84">
        <v>4</v>
      </c>
      <c r="P84" s="14" t="s">
        <v>472</v>
      </c>
      <c r="Q84" s="18">
        <f t="shared" si="30"/>
        <v>320</v>
      </c>
    </row>
    <row r="85" spans="1:21" ht="16.5" x14ac:dyDescent="0.2">
      <c r="A85" s="14">
        <v>68</v>
      </c>
      <c r="B85" s="14"/>
      <c r="C85" s="14">
        <v>38</v>
      </c>
      <c r="D85" s="30">
        <f t="shared" si="26"/>
        <v>0.10704225352112676</v>
      </c>
      <c r="E85" s="14">
        <f t="shared" si="27"/>
        <v>3351</v>
      </c>
      <c r="F85" s="14">
        <f t="shared" si="29"/>
        <v>1676</v>
      </c>
      <c r="G85" s="14">
        <f t="shared" si="29"/>
        <v>2681</v>
      </c>
      <c r="H85" s="14">
        <f t="shared" si="29"/>
        <v>3351</v>
      </c>
      <c r="I85" s="14">
        <f t="shared" si="29"/>
        <v>4189</v>
      </c>
      <c r="M85">
        <v>1101008</v>
      </c>
      <c r="N85" s="18">
        <f>VLOOKUP(M85,卡牌!$A$4:$C$39,3)</f>
        <v>2</v>
      </c>
      <c r="O85">
        <v>5</v>
      </c>
      <c r="P85" s="14" t="s">
        <v>472</v>
      </c>
      <c r="Q85" s="18">
        <f t="shared" si="30"/>
        <v>470</v>
      </c>
      <c r="R85" s="18" t="str">
        <f>INDEX(卡牌!$D$4:$D$39,MATCH(卡牌值!M85,卡牌!$A$4:$A$39,0))</f>
        <v>土中级</v>
      </c>
      <c r="S85" s="18">
        <f>ROUND(INDEX($O$4:$O$12,O85) * INDEX($V$5:$V$8,N85)  /5,0)*5</f>
        <v>100</v>
      </c>
    </row>
    <row r="86" spans="1:21" ht="16.5" x14ac:dyDescent="0.2">
      <c r="A86" s="14">
        <v>69</v>
      </c>
      <c r="C86" s="14">
        <v>39</v>
      </c>
      <c r="D86" s="30">
        <f t="shared" si="26"/>
        <v>0.10985915492957747</v>
      </c>
      <c r="E86" s="14">
        <f t="shared" si="27"/>
        <v>3439</v>
      </c>
      <c r="F86" s="14">
        <f t="shared" si="29"/>
        <v>1720</v>
      </c>
      <c r="G86" s="14">
        <f t="shared" si="29"/>
        <v>2751</v>
      </c>
      <c r="H86" s="14">
        <f t="shared" si="29"/>
        <v>3439</v>
      </c>
      <c r="I86" s="14">
        <f t="shared" si="29"/>
        <v>4299</v>
      </c>
      <c r="M86">
        <v>1101008</v>
      </c>
      <c r="N86" s="18">
        <f>VLOOKUP(M86,卡牌!$A$4:$C$39,3)</f>
        <v>2</v>
      </c>
      <c r="O86">
        <v>6</v>
      </c>
      <c r="P86" s="14" t="s">
        <v>472</v>
      </c>
      <c r="Q86" s="18">
        <f t="shared" si="30"/>
        <v>810</v>
      </c>
      <c r="R86" s="18" t="str">
        <f>INDEX(卡牌!$D$4:$D$39,MATCH(卡牌值!M86,卡牌!$A$4:$A$39,0))</f>
        <v>土中级</v>
      </c>
      <c r="S86" s="18">
        <f>ROUND(INDEX($O$4:$O$12,O86) * INDEX($V$5:$V$8,N86)  /5,0)*5</f>
        <v>225</v>
      </c>
    </row>
    <row r="87" spans="1:21" ht="16.5" x14ac:dyDescent="0.2">
      <c r="A87" s="14">
        <v>70</v>
      </c>
      <c r="B87" s="18">
        <f>D10</f>
        <v>31303</v>
      </c>
      <c r="C87" s="14">
        <v>40</v>
      </c>
      <c r="D87" s="30">
        <f t="shared" si="26"/>
        <v>0.11267605633802817</v>
      </c>
      <c r="E87" s="14">
        <f t="shared" si="27"/>
        <v>3527</v>
      </c>
      <c r="F87" s="14">
        <f t="shared" si="29"/>
        <v>1764</v>
      </c>
      <c r="G87" s="14">
        <f t="shared" si="29"/>
        <v>2822</v>
      </c>
      <c r="H87" s="14">
        <f t="shared" si="29"/>
        <v>3527</v>
      </c>
      <c r="I87" s="14">
        <f t="shared" si="29"/>
        <v>4409</v>
      </c>
      <c r="J87" s="18">
        <f>ROUND(SUM(I78:I87)*1.2/500,0)*500</f>
        <v>47000</v>
      </c>
      <c r="M87">
        <v>1101008</v>
      </c>
      <c r="N87" s="18">
        <f>VLOOKUP(M87,卡牌!$A$4:$C$39,3)</f>
        <v>2</v>
      </c>
      <c r="O87">
        <v>7</v>
      </c>
      <c r="P87" s="14" t="s">
        <v>475</v>
      </c>
      <c r="Q87" s="18">
        <f t="shared" si="30"/>
        <v>420</v>
      </c>
      <c r="R87" s="18" t="str">
        <f>INDEX(卡牌!$E$4:$E$39,MATCH(卡牌值!M87,卡牌!$A$4:$A$39,0))</f>
        <v>土高级</v>
      </c>
      <c r="S87" s="18">
        <f>ROUND(INDEX($P$4:$P$12,O87)  *  INDEX($V$5:$V$8,N87)  /5,0)*5</f>
        <v>60</v>
      </c>
    </row>
    <row r="88" spans="1:21" ht="16.5" x14ac:dyDescent="0.2">
      <c r="A88" s="14">
        <v>71</v>
      </c>
      <c r="B88" s="18">
        <f>SUM(C88:C97)</f>
        <v>155</v>
      </c>
      <c r="C88" s="14">
        <v>11</v>
      </c>
      <c r="D88" s="30">
        <f>C88/B$88</f>
        <v>7.0967741935483872E-2</v>
      </c>
      <c r="E88" s="14">
        <f>ROUND(B$97*D88,0)</f>
        <v>4139</v>
      </c>
      <c r="F88" s="14">
        <f t="shared" si="29"/>
        <v>2070</v>
      </c>
      <c r="G88" s="14">
        <f t="shared" si="29"/>
        <v>3311</v>
      </c>
      <c r="H88" s="14">
        <f t="shared" si="29"/>
        <v>4139</v>
      </c>
      <c r="I88" s="14">
        <f t="shared" si="29"/>
        <v>5174</v>
      </c>
      <c r="M88">
        <v>1101008</v>
      </c>
      <c r="N88" s="18">
        <f>VLOOKUP(M88,卡牌!$A$4:$C$39,3)</f>
        <v>2</v>
      </c>
      <c r="O88">
        <v>8</v>
      </c>
      <c r="P88" s="14" t="s">
        <v>475</v>
      </c>
      <c r="Q88" s="18">
        <f t="shared" si="30"/>
        <v>920</v>
      </c>
      <c r="R88" s="18" t="str">
        <f>INDEX(卡牌!$E$4:$E$39,MATCH(卡牌值!M88,卡牌!$A$4:$A$39,0))</f>
        <v>土高级</v>
      </c>
      <c r="S88" s="18">
        <f t="shared" ref="S88:S89" si="31">ROUND(INDEX($P$4:$P$12,O88)  *  INDEX($V$5:$V$8,N88)  /5,0)*5</f>
        <v>105</v>
      </c>
      <c r="T88" s="18" t="str">
        <f>INDEX(卡牌!$G$4:$G$39,MATCH(卡牌值!M88,卡牌!$A$4:$A$39,0))</f>
        <v>普通寄灵人材料</v>
      </c>
      <c r="U88" s="18">
        <f>ROUND(INDEX($Q$4:$Q$12,O88)  *  INDEX($V$5:$V$8,N88)  /5,0)*5</f>
        <v>20</v>
      </c>
    </row>
    <row r="89" spans="1:21" ht="16.5" x14ac:dyDescent="0.2">
      <c r="A89" s="14">
        <v>72</v>
      </c>
      <c r="B89" s="14"/>
      <c r="C89" s="14">
        <v>12</v>
      </c>
      <c r="D89" s="30">
        <f t="shared" ref="D89:D97" si="32">C89/B$88</f>
        <v>7.7419354838709681E-2</v>
      </c>
      <c r="E89" s="14">
        <f t="shared" ref="E89:E97" si="33">ROUND(B$97*D89,0)</f>
        <v>4516</v>
      </c>
      <c r="F89" s="14">
        <f t="shared" si="29"/>
        <v>2258</v>
      </c>
      <c r="G89" s="14">
        <f t="shared" si="29"/>
        <v>3613</v>
      </c>
      <c r="H89" s="14">
        <f t="shared" si="29"/>
        <v>4516</v>
      </c>
      <c r="I89" s="14">
        <f t="shared" si="29"/>
        <v>5645</v>
      </c>
      <c r="M89">
        <v>1101008</v>
      </c>
      <c r="N89" s="18">
        <f>VLOOKUP(M89,卡牌!$A$4:$C$39,3)</f>
        <v>2</v>
      </c>
      <c r="O89">
        <v>9</v>
      </c>
      <c r="P89" s="14" t="s">
        <v>475</v>
      </c>
      <c r="Q89" s="18">
        <f t="shared" si="30"/>
        <v>2000</v>
      </c>
      <c r="R89" s="18" t="str">
        <f>INDEX(卡牌!$E$4:$E$39,MATCH(卡牌值!M89,卡牌!$A$4:$A$39,0))</f>
        <v>土高级</v>
      </c>
      <c r="S89" s="18">
        <f t="shared" si="31"/>
        <v>240</v>
      </c>
      <c r="T89" s="18" t="str">
        <f>INDEX(卡牌!$G$4:$G$39,MATCH(卡牌值!M89,卡牌!$A$4:$A$39,0))</f>
        <v>普通寄灵人材料</v>
      </c>
      <c r="U89" s="18">
        <f>ROUND(INDEX($Q$4:$Q$12,O89)  *  INDEX($V$5:$V$8,N89)  /5,0)*5</f>
        <v>60</v>
      </c>
    </row>
    <row r="90" spans="1:21" ht="16.5" x14ac:dyDescent="0.2">
      <c r="A90" s="14">
        <v>73</v>
      </c>
      <c r="B90" s="14"/>
      <c r="C90" s="14">
        <v>13</v>
      </c>
      <c r="D90" s="30">
        <f t="shared" si="32"/>
        <v>8.387096774193549E-2</v>
      </c>
      <c r="E90" s="14">
        <f t="shared" si="33"/>
        <v>4892</v>
      </c>
      <c r="F90" s="14">
        <f t="shared" si="29"/>
        <v>2446</v>
      </c>
      <c r="G90" s="14">
        <f t="shared" si="29"/>
        <v>3914</v>
      </c>
      <c r="H90" s="14">
        <f t="shared" si="29"/>
        <v>4892</v>
      </c>
      <c r="I90" s="14">
        <f t="shared" si="29"/>
        <v>6115</v>
      </c>
      <c r="M90">
        <v>1101009</v>
      </c>
      <c r="N90" s="18">
        <f>VLOOKUP(M90,卡牌!$A$4:$C$39,3)</f>
        <v>3</v>
      </c>
      <c r="O90">
        <v>1</v>
      </c>
    </row>
    <row r="91" spans="1:21" ht="16.5" x14ac:dyDescent="0.2">
      <c r="A91" s="14">
        <v>74</v>
      </c>
      <c r="B91" s="14"/>
      <c r="C91" s="14">
        <v>14</v>
      </c>
      <c r="D91" s="30">
        <f t="shared" si="32"/>
        <v>9.0322580645161285E-2</v>
      </c>
      <c r="E91" s="14">
        <f t="shared" si="33"/>
        <v>5268</v>
      </c>
      <c r="F91" s="14">
        <f t="shared" si="29"/>
        <v>2634</v>
      </c>
      <c r="G91" s="14">
        <f t="shared" si="29"/>
        <v>4214</v>
      </c>
      <c r="H91" s="14">
        <f t="shared" si="29"/>
        <v>5268</v>
      </c>
      <c r="I91" s="14">
        <f t="shared" si="29"/>
        <v>6585</v>
      </c>
      <c r="M91">
        <v>1101009</v>
      </c>
      <c r="N91" s="18">
        <f>VLOOKUP(M91,卡牌!$A$4:$C$39,3)</f>
        <v>3</v>
      </c>
      <c r="O91">
        <v>2</v>
      </c>
      <c r="P91" s="14" t="s">
        <v>470</v>
      </c>
      <c r="Q91" s="18">
        <f>ROUND(INDEX($L$4:$N$12,O91,INDEX($R$4:$R$12,O91))*INDEX($V$5:$V$8,N91)/10,0)*10</f>
        <v>80</v>
      </c>
    </row>
    <row r="92" spans="1:21" ht="16.5" x14ac:dyDescent="0.2">
      <c r="A92" s="14">
        <v>75</v>
      </c>
      <c r="B92" s="14"/>
      <c r="C92" s="14">
        <v>15</v>
      </c>
      <c r="D92" s="30">
        <f t="shared" si="32"/>
        <v>9.6774193548387094E-2</v>
      </c>
      <c r="E92" s="14">
        <f t="shared" si="33"/>
        <v>5645</v>
      </c>
      <c r="F92" s="14">
        <f t="shared" si="29"/>
        <v>2823</v>
      </c>
      <c r="G92" s="14">
        <f t="shared" si="29"/>
        <v>4516</v>
      </c>
      <c r="H92" s="14">
        <f t="shared" si="29"/>
        <v>5645</v>
      </c>
      <c r="I92" s="14">
        <f t="shared" si="29"/>
        <v>7056</v>
      </c>
      <c r="M92">
        <v>1101009</v>
      </c>
      <c r="N92" s="18">
        <f>VLOOKUP(M92,卡牌!$A$4:$C$39,3)</f>
        <v>3</v>
      </c>
      <c r="O92">
        <v>3</v>
      </c>
      <c r="P92" s="14" t="s">
        <v>470</v>
      </c>
      <c r="Q92" s="18">
        <f t="shared" ref="Q92:Q98" si="34">ROUND(INDEX($L$4:$N$12,O92,INDEX($R$4:$R$12,O92))*INDEX($V$5:$V$8,N92)/10,0)*10</f>
        <v>490</v>
      </c>
    </row>
    <row r="93" spans="1:21" ht="16.5" x14ac:dyDescent="0.2">
      <c r="A93" s="14">
        <v>76</v>
      </c>
      <c r="B93" s="14"/>
      <c r="C93" s="14">
        <v>16</v>
      </c>
      <c r="D93" s="30">
        <f t="shared" si="32"/>
        <v>0.1032258064516129</v>
      </c>
      <c r="E93" s="14">
        <f t="shared" si="33"/>
        <v>6021</v>
      </c>
      <c r="F93" s="14">
        <f t="shared" si="29"/>
        <v>3011</v>
      </c>
      <c r="G93" s="14">
        <f t="shared" si="29"/>
        <v>4817</v>
      </c>
      <c r="H93" s="14">
        <f t="shared" si="29"/>
        <v>6021</v>
      </c>
      <c r="I93" s="14">
        <f t="shared" si="29"/>
        <v>7526</v>
      </c>
      <c r="M93">
        <v>1101009</v>
      </c>
      <c r="N93" s="18">
        <f>VLOOKUP(M93,卡牌!$A$4:$C$39,3)</f>
        <v>3</v>
      </c>
      <c r="O93">
        <v>4</v>
      </c>
      <c r="P93" s="14" t="s">
        <v>472</v>
      </c>
      <c r="Q93" s="18">
        <f t="shared" si="34"/>
        <v>400</v>
      </c>
    </row>
    <row r="94" spans="1:21" ht="16.5" x14ac:dyDescent="0.2">
      <c r="A94" s="14">
        <v>77</v>
      </c>
      <c r="B94" s="14"/>
      <c r="C94" s="14">
        <v>17</v>
      </c>
      <c r="D94" s="30">
        <f t="shared" si="32"/>
        <v>0.10967741935483871</v>
      </c>
      <c r="E94" s="14">
        <f t="shared" si="33"/>
        <v>6397</v>
      </c>
      <c r="F94" s="14">
        <f t="shared" si="29"/>
        <v>3199</v>
      </c>
      <c r="G94" s="14">
        <f t="shared" si="29"/>
        <v>5118</v>
      </c>
      <c r="H94" s="14">
        <f t="shared" si="29"/>
        <v>6397</v>
      </c>
      <c r="I94" s="14">
        <f t="shared" si="29"/>
        <v>7996</v>
      </c>
      <c r="M94">
        <v>1101009</v>
      </c>
      <c r="N94" s="18">
        <f>VLOOKUP(M94,卡牌!$A$4:$C$39,3)</f>
        <v>3</v>
      </c>
      <c r="O94">
        <v>5</v>
      </c>
      <c r="P94" s="14" t="s">
        <v>472</v>
      </c>
      <c r="Q94" s="18">
        <f t="shared" si="34"/>
        <v>590</v>
      </c>
      <c r="R94" s="18" t="str">
        <f>INDEX(卡牌!$D$4:$D$39,MATCH(卡牌值!M94,卡牌!$A$4:$A$39,0))</f>
        <v>雷中级</v>
      </c>
      <c r="S94" s="18">
        <f>ROUND(INDEX($O$4:$O$12,O94) * INDEX($V$5:$V$8,N94)  /5,0)*5</f>
        <v>125</v>
      </c>
    </row>
    <row r="95" spans="1:21" ht="16.5" x14ac:dyDescent="0.2">
      <c r="A95" s="14">
        <v>78</v>
      </c>
      <c r="B95" s="14"/>
      <c r="C95" s="14">
        <v>18</v>
      </c>
      <c r="D95" s="30">
        <f t="shared" si="32"/>
        <v>0.11612903225806452</v>
      </c>
      <c r="E95" s="14">
        <f t="shared" si="33"/>
        <v>6773</v>
      </c>
      <c r="F95" s="14">
        <f t="shared" si="29"/>
        <v>3387</v>
      </c>
      <c r="G95" s="14">
        <f t="shared" si="29"/>
        <v>5418</v>
      </c>
      <c r="H95" s="14">
        <f t="shared" si="29"/>
        <v>6773</v>
      </c>
      <c r="I95" s="14">
        <f t="shared" si="29"/>
        <v>8466</v>
      </c>
      <c r="M95">
        <v>1101009</v>
      </c>
      <c r="N95" s="18">
        <f>VLOOKUP(M95,卡牌!$A$4:$C$39,3)</f>
        <v>3</v>
      </c>
      <c r="O95">
        <v>6</v>
      </c>
      <c r="P95" s="14" t="s">
        <v>472</v>
      </c>
      <c r="Q95" s="18">
        <f t="shared" si="34"/>
        <v>1010</v>
      </c>
      <c r="R95" s="18" t="str">
        <f>INDEX(卡牌!$D$4:$D$39,MATCH(卡牌值!M95,卡牌!$A$4:$A$39,0))</f>
        <v>雷中级</v>
      </c>
      <c r="S95" s="18">
        <f>ROUND(INDEX($O$4:$O$12,O95) * INDEX($V$5:$V$8,N95)  /5,0)*5</f>
        <v>285</v>
      </c>
    </row>
    <row r="96" spans="1:21" ht="16.5" x14ac:dyDescent="0.2">
      <c r="A96" s="14">
        <v>79</v>
      </c>
      <c r="B96" s="14"/>
      <c r="C96" s="14">
        <v>19</v>
      </c>
      <c r="D96" s="30">
        <f t="shared" si="32"/>
        <v>0.12258064516129032</v>
      </c>
      <c r="E96" s="14">
        <f t="shared" si="33"/>
        <v>7150</v>
      </c>
      <c r="F96" s="14">
        <f t="shared" si="29"/>
        <v>3575</v>
      </c>
      <c r="G96" s="14">
        <f t="shared" si="29"/>
        <v>5720</v>
      </c>
      <c r="H96" s="14">
        <f t="shared" si="29"/>
        <v>7150</v>
      </c>
      <c r="I96" s="14">
        <f t="shared" si="29"/>
        <v>8938</v>
      </c>
      <c r="M96">
        <v>1101009</v>
      </c>
      <c r="N96" s="18">
        <f>VLOOKUP(M96,卡牌!$A$4:$C$39,3)</f>
        <v>3</v>
      </c>
      <c r="O96">
        <v>7</v>
      </c>
      <c r="P96" s="14" t="s">
        <v>475</v>
      </c>
      <c r="Q96" s="18">
        <f t="shared" si="34"/>
        <v>520</v>
      </c>
      <c r="R96" s="18" t="str">
        <f>INDEX(卡牌!$E$4:$E$39,MATCH(卡牌值!M96,卡牌!$A$4:$A$39,0))</f>
        <v>雷高级</v>
      </c>
      <c r="S96" s="18">
        <f>ROUND(INDEX($P$4:$P$12,O96)  *  INDEX($V$5:$V$8,N96)  /5,0)*5</f>
        <v>80</v>
      </c>
    </row>
    <row r="97" spans="1:21" ht="16.5" x14ac:dyDescent="0.2">
      <c r="A97" s="14">
        <v>80</v>
      </c>
      <c r="B97" s="18">
        <f>D11</f>
        <v>58327</v>
      </c>
      <c r="C97" s="14">
        <v>20</v>
      </c>
      <c r="D97" s="30">
        <f t="shared" si="32"/>
        <v>0.12903225806451613</v>
      </c>
      <c r="E97" s="14">
        <f t="shared" si="33"/>
        <v>7526</v>
      </c>
      <c r="F97" s="14">
        <f t="shared" si="29"/>
        <v>3763</v>
      </c>
      <c r="G97" s="14">
        <f t="shared" si="29"/>
        <v>6021</v>
      </c>
      <c r="H97" s="14">
        <f t="shared" si="29"/>
        <v>7526</v>
      </c>
      <c r="I97" s="14">
        <f t="shared" si="29"/>
        <v>9408</v>
      </c>
      <c r="J97" s="18">
        <f>ROUND(SUM(I88:I97)*1.1/500,0)*500</f>
        <v>80000</v>
      </c>
      <c r="M97">
        <v>1101009</v>
      </c>
      <c r="N97" s="18">
        <f>VLOOKUP(M97,卡牌!$A$4:$C$39,3)</f>
        <v>3</v>
      </c>
      <c r="O97">
        <v>8</v>
      </c>
      <c r="P97" s="14" t="s">
        <v>475</v>
      </c>
      <c r="Q97" s="18">
        <f t="shared" si="34"/>
        <v>1140</v>
      </c>
      <c r="R97" s="18" t="str">
        <f>INDEX(卡牌!$E$4:$E$39,MATCH(卡牌值!M97,卡牌!$A$4:$A$39,0))</f>
        <v>雷高级</v>
      </c>
      <c r="S97" s="18">
        <f t="shared" ref="S97:S98" si="35">ROUND(INDEX($P$4:$P$12,O97)  *  INDEX($V$5:$V$8,N97)  /5,0)*5</f>
        <v>130</v>
      </c>
      <c r="T97" s="18" t="str">
        <f>INDEX(卡牌!$G$4:$G$39,MATCH(卡牌值!M97,卡牌!$A$4:$A$39,0))</f>
        <v>普通寄灵人材料</v>
      </c>
      <c r="U97" s="18">
        <f>ROUND(INDEX($Q$4:$Q$12,O97)  *  INDEX($V$5:$V$8,N97)  /5,0)*5</f>
        <v>25</v>
      </c>
    </row>
    <row r="98" spans="1:21" ht="16.5" x14ac:dyDescent="0.2">
      <c r="A98" s="14">
        <v>81</v>
      </c>
      <c r="B98" s="18">
        <f>SUM(C98:C107)</f>
        <v>255</v>
      </c>
      <c r="C98" s="14">
        <v>21</v>
      </c>
      <c r="D98" s="30">
        <f>C98/B$98</f>
        <v>8.2352941176470587E-2</v>
      </c>
      <c r="E98" s="14">
        <f>ROUND(B$107*D98,0)</f>
        <v>9391</v>
      </c>
      <c r="F98" s="14">
        <f t="shared" si="29"/>
        <v>4696</v>
      </c>
      <c r="G98" s="14">
        <f t="shared" si="29"/>
        <v>7513</v>
      </c>
      <c r="H98" s="14">
        <f t="shared" si="29"/>
        <v>9391</v>
      </c>
      <c r="I98" s="14">
        <f t="shared" si="29"/>
        <v>11739</v>
      </c>
      <c r="M98">
        <v>1101009</v>
      </c>
      <c r="N98" s="18">
        <f>VLOOKUP(M98,卡牌!$A$4:$C$39,3)</f>
        <v>3</v>
      </c>
      <c r="O98">
        <v>9</v>
      </c>
      <c r="P98" s="14" t="s">
        <v>475</v>
      </c>
      <c r="Q98" s="18">
        <f t="shared" si="34"/>
        <v>2500</v>
      </c>
      <c r="R98" s="18" t="str">
        <f>INDEX(卡牌!$E$4:$E$39,MATCH(卡牌值!M98,卡牌!$A$4:$A$39,0))</f>
        <v>雷高级</v>
      </c>
      <c r="S98" s="18">
        <f t="shared" si="35"/>
        <v>300</v>
      </c>
      <c r="T98" s="18" t="str">
        <f>INDEX(卡牌!$G$4:$G$39,MATCH(卡牌值!M98,卡牌!$A$4:$A$39,0))</f>
        <v>普通寄灵人材料</v>
      </c>
      <c r="U98" s="18">
        <f>ROUND(INDEX($Q$4:$Q$12,O98)  *  INDEX($V$5:$V$8,N98)  /5,0)*5</f>
        <v>70</v>
      </c>
    </row>
    <row r="99" spans="1:21" ht="16.5" x14ac:dyDescent="0.2">
      <c r="A99" s="14">
        <v>82</v>
      </c>
      <c r="B99" s="14"/>
      <c r="C99" s="14">
        <v>22</v>
      </c>
      <c r="D99" s="30">
        <f t="shared" ref="D99:D107" si="36">C99/B$98</f>
        <v>8.6274509803921567E-2</v>
      </c>
      <c r="E99" s="14">
        <f t="shared" ref="E99:E107" si="37">ROUND(B$107*D99,0)</f>
        <v>9838</v>
      </c>
      <c r="F99" s="14">
        <f t="shared" si="29"/>
        <v>4919</v>
      </c>
      <c r="G99" s="14">
        <f t="shared" si="29"/>
        <v>7870</v>
      </c>
      <c r="H99" s="14">
        <f t="shared" si="29"/>
        <v>9838</v>
      </c>
      <c r="I99" s="14">
        <f t="shared" si="29"/>
        <v>12298</v>
      </c>
      <c r="M99">
        <v>1101010</v>
      </c>
      <c r="N99" s="18">
        <f>VLOOKUP(M99,卡牌!$A$4:$C$39,3)</f>
        <v>4</v>
      </c>
      <c r="O99">
        <v>1</v>
      </c>
    </row>
    <row r="100" spans="1:21" ht="16.5" x14ac:dyDescent="0.2">
      <c r="A100" s="14">
        <v>83</v>
      </c>
      <c r="B100" s="14"/>
      <c r="C100" s="14">
        <v>23</v>
      </c>
      <c r="D100" s="30">
        <f t="shared" si="36"/>
        <v>9.0196078431372548E-2</v>
      </c>
      <c r="E100" s="14">
        <f t="shared" si="37"/>
        <v>10285</v>
      </c>
      <c r="F100" s="14">
        <f t="shared" si="29"/>
        <v>5143</v>
      </c>
      <c r="G100" s="14">
        <f t="shared" si="29"/>
        <v>8228</v>
      </c>
      <c r="H100" s="14">
        <f t="shared" si="29"/>
        <v>10285</v>
      </c>
      <c r="I100" s="14">
        <f t="shared" si="29"/>
        <v>12856</v>
      </c>
      <c r="M100">
        <v>1101010</v>
      </c>
      <c r="N100" s="18">
        <f>VLOOKUP(M100,卡牌!$A$4:$C$39,3)</f>
        <v>4</v>
      </c>
      <c r="O100">
        <v>2</v>
      </c>
      <c r="P100" s="14" t="s">
        <v>470</v>
      </c>
      <c r="Q100" s="18">
        <f>ROUND(INDEX($L$4:$N$12,O100,INDEX($R$4:$R$12,O100))*INDEX($V$5:$V$8,N100)/10,0)*10</f>
        <v>100</v>
      </c>
    </row>
    <row r="101" spans="1:21" ht="16.5" x14ac:dyDescent="0.2">
      <c r="A101" s="14">
        <v>84</v>
      </c>
      <c r="B101" s="14"/>
      <c r="C101" s="14">
        <v>24</v>
      </c>
      <c r="D101" s="30">
        <f t="shared" si="36"/>
        <v>9.4117647058823528E-2</v>
      </c>
      <c r="E101" s="14">
        <f t="shared" si="37"/>
        <v>10733</v>
      </c>
      <c r="F101" s="14">
        <f t="shared" si="29"/>
        <v>5367</v>
      </c>
      <c r="G101" s="14">
        <f t="shared" si="29"/>
        <v>8586</v>
      </c>
      <c r="H101" s="14">
        <f t="shared" si="29"/>
        <v>10733</v>
      </c>
      <c r="I101" s="14">
        <f t="shared" si="29"/>
        <v>13416</v>
      </c>
      <c r="M101">
        <v>1101010</v>
      </c>
      <c r="N101" s="18">
        <f>VLOOKUP(M101,卡牌!$A$4:$C$39,3)</f>
        <v>4</v>
      </c>
      <c r="O101">
        <v>3</v>
      </c>
      <c r="P101" s="14" t="s">
        <v>470</v>
      </c>
      <c r="Q101" s="18">
        <f t="shared" ref="Q101:Q107" si="38">ROUND(INDEX($L$4:$N$12,O101,INDEX($R$4:$R$12,O101))*INDEX($V$5:$V$8,N101)/10,0)*10</f>
        <v>610</v>
      </c>
    </row>
    <row r="102" spans="1:21" ht="16.5" x14ac:dyDescent="0.2">
      <c r="A102" s="14">
        <v>85</v>
      </c>
      <c r="B102" s="14"/>
      <c r="C102" s="14">
        <v>25</v>
      </c>
      <c r="D102" s="30">
        <f t="shared" si="36"/>
        <v>9.8039215686274508E-2</v>
      </c>
      <c r="E102" s="14">
        <f t="shared" si="37"/>
        <v>11180</v>
      </c>
      <c r="F102" s="14">
        <f t="shared" si="29"/>
        <v>5590</v>
      </c>
      <c r="G102" s="14">
        <f t="shared" si="29"/>
        <v>8944</v>
      </c>
      <c r="H102" s="14">
        <f t="shared" si="29"/>
        <v>11180</v>
      </c>
      <c r="I102" s="14">
        <f t="shared" si="29"/>
        <v>13975</v>
      </c>
      <c r="M102">
        <v>1101010</v>
      </c>
      <c r="N102" s="18">
        <f>VLOOKUP(M102,卡牌!$A$4:$C$39,3)</f>
        <v>4</v>
      </c>
      <c r="O102">
        <v>4</v>
      </c>
      <c r="P102" s="14" t="s">
        <v>472</v>
      </c>
      <c r="Q102" s="18">
        <f t="shared" si="38"/>
        <v>500</v>
      </c>
    </row>
    <row r="103" spans="1:21" ht="16.5" x14ac:dyDescent="0.2">
      <c r="A103" s="14">
        <v>86</v>
      </c>
      <c r="B103" s="14"/>
      <c r="C103" s="14">
        <v>26</v>
      </c>
      <c r="D103" s="30">
        <f t="shared" si="36"/>
        <v>0.10196078431372549</v>
      </c>
      <c r="E103" s="14">
        <f t="shared" si="37"/>
        <v>11627</v>
      </c>
      <c r="F103" s="14">
        <f t="shared" si="29"/>
        <v>5814</v>
      </c>
      <c r="G103" s="14">
        <f t="shared" si="29"/>
        <v>9302</v>
      </c>
      <c r="H103" s="14">
        <f t="shared" si="29"/>
        <v>11627</v>
      </c>
      <c r="I103" s="14">
        <f t="shared" si="29"/>
        <v>14534</v>
      </c>
      <c r="M103">
        <v>1101010</v>
      </c>
      <c r="N103" s="18">
        <f>VLOOKUP(M103,卡牌!$A$4:$C$39,3)</f>
        <v>4</v>
      </c>
      <c r="O103">
        <v>5</v>
      </c>
      <c r="P103" s="14" t="s">
        <v>472</v>
      </c>
      <c r="Q103" s="18">
        <f t="shared" si="38"/>
        <v>740</v>
      </c>
      <c r="R103" s="18" t="str">
        <f>INDEX(卡牌!$D$4:$D$39,MATCH(卡牌值!M103,卡牌!$A$4:$A$39,0))</f>
        <v>雷中级</v>
      </c>
      <c r="S103" s="18">
        <f>ROUND(INDEX($O$4:$O$12,O103) * INDEX($V$5:$V$8,N103)  /5,0)*5</f>
        <v>160</v>
      </c>
    </row>
    <row r="104" spans="1:21" ht="16.5" x14ac:dyDescent="0.2">
      <c r="A104" s="14">
        <v>87</v>
      </c>
      <c r="B104" s="14"/>
      <c r="C104" s="14">
        <v>27</v>
      </c>
      <c r="D104" s="30">
        <f t="shared" si="36"/>
        <v>0.10588235294117647</v>
      </c>
      <c r="E104" s="14">
        <f t="shared" si="37"/>
        <v>12074</v>
      </c>
      <c r="F104" s="14">
        <f t="shared" si="29"/>
        <v>6037</v>
      </c>
      <c r="G104" s="14">
        <f t="shared" si="29"/>
        <v>9659</v>
      </c>
      <c r="H104" s="14">
        <f t="shared" si="29"/>
        <v>12074</v>
      </c>
      <c r="I104" s="14">
        <f t="shared" si="29"/>
        <v>15093</v>
      </c>
      <c r="M104">
        <v>1101010</v>
      </c>
      <c r="N104" s="18">
        <f>VLOOKUP(M104,卡牌!$A$4:$C$39,3)</f>
        <v>4</v>
      </c>
      <c r="O104">
        <v>6</v>
      </c>
      <c r="P104" s="14" t="s">
        <v>472</v>
      </c>
      <c r="Q104" s="18">
        <f t="shared" si="38"/>
        <v>1260</v>
      </c>
      <c r="R104" s="18" t="str">
        <f>INDEX(卡牌!$D$4:$D$39,MATCH(卡牌值!M104,卡牌!$A$4:$A$39,0))</f>
        <v>雷中级</v>
      </c>
      <c r="S104" s="18">
        <f>ROUND(INDEX($O$4:$O$12,O104) * INDEX($V$5:$V$8,N104)  /5,0)*5</f>
        <v>355</v>
      </c>
    </row>
    <row r="105" spans="1:21" ht="16.5" x14ac:dyDescent="0.2">
      <c r="A105" s="14">
        <v>88</v>
      </c>
      <c r="B105" s="14"/>
      <c r="C105" s="14">
        <v>28</v>
      </c>
      <c r="D105" s="30">
        <f t="shared" si="36"/>
        <v>0.10980392156862745</v>
      </c>
      <c r="E105" s="14">
        <f t="shared" si="37"/>
        <v>12521</v>
      </c>
      <c r="F105" s="14">
        <f t="shared" si="29"/>
        <v>6261</v>
      </c>
      <c r="G105" s="14">
        <f t="shared" si="29"/>
        <v>10017</v>
      </c>
      <c r="H105" s="14">
        <f t="shared" si="29"/>
        <v>12521</v>
      </c>
      <c r="I105" s="14">
        <f t="shared" si="29"/>
        <v>15651</v>
      </c>
      <c r="M105">
        <v>1101010</v>
      </c>
      <c r="N105" s="18">
        <f>VLOOKUP(M105,卡牌!$A$4:$C$39,3)</f>
        <v>4</v>
      </c>
      <c r="O105">
        <v>7</v>
      </c>
      <c r="P105" s="14" t="s">
        <v>475</v>
      </c>
      <c r="Q105" s="18">
        <f t="shared" si="38"/>
        <v>650</v>
      </c>
      <c r="R105" s="18" t="str">
        <f>INDEX(卡牌!$E$4:$E$39,MATCH(卡牌值!M105,卡牌!$A$4:$A$39,0))</f>
        <v>雷高级</v>
      </c>
      <c r="S105" s="18">
        <f>ROUND(INDEX($P$4:$P$12,O105)  *  INDEX($V$5:$V$8,N105)  /5,0)*5</f>
        <v>100</v>
      </c>
    </row>
    <row r="106" spans="1:21" ht="16.5" x14ac:dyDescent="0.2">
      <c r="A106" s="14">
        <v>89</v>
      </c>
      <c r="B106" s="14"/>
      <c r="C106" s="14">
        <v>29</v>
      </c>
      <c r="D106" s="30">
        <f t="shared" si="36"/>
        <v>0.11372549019607843</v>
      </c>
      <c r="E106" s="14">
        <f t="shared" si="37"/>
        <v>12969</v>
      </c>
      <c r="F106" s="14">
        <f t="shared" si="29"/>
        <v>6485</v>
      </c>
      <c r="G106" s="14">
        <f t="shared" si="29"/>
        <v>10375</v>
      </c>
      <c r="H106" s="14">
        <f t="shared" si="29"/>
        <v>12969</v>
      </c>
      <c r="I106" s="14">
        <f t="shared" si="29"/>
        <v>16211</v>
      </c>
      <c r="M106">
        <v>1101010</v>
      </c>
      <c r="N106" s="18">
        <f>VLOOKUP(M106,卡牌!$A$4:$C$39,3)</f>
        <v>4</v>
      </c>
      <c r="O106">
        <v>8</v>
      </c>
      <c r="P106" s="14" t="s">
        <v>475</v>
      </c>
      <c r="Q106" s="18">
        <f t="shared" si="38"/>
        <v>1430</v>
      </c>
      <c r="R106" s="18" t="str">
        <f>INDEX(卡牌!$E$4:$E$39,MATCH(卡牌值!M106,卡牌!$A$4:$A$39,0))</f>
        <v>雷高级</v>
      </c>
      <c r="S106" s="18">
        <f t="shared" ref="S106:S107" si="39">ROUND(INDEX($P$4:$P$12,O106)  *  INDEX($V$5:$V$8,N106)  /5,0)*5</f>
        <v>160</v>
      </c>
      <c r="T106" s="18" t="str">
        <f>INDEX(卡牌!$G$4:$G$39,MATCH(卡牌值!M106,卡牌!$A$4:$A$39,0))</f>
        <v>普通寄灵人材料</v>
      </c>
      <c r="U106" s="18">
        <f>ROUND(INDEX($Q$4:$Q$12,O106)  *  INDEX($V$5:$V$8,N106)  /5,0)*5</f>
        <v>35</v>
      </c>
    </row>
    <row r="107" spans="1:21" ht="16.5" x14ac:dyDescent="0.2">
      <c r="A107" s="14">
        <v>90</v>
      </c>
      <c r="B107" s="18">
        <f>D12</f>
        <v>114034</v>
      </c>
      <c r="C107" s="14">
        <v>30</v>
      </c>
      <c r="D107" s="30">
        <f t="shared" si="36"/>
        <v>0.11764705882352941</v>
      </c>
      <c r="E107" s="14">
        <f t="shared" si="37"/>
        <v>13416</v>
      </c>
      <c r="F107" s="14">
        <f t="shared" si="29"/>
        <v>6708</v>
      </c>
      <c r="G107" s="14">
        <f t="shared" si="29"/>
        <v>10733</v>
      </c>
      <c r="H107" s="14">
        <f t="shared" si="29"/>
        <v>13416</v>
      </c>
      <c r="I107" s="14">
        <f t="shared" si="29"/>
        <v>16770</v>
      </c>
      <c r="J107" s="18">
        <f>ROUND(SUM(I98:I107)*1/500,0)*500</f>
        <v>142500</v>
      </c>
      <c r="M107">
        <v>1101010</v>
      </c>
      <c r="N107" s="18">
        <f>VLOOKUP(M107,卡牌!$A$4:$C$39,3)</f>
        <v>4</v>
      </c>
      <c r="O107">
        <v>9</v>
      </c>
      <c r="P107" s="14" t="s">
        <v>475</v>
      </c>
      <c r="Q107" s="18">
        <f t="shared" si="38"/>
        <v>3130</v>
      </c>
      <c r="R107" s="18" t="str">
        <f>INDEX(卡牌!$E$4:$E$39,MATCH(卡牌值!M107,卡牌!$A$4:$A$39,0))</f>
        <v>雷高级</v>
      </c>
      <c r="S107" s="18">
        <f t="shared" si="39"/>
        <v>375</v>
      </c>
      <c r="T107" s="18" t="str">
        <f>INDEX(卡牌!$G$4:$G$39,MATCH(卡牌值!M107,卡牌!$A$4:$A$39,0))</f>
        <v>普通寄灵人材料</v>
      </c>
      <c r="U107" s="18">
        <f>ROUND(INDEX($Q$4:$Q$12,O107)  *  INDEX($V$5:$V$8,N107)  /5,0)*5</f>
        <v>90</v>
      </c>
    </row>
    <row r="108" spans="1:21" ht="16.5" x14ac:dyDescent="0.2">
      <c r="A108" s="14">
        <v>91</v>
      </c>
      <c r="B108" s="18">
        <f>SUM(C108:C117)</f>
        <v>355</v>
      </c>
      <c r="C108" s="14">
        <v>31</v>
      </c>
      <c r="D108" s="30">
        <f t="shared" ref="D108:D117" si="40">C108/B$98</f>
        <v>0.12156862745098039</v>
      </c>
      <c r="E108" s="14">
        <f t="shared" ref="E108:E117" si="41">ROUND(B$107*D108,0)</f>
        <v>13863</v>
      </c>
      <c r="F108" s="14">
        <f t="shared" si="29"/>
        <v>6932</v>
      </c>
      <c r="G108" s="14">
        <f t="shared" si="29"/>
        <v>11090</v>
      </c>
      <c r="H108" s="14">
        <f t="shared" si="29"/>
        <v>13863</v>
      </c>
      <c r="I108" s="14">
        <f t="shared" si="29"/>
        <v>17329</v>
      </c>
      <c r="M108">
        <v>1101011</v>
      </c>
      <c r="N108" s="18">
        <f>VLOOKUP(M108,卡牌!$A$4:$C$39,3)</f>
        <v>3</v>
      </c>
      <c r="O108">
        <v>1</v>
      </c>
    </row>
    <row r="109" spans="1:21" ht="16.5" x14ac:dyDescent="0.2">
      <c r="A109" s="14">
        <v>92</v>
      </c>
      <c r="C109" s="14">
        <v>32</v>
      </c>
      <c r="D109" s="30">
        <f t="shared" si="40"/>
        <v>0.12549019607843137</v>
      </c>
      <c r="E109" s="14">
        <f t="shared" si="41"/>
        <v>14310</v>
      </c>
      <c r="F109" s="14">
        <f t="shared" ref="F109:I117" si="42">ROUND($E109*F$15,0)</f>
        <v>7155</v>
      </c>
      <c r="G109" s="14">
        <f t="shared" si="42"/>
        <v>11448</v>
      </c>
      <c r="H109" s="14">
        <f t="shared" si="42"/>
        <v>14310</v>
      </c>
      <c r="I109" s="14">
        <f t="shared" si="42"/>
        <v>17888</v>
      </c>
      <c r="M109">
        <v>1101011</v>
      </c>
      <c r="N109" s="18">
        <f>VLOOKUP(M109,卡牌!$A$4:$C$39,3)</f>
        <v>3</v>
      </c>
      <c r="O109">
        <v>2</v>
      </c>
      <c r="P109" s="14" t="s">
        <v>470</v>
      </c>
      <c r="Q109" s="18">
        <f>ROUND(INDEX($L$4:$N$12,O109,INDEX($R$4:$R$12,O109))*INDEX($V$5:$V$8,N109)/10,0)*10</f>
        <v>80</v>
      </c>
    </row>
    <row r="110" spans="1:21" ht="16.5" x14ac:dyDescent="0.2">
      <c r="A110" s="14">
        <v>93</v>
      </c>
      <c r="C110" s="14">
        <v>33</v>
      </c>
      <c r="D110" s="30">
        <f t="shared" si="40"/>
        <v>0.12941176470588237</v>
      </c>
      <c r="E110" s="14">
        <f t="shared" si="41"/>
        <v>14757</v>
      </c>
      <c r="F110" s="14">
        <f t="shared" si="42"/>
        <v>7379</v>
      </c>
      <c r="G110" s="14">
        <f t="shared" si="42"/>
        <v>11806</v>
      </c>
      <c r="H110" s="14">
        <f t="shared" si="42"/>
        <v>14757</v>
      </c>
      <c r="I110" s="14">
        <f t="shared" si="42"/>
        <v>18446</v>
      </c>
      <c r="M110">
        <v>1101011</v>
      </c>
      <c r="N110" s="18">
        <f>VLOOKUP(M110,卡牌!$A$4:$C$39,3)</f>
        <v>3</v>
      </c>
      <c r="O110">
        <v>3</v>
      </c>
      <c r="P110" s="14" t="s">
        <v>470</v>
      </c>
      <c r="Q110" s="18">
        <f t="shared" ref="Q110:Q116" si="43">ROUND(INDEX($L$4:$N$12,O110,INDEX($R$4:$R$12,O110))*INDEX($V$5:$V$8,N110)/10,0)*10</f>
        <v>490</v>
      </c>
    </row>
    <row r="111" spans="1:21" ht="16.5" x14ac:dyDescent="0.2">
      <c r="A111" s="14">
        <v>94</v>
      </c>
      <c r="C111" s="14">
        <v>34</v>
      </c>
      <c r="D111" s="30">
        <f t="shared" si="40"/>
        <v>0.13333333333333333</v>
      </c>
      <c r="E111" s="14">
        <f t="shared" si="41"/>
        <v>15205</v>
      </c>
      <c r="F111" s="14">
        <f t="shared" si="42"/>
        <v>7603</v>
      </c>
      <c r="G111" s="14">
        <f t="shared" si="42"/>
        <v>12164</v>
      </c>
      <c r="H111" s="14">
        <f t="shared" si="42"/>
        <v>15205</v>
      </c>
      <c r="I111" s="14">
        <f t="shared" si="42"/>
        <v>19006</v>
      </c>
      <c r="M111">
        <v>1101011</v>
      </c>
      <c r="N111" s="18">
        <f>VLOOKUP(M111,卡牌!$A$4:$C$39,3)</f>
        <v>3</v>
      </c>
      <c r="O111">
        <v>4</v>
      </c>
      <c r="P111" s="14" t="s">
        <v>472</v>
      </c>
      <c r="Q111" s="18">
        <f t="shared" si="43"/>
        <v>400</v>
      </c>
    </row>
    <row r="112" spans="1:21" ht="16.5" x14ac:dyDescent="0.2">
      <c r="A112" s="14">
        <v>95</v>
      </c>
      <c r="C112" s="14">
        <v>35</v>
      </c>
      <c r="D112" s="30">
        <f t="shared" si="40"/>
        <v>0.13725490196078433</v>
      </c>
      <c r="E112" s="14">
        <f t="shared" si="41"/>
        <v>15652</v>
      </c>
      <c r="F112" s="14">
        <f t="shared" si="42"/>
        <v>7826</v>
      </c>
      <c r="G112" s="14">
        <f t="shared" si="42"/>
        <v>12522</v>
      </c>
      <c r="H112" s="14">
        <f t="shared" si="42"/>
        <v>15652</v>
      </c>
      <c r="I112" s="14">
        <f t="shared" si="42"/>
        <v>19565</v>
      </c>
      <c r="M112">
        <v>1101011</v>
      </c>
      <c r="N112" s="18">
        <f>VLOOKUP(M112,卡牌!$A$4:$C$39,3)</f>
        <v>3</v>
      </c>
      <c r="O112">
        <v>5</v>
      </c>
      <c r="P112" s="14" t="s">
        <v>472</v>
      </c>
      <c r="Q112" s="18">
        <f t="shared" si="43"/>
        <v>590</v>
      </c>
      <c r="R112" s="18" t="str">
        <f>INDEX(卡牌!$D$4:$D$39,MATCH(卡牌值!M112,卡牌!$A$4:$A$39,0))</f>
        <v>风中级</v>
      </c>
      <c r="S112" s="18">
        <f>ROUND(INDEX($O$4:$O$12,O112) * INDEX($V$5:$V$8,N112)  /5,0)*5</f>
        <v>125</v>
      </c>
    </row>
    <row r="113" spans="1:21" ht="16.5" x14ac:dyDescent="0.2">
      <c r="A113" s="14">
        <v>96</v>
      </c>
      <c r="C113" s="14">
        <v>36</v>
      </c>
      <c r="D113" s="30">
        <f t="shared" si="40"/>
        <v>0.14117647058823529</v>
      </c>
      <c r="E113" s="14">
        <f t="shared" si="41"/>
        <v>16099</v>
      </c>
      <c r="F113" s="14">
        <f t="shared" si="42"/>
        <v>8050</v>
      </c>
      <c r="G113" s="14">
        <f t="shared" si="42"/>
        <v>12879</v>
      </c>
      <c r="H113" s="14">
        <f t="shared" si="42"/>
        <v>16099</v>
      </c>
      <c r="I113" s="14">
        <f t="shared" si="42"/>
        <v>20124</v>
      </c>
      <c r="M113">
        <v>1101011</v>
      </c>
      <c r="N113" s="18">
        <f>VLOOKUP(M113,卡牌!$A$4:$C$39,3)</f>
        <v>3</v>
      </c>
      <c r="O113">
        <v>6</v>
      </c>
      <c r="P113" s="14" t="s">
        <v>472</v>
      </c>
      <c r="Q113" s="18">
        <f t="shared" si="43"/>
        <v>1010</v>
      </c>
      <c r="R113" s="18" t="str">
        <f>INDEX(卡牌!$D$4:$D$39,MATCH(卡牌值!M113,卡牌!$A$4:$A$39,0))</f>
        <v>风中级</v>
      </c>
      <c r="S113" s="18">
        <f>ROUND(INDEX($O$4:$O$12,O113) * INDEX($V$5:$V$8,N113)  /5,0)*5</f>
        <v>285</v>
      </c>
    </row>
    <row r="114" spans="1:21" ht="16.5" x14ac:dyDescent="0.2">
      <c r="A114" s="14">
        <v>97</v>
      </c>
      <c r="C114" s="14">
        <v>37</v>
      </c>
      <c r="D114" s="30">
        <f t="shared" si="40"/>
        <v>0.14509803921568629</v>
      </c>
      <c r="E114" s="14">
        <f t="shared" si="41"/>
        <v>16546</v>
      </c>
      <c r="F114" s="14">
        <f t="shared" si="42"/>
        <v>8273</v>
      </c>
      <c r="G114" s="14">
        <f t="shared" si="42"/>
        <v>13237</v>
      </c>
      <c r="H114" s="14">
        <f t="shared" si="42"/>
        <v>16546</v>
      </c>
      <c r="I114" s="14">
        <f t="shared" si="42"/>
        <v>20683</v>
      </c>
      <c r="M114">
        <v>1101011</v>
      </c>
      <c r="N114" s="18">
        <f>VLOOKUP(M114,卡牌!$A$4:$C$39,3)</f>
        <v>3</v>
      </c>
      <c r="O114">
        <v>7</v>
      </c>
      <c r="P114" s="14" t="s">
        <v>475</v>
      </c>
      <c r="Q114" s="18">
        <f t="shared" si="43"/>
        <v>520</v>
      </c>
      <c r="R114" s="18" t="str">
        <f>INDEX(卡牌!$E$4:$E$39,MATCH(卡牌值!M114,卡牌!$A$4:$A$39,0))</f>
        <v>风高级</v>
      </c>
      <c r="S114" s="18">
        <f>ROUND(INDEX($P$4:$P$12,O114)  *  INDEX($V$5:$V$8,N114)  /5,0)*5</f>
        <v>80</v>
      </c>
    </row>
    <row r="115" spans="1:21" ht="16.5" x14ac:dyDescent="0.2">
      <c r="A115" s="14">
        <v>98</v>
      </c>
      <c r="C115" s="14">
        <v>38</v>
      </c>
      <c r="D115" s="30">
        <f t="shared" si="40"/>
        <v>0.14901960784313725</v>
      </c>
      <c r="E115" s="14">
        <f t="shared" si="41"/>
        <v>16993</v>
      </c>
      <c r="F115" s="14">
        <f t="shared" si="42"/>
        <v>8497</v>
      </c>
      <c r="G115" s="14">
        <f t="shared" si="42"/>
        <v>13594</v>
      </c>
      <c r="H115" s="14">
        <f t="shared" si="42"/>
        <v>16993</v>
      </c>
      <c r="I115" s="14">
        <f t="shared" si="42"/>
        <v>21241</v>
      </c>
      <c r="M115">
        <v>1101011</v>
      </c>
      <c r="N115" s="18">
        <f>VLOOKUP(M115,卡牌!$A$4:$C$39,3)</f>
        <v>3</v>
      </c>
      <c r="O115">
        <v>8</v>
      </c>
      <c r="P115" s="14" t="s">
        <v>475</v>
      </c>
      <c r="Q115" s="18">
        <f t="shared" si="43"/>
        <v>1140</v>
      </c>
      <c r="R115" s="18" t="str">
        <f>INDEX(卡牌!$E$4:$E$39,MATCH(卡牌值!M115,卡牌!$A$4:$A$39,0))</f>
        <v>风高级</v>
      </c>
      <c r="S115" s="18">
        <f t="shared" ref="S115:S116" si="44">ROUND(INDEX($P$4:$P$12,O115)  *  INDEX($V$5:$V$8,N115)  /5,0)*5</f>
        <v>130</v>
      </c>
      <c r="T115" s="18" t="str">
        <f>INDEX(卡牌!$G$4:$G$39,MATCH(卡牌值!M115,卡牌!$A$4:$A$39,0))</f>
        <v>普通寄灵人材料</v>
      </c>
      <c r="U115" s="18">
        <f>ROUND(INDEX($Q$4:$Q$12,O115)  *  INDEX($V$5:$V$8,N115)  /5,0)*5</f>
        <v>25</v>
      </c>
    </row>
    <row r="116" spans="1:21" ht="16.5" x14ac:dyDescent="0.2">
      <c r="A116" s="14">
        <v>99</v>
      </c>
      <c r="C116" s="14">
        <v>39</v>
      </c>
      <c r="D116" s="30">
        <f t="shared" si="40"/>
        <v>0.15294117647058825</v>
      </c>
      <c r="E116" s="14">
        <f t="shared" si="41"/>
        <v>17440</v>
      </c>
      <c r="F116" s="14">
        <f t="shared" si="42"/>
        <v>8720</v>
      </c>
      <c r="G116" s="14">
        <f t="shared" si="42"/>
        <v>13952</v>
      </c>
      <c r="H116" s="14">
        <f t="shared" si="42"/>
        <v>17440</v>
      </c>
      <c r="I116" s="14">
        <f t="shared" si="42"/>
        <v>21800</v>
      </c>
      <c r="M116">
        <v>1101011</v>
      </c>
      <c r="N116" s="18">
        <f>VLOOKUP(M116,卡牌!$A$4:$C$39,3)</f>
        <v>3</v>
      </c>
      <c r="O116">
        <v>9</v>
      </c>
      <c r="P116" s="14" t="s">
        <v>475</v>
      </c>
      <c r="Q116" s="18">
        <f t="shared" si="43"/>
        <v>2500</v>
      </c>
      <c r="R116" s="18" t="str">
        <f>INDEX(卡牌!$E$4:$E$39,MATCH(卡牌值!M116,卡牌!$A$4:$A$39,0))</f>
        <v>风高级</v>
      </c>
      <c r="S116" s="18">
        <f t="shared" si="44"/>
        <v>300</v>
      </c>
      <c r="T116" s="18" t="str">
        <f>INDEX(卡牌!$G$4:$G$39,MATCH(卡牌值!M116,卡牌!$A$4:$A$39,0))</f>
        <v>普通寄灵人材料</v>
      </c>
      <c r="U116" s="18">
        <f>ROUND(INDEX($Q$4:$Q$12,O116)  *  INDEX($V$5:$V$8,N116)  /5,0)*5</f>
        <v>70</v>
      </c>
    </row>
    <row r="117" spans="1:21" ht="16.5" x14ac:dyDescent="0.2">
      <c r="A117" s="14">
        <v>100</v>
      </c>
      <c r="B117" s="18">
        <f>D13</f>
        <v>264009</v>
      </c>
      <c r="C117" s="14">
        <v>40</v>
      </c>
      <c r="D117" s="30">
        <f t="shared" si="40"/>
        <v>0.15686274509803921</v>
      </c>
      <c r="E117" s="14">
        <f t="shared" si="41"/>
        <v>17888</v>
      </c>
      <c r="F117" s="14">
        <f t="shared" si="42"/>
        <v>8944</v>
      </c>
      <c r="G117" s="14">
        <f t="shared" si="42"/>
        <v>14310</v>
      </c>
      <c r="H117" s="14">
        <f t="shared" si="42"/>
        <v>17888</v>
      </c>
      <c r="I117" s="14">
        <f t="shared" si="42"/>
        <v>22360</v>
      </c>
      <c r="M117">
        <v>1101012</v>
      </c>
      <c r="N117" s="18">
        <f>VLOOKUP(M117,卡牌!$A$4:$C$39,3)</f>
        <v>2</v>
      </c>
      <c r="O117">
        <v>1</v>
      </c>
    </row>
    <row r="118" spans="1:21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470</v>
      </c>
      <c r="Q118" s="18">
        <f>ROUND(INDEX($L$4:$N$12,O118,INDEX($R$4:$R$12,O118))*INDEX($V$5:$V$8,N118)/10,0)*10</f>
        <v>60</v>
      </c>
    </row>
    <row r="119" spans="1:21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470</v>
      </c>
      <c r="Q119" s="18">
        <f t="shared" ref="Q119:Q125" si="45">ROUND(INDEX($L$4:$N$12,O119,INDEX($R$4:$R$12,O119))*INDEX($V$5:$V$8,N119)/10,0)*10</f>
        <v>390</v>
      </c>
    </row>
    <row r="120" spans="1:21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472</v>
      </c>
      <c r="Q120" s="18">
        <f t="shared" si="45"/>
        <v>320</v>
      </c>
    </row>
    <row r="121" spans="1:21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472</v>
      </c>
      <c r="Q121" s="18">
        <f t="shared" si="45"/>
        <v>470</v>
      </c>
      <c r="R121" s="18" t="str">
        <f>INDEX(卡牌!$D$4:$D$39,MATCH(卡牌值!M121,卡牌!$A$4:$A$39,0))</f>
        <v>雷中级</v>
      </c>
      <c r="S121" s="18">
        <f>ROUND(INDEX($O$4:$O$12,O121) * INDEX($V$5:$V$8,N121)  /5,0)*5</f>
        <v>100</v>
      </c>
    </row>
    <row r="122" spans="1:21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472</v>
      </c>
      <c r="Q122" s="18">
        <f t="shared" si="45"/>
        <v>810</v>
      </c>
      <c r="R122" s="18" t="str">
        <f>INDEX(卡牌!$D$4:$D$39,MATCH(卡牌值!M122,卡牌!$A$4:$A$39,0))</f>
        <v>雷中级</v>
      </c>
      <c r="S122" s="18">
        <f>ROUND(INDEX($O$4:$O$12,O122) * INDEX($V$5:$V$8,N122)  /5,0)*5</f>
        <v>225</v>
      </c>
    </row>
    <row r="123" spans="1:21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475</v>
      </c>
      <c r="Q123" s="18">
        <f t="shared" si="45"/>
        <v>420</v>
      </c>
      <c r="R123" s="18" t="str">
        <f>INDEX(卡牌!$E$4:$E$39,MATCH(卡牌值!M123,卡牌!$A$4:$A$39,0))</f>
        <v>雷高级</v>
      </c>
      <c r="S123" s="18">
        <f>ROUND(INDEX($P$4:$P$12,O123)  *  INDEX($V$5:$V$8,N123)  /5,0)*5</f>
        <v>60</v>
      </c>
    </row>
    <row r="124" spans="1:21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475</v>
      </c>
      <c r="Q124" s="18">
        <f t="shared" si="45"/>
        <v>920</v>
      </c>
      <c r="R124" s="18" t="str">
        <f>INDEX(卡牌!$E$4:$E$39,MATCH(卡牌值!M124,卡牌!$A$4:$A$39,0))</f>
        <v>雷高级</v>
      </c>
      <c r="S124" s="18">
        <f t="shared" ref="S124:S125" si="46">ROUND(INDEX($P$4:$P$12,O124)  *  INDEX($V$5:$V$8,N124)  /5,0)*5</f>
        <v>105</v>
      </c>
      <c r="T124" s="18" t="str">
        <f>INDEX(卡牌!$G$4:$G$39,MATCH(卡牌值!M124,卡牌!$A$4:$A$39,0))</f>
        <v>普通寄灵人材料</v>
      </c>
      <c r="U124" s="18">
        <f>ROUND(INDEX($Q$4:$Q$12,O124)  *  INDEX($V$5:$V$8,N124)  /5,0)*5</f>
        <v>20</v>
      </c>
    </row>
    <row r="125" spans="1:21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475</v>
      </c>
      <c r="Q125" s="18">
        <f t="shared" si="45"/>
        <v>2000</v>
      </c>
      <c r="R125" s="18" t="str">
        <f>INDEX(卡牌!$E$4:$E$39,MATCH(卡牌值!M125,卡牌!$A$4:$A$39,0))</f>
        <v>雷高级</v>
      </c>
      <c r="S125" s="18">
        <f t="shared" si="46"/>
        <v>240</v>
      </c>
      <c r="T125" s="18" t="str">
        <f>INDEX(卡牌!$G$4:$G$39,MATCH(卡牌值!M125,卡牌!$A$4:$A$39,0))</f>
        <v>普通寄灵人材料</v>
      </c>
      <c r="U125" s="18">
        <f>ROUND(INDEX($Q$4:$Q$12,O125)  *  INDEX($V$5:$V$8,N125)  /5,0)*5</f>
        <v>60</v>
      </c>
    </row>
    <row r="126" spans="1:21" ht="16.5" x14ac:dyDescent="0.2">
      <c r="M126">
        <v>1101013</v>
      </c>
      <c r="N126" s="18">
        <f>VLOOKUP(M126,卡牌!$A$4:$C$39,3)</f>
        <v>2</v>
      </c>
      <c r="O126">
        <v>1</v>
      </c>
    </row>
    <row r="127" spans="1:21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470</v>
      </c>
      <c r="Q127" s="18">
        <f>ROUND(INDEX($L$4:$N$12,O127,INDEX($R$4:$R$12,O127))*INDEX($V$5:$V$8,N127)/10,0)*10</f>
        <v>60</v>
      </c>
    </row>
    <row r="128" spans="1:21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470</v>
      </c>
      <c r="Q128" s="18">
        <f t="shared" ref="Q128:Q134" si="47">ROUND(INDEX($L$4:$N$12,O128,INDEX($R$4:$R$12,O128))*INDEX($V$5:$V$8,N128)/10,0)*10</f>
        <v>390</v>
      </c>
    </row>
    <row r="129" spans="13:21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472</v>
      </c>
      <c r="Q129" s="18">
        <f t="shared" si="47"/>
        <v>320</v>
      </c>
    </row>
    <row r="130" spans="13:21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472</v>
      </c>
      <c r="Q130" s="18">
        <f t="shared" si="47"/>
        <v>470</v>
      </c>
      <c r="R130" s="18" t="str">
        <f>INDEX(卡牌!$D$4:$D$39,MATCH(卡牌值!M130,卡牌!$A$4:$A$39,0))</f>
        <v>冰中级</v>
      </c>
      <c r="S130" s="18">
        <f>ROUND(INDEX($O$4:$O$12,O130) * INDEX($V$5:$V$8,N130)  /5,0)*5</f>
        <v>100</v>
      </c>
    </row>
    <row r="131" spans="13:21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472</v>
      </c>
      <c r="Q131" s="18">
        <f t="shared" si="47"/>
        <v>810</v>
      </c>
      <c r="R131" s="18" t="str">
        <f>INDEX(卡牌!$D$4:$D$39,MATCH(卡牌值!M131,卡牌!$A$4:$A$39,0))</f>
        <v>冰中级</v>
      </c>
      <c r="S131" s="18">
        <f>ROUND(INDEX($O$4:$O$12,O131) * INDEX($V$5:$V$8,N131)  /5,0)*5</f>
        <v>225</v>
      </c>
    </row>
    <row r="132" spans="13:21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475</v>
      </c>
      <c r="Q132" s="18">
        <f t="shared" si="47"/>
        <v>420</v>
      </c>
      <c r="R132" s="18" t="str">
        <f>INDEX(卡牌!$E$4:$E$39,MATCH(卡牌值!M132,卡牌!$A$4:$A$39,0))</f>
        <v>冰高级</v>
      </c>
      <c r="S132" s="18">
        <f>ROUND(INDEX($P$4:$P$12,O132)  *  INDEX($V$5:$V$8,N132)  /5,0)*5</f>
        <v>60</v>
      </c>
    </row>
    <row r="133" spans="13:21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475</v>
      </c>
      <c r="Q133" s="18">
        <f t="shared" si="47"/>
        <v>920</v>
      </c>
      <c r="R133" s="18" t="str">
        <f>INDEX(卡牌!$E$4:$E$39,MATCH(卡牌值!M133,卡牌!$A$4:$A$39,0))</f>
        <v>冰高级</v>
      </c>
      <c r="S133" s="18">
        <f t="shared" ref="S133:S134" si="48">ROUND(INDEX($P$4:$P$12,O133)  *  INDEX($V$5:$V$8,N133)  /5,0)*5</f>
        <v>105</v>
      </c>
      <c r="T133" s="18" t="str">
        <f>INDEX(卡牌!$G$4:$G$39,MATCH(卡牌值!M133,卡牌!$A$4:$A$39,0))</f>
        <v>普通寄灵人材料</v>
      </c>
      <c r="U133" s="18">
        <f>ROUND(INDEX($Q$4:$Q$12,O133)  *  INDEX($V$5:$V$8,N133)  /5,0)*5</f>
        <v>20</v>
      </c>
    </row>
    <row r="134" spans="13:21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475</v>
      </c>
      <c r="Q134" s="18">
        <f t="shared" si="47"/>
        <v>2000</v>
      </c>
      <c r="R134" s="18" t="str">
        <f>INDEX(卡牌!$E$4:$E$39,MATCH(卡牌值!M134,卡牌!$A$4:$A$39,0))</f>
        <v>冰高级</v>
      </c>
      <c r="S134" s="18">
        <f t="shared" si="48"/>
        <v>240</v>
      </c>
      <c r="T134" s="18" t="str">
        <f>INDEX(卡牌!$G$4:$G$39,MATCH(卡牌值!M134,卡牌!$A$4:$A$39,0))</f>
        <v>普通寄灵人材料</v>
      </c>
      <c r="U134" s="18">
        <f>ROUND(INDEX($Q$4:$Q$12,O134)  *  INDEX($V$5:$V$8,N134)  /5,0)*5</f>
        <v>60</v>
      </c>
    </row>
    <row r="135" spans="13:21" ht="16.5" x14ac:dyDescent="0.2">
      <c r="M135">
        <v>1101014</v>
      </c>
      <c r="N135" s="18">
        <f>VLOOKUP(M135,卡牌!$A$4:$C$39,3)</f>
        <v>3</v>
      </c>
      <c r="O135">
        <v>1</v>
      </c>
    </row>
    <row r="136" spans="13:21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470</v>
      </c>
      <c r="Q136" s="18">
        <f>ROUND(INDEX($L$4:$N$12,O136,INDEX($R$4:$R$12,O136))*INDEX($V$5:$V$8,N136)/10,0)*10</f>
        <v>80</v>
      </c>
    </row>
    <row r="137" spans="13:21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470</v>
      </c>
      <c r="Q137" s="18">
        <f t="shared" ref="Q137:Q143" si="49">ROUND(INDEX($L$4:$N$12,O137,INDEX($R$4:$R$12,O137))*INDEX($V$5:$V$8,N137)/10,0)*10</f>
        <v>490</v>
      </c>
    </row>
    <row r="138" spans="13:21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472</v>
      </c>
      <c r="Q138" s="18">
        <f t="shared" si="49"/>
        <v>400</v>
      </c>
    </row>
    <row r="139" spans="13:21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472</v>
      </c>
      <c r="Q139" s="18">
        <f t="shared" si="49"/>
        <v>590</v>
      </c>
      <c r="R139" s="18" t="str">
        <f>INDEX(卡牌!$D$4:$D$39,MATCH(卡牌值!M139,卡牌!$A$4:$A$39,0))</f>
        <v>风中级</v>
      </c>
      <c r="S139" s="18">
        <f>ROUND(INDEX($O$4:$O$12,O139) * INDEX($V$5:$V$8,N139)  /5,0)*5</f>
        <v>125</v>
      </c>
    </row>
    <row r="140" spans="13:21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472</v>
      </c>
      <c r="Q140" s="18">
        <f t="shared" si="49"/>
        <v>1010</v>
      </c>
      <c r="R140" s="18" t="str">
        <f>INDEX(卡牌!$D$4:$D$39,MATCH(卡牌值!M140,卡牌!$A$4:$A$39,0))</f>
        <v>风中级</v>
      </c>
      <c r="S140" s="18">
        <f>ROUND(INDEX($O$4:$O$12,O140) * INDEX($V$5:$V$8,N140)  /5,0)*5</f>
        <v>285</v>
      </c>
    </row>
    <row r="141" spans="13:21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475</v>
      </c>
      <c r="Q141" s="18">
        <f t="shared" si="49"/>
        <v>520</v>
      </c>
      <c r="R141" s="18" t="str">
        <f>INDEX(卡牌!$E$4:$E$39,MATCH(卡牌值!M141,卡牌!$A$4:$A$39,0))</f>
        <v>风高级</v>
      </c>
      <c r="S141" s="18">
        <f>ROUND(INDEX($P$4:$P$12,O141)  *  INDEX($V$5:$V$8,N141)  /5,0)*5</f>
        <v>80</v>
      </c>
    </row>
    <row r="142" spans="13:21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475</v>
      </c>
      <c r="Q142" s="18">
        <f t="shared" si="49"/>
        <v>1140</v>
      </c>
      <c r="R142" s="18" t="str">
        <f>INDEX(卡牌!$E$4:$E$39,MATCH(卡牌值!M142,卡牌!$A$4:$A$39,0))</f>
        <v>风高级</v>
      </c>
      <c r="S142" s="18">
        <f t="shared" ref="S142:S143" si="50">ROUND(INDEX($P$4:$P$12,O142)  *  INDEX($V$5:$V$8,N142)  /5,0)*5</f>
        <v>130</v>
      </c>
      <c r="T142" s="18" t="str">
        <f>INDEX(卡牌!$G$4:$G$39,MATCH(卡牌值!M142,卡牌!$A$4:$A$39,0))</f>
        <v>普通寄灵人材料</v>
      </c>
      <c r="U142" s="18">
        <f>ROUND(INDEX($Q$4:$Q$12,O142)  *  INDEX($V$5:$V$8,N142)  /5,0)*5</f>
        <v>25</v>
      </c>
    </row>
    <row r="143" spans="13:21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475</v>
      </c>
      <c r="Q143" s="18">
        <f t="shared" si="49"/>
        <v>2500</v>
      </c>
      <c r="R143" s="18" t="str">
        <f>INDEX(卡牌!$E$4:$E$39,MATCH(卡牌值!M143,卡牌!$A$4:$A$39,0))</f>
        <v>风高级</v>
      </c>
      <c r="S143" s="18">
        <f t="shared" si="50"/>
        <v>300</v>
      </c>
      <c r="T143" s="18" t="str">
        <f>INDEX(卡牌!$G$4:$G$39,MATCH(卡牌值!M143,卡牌!$A$4:$A$39,0))</f>
        <v>普通寄灵人材料</v>
      </c>
      <c r="U143" s="18">
        <f>ROUND(INDEX($Q$4:$Q$12,O143)  *  INDEX($V$5:$V$8,N143)  /5,0)*5</f>
        <v>70</v>
      </c>
    </row>
    <row r="144" spans="13:21" ht="16.5" x14ac:dyDescent="0.2">
      <c r="M144">
        <v>1101015</v>
      </c>
      <c r="N144" s="18">
        <f>VLOOKUP(M144,卡牌!$A$4:$C$39,3)</f>
        <v>2</v>
      </c>
      <c r="O144">
        <v>1</v>
      </c>
    </row>
    <row r="145" spans="13:21" ht="16.5" x14ac:dyDescent="0.2">
      <c r="M145">
        <v>1101015</v>
      </c>
      <c r="N145" s="18">
        <f>VLOOKUP(M145,卡牌!$A$4:$C$39,3)</f>
        <v>2</v>
      </c>
      <c r="O145">
        <v>2</v>
      </c>
      <c r="P145" s="14" t="s">
        <v>470</v>
      </c>
      <c r="Q145" s="18">
        <f>ROUND(INDEX($L$4:$N$12,O145,INDEX($R$4:$R$12,O145))*INDEX($V$5:$V$8,N145)/10,0)*10</f>
        <v>60</v>
      </c>
    </row>
    <row r="146" spans="13:21" ht="16.5" x14ac:dyDescent="0.2">
      <c r="M146">
        <v>1101015</v>
      </c>
      <c r="N146" s="18">
        <f>VLOOKUP(M146,卡牌!$A$4:$C$39,3)</f>
        <v>2</v>
      </c>
      <c r="O146">
        <v>3</v>
      </c>
      <c r="P146" s="14" t="s">
        <v>470</v>
      </c>
      <c r="Q146" s="18">
        <f t="shared" ref="Q146:Q152" si="51">ROUND(INDEX($L$4:$N$12,O146,INDEX($R$4:$R$12,O146))*INDEX($V$5:$V$8,N146)/10,0)*10</f>
        <v>390</v>
      </c>
    </row>
    <row r="147" spans="13:21" ht="16.5" x14ac:dyDescent="0.2">
      <c r="M147">
        <v>1101015</v>
      </c>
      <c r="N147" s="18">
        <f>VLOOKUP(M147,卡牌!$A$4:$C$39,3)</f>
        <v>2</v>
      </c>
      <c r="O147">
        <v>4</v>
      </c>
      <c r="P147" s="14" t="s">
        <v>472</v>
      </c>
      <c r="Q147" s="18">
        <f t="shared" si="51"/>
        <v>320</v>
      </c>
    </row>
    <row r="148" spans="13:21" ht="16.5" x14ac:dyDescent="0.2">
      <c r="M148">
        <v>1101015</v>
      </c>
      <c r="N148" s="18">
        <f>VLOOKUP(M148,卡牌!$A$4:$C$39,3)</f>
        <v>2</v>
      </c>
      <c r="O148">
        <v>5</v>
      </c>
      <c r="P148" s="14" t="s">
        <v>472</v>
      </c>
      <c r="Q148" s="18">
        <f t="shared" si="51"/>
        <v>470</v>
      </c>
      <c r="R148" s="18" t="str">
        <f>INDEX(卡牌!$D$4:$D$39,MATCH(卡牌值!M148,卡牌!$A$4:$A$39,0))</f>
        <v>风中级</v>
      </c>
      <c r="S148" s="18">
        <f>ROUND(INDEX($O$4:$O$12,O148) * INDEX($V$5:$V$8,N148)  /5,0)*5</f>
        <v>100</v>
      </c>
    </row>
    <row r="149" spans="13:21" ht="16.5" x14ac:dyDescent="0.2">
      <c r="M149">
        <v>1101015</v>
      </c>
      <c r="N149" s="18">
        <f>VLOOKUP(M149,卡牌!$A$4:$C$39,3)</f>
        <v>2</v>
      </c>
      <c r="O149">
        <v>6</v>
      </c>
      <c r="P149" s="14" t="s">
        <v>472</v>
      </c>
      <c r="Q149" s="18">
        <f t="shared" si="51"/>
        <v>810</v>
      </c>
      <c r="R149" s="18" t="str">
        <f>INDEX(卡牌!$D$4:$D$39,MATCH(卡牌值!M149,卡牌!$A$4:$A$39,0))</f>
        <v>风中级</v>
      </c>
      <c r="S149" s="18">
        <f>ROUND(INDEX($O$4:$O$12,O149) * INDEX($V$5:$V$8,N149)  /5,0)*5</f>
        <v>225</v>
      </c>
    </row>
    <row r="150" spans="13:21" ht="16.5" x14ac:dyDescent="0.2">
      <c r="M150">
        <v>1101015</v>
      </c>
      <c r="N150" s="18">
        <f>VLOOKUP(M150,卡牌!$A$4:$C$39,3)</f>
        <v>2</v>
      </c>
      <c r="O150">
        <v>7</v>
      </c>
      <c r="P150" s="14" t="s">
        <v>475</v>
      </c>
      <c r="Q150" s="18">
        <f t="shared" si="51"/>
        <v>420</v>
      </c>
      <c r="R150" s="18" t="str">
        <f>INDEX(卡牌!$E$4:$E$39,MATCH(卡牌值!M150,卡牌!$A$4:$A$39,0))</f>
        <v>风高级</v>
      </c>
      <c r="S150" s="18">
        <f>ROUND(INDEX($P$4:$P$12,O150)  *  INDEX($V$5:$V$8,N150)  /5,0)*5</f>
        <v>60</v>
      </c>
    </row>
    <row r="151" spans="13:21" ht="16.5" x14ac:dyDescent="0.2">
      <c r="M151">
        <v>1101015</v>
      </c>
      <c r="N151" s="18">
        <f>VLOOKUP(M151,卡牌!$A$4:$C$39,3)</f>
        <v>2</v>
      </c>
      <c r="O151">
        <v>8</v>
      </c>
      <c r="P151" s="14" t="s">
        <v>475</v>
      </c>
      <c r="Q151" s="18">
        <f t="shared" si="51"/>
        <v>920</v>
      </c>
      <c r="R151" s="18" t="str">
        <f>INDEX(卡牌!$E$4:$E$39,MATCH(卡牌值!M151,卡牌!$A$4:$A$39,0))</f>
        <v>风高级</v>
      </c>
      <c r="S151" s="18">
        <f t="shared" ref="S151:S152" si="52">ROUND(INDEX($P$4:$P$12,O151)  *  INDEX($V$5:$V$8,N151)  /5,0)*5</f>
        <v>105</v>
      </c>
      <c r="T151" s="18" t="str">
        <f>INDEX(卡牌!$G$4:$G$39,MATCH(卡牌值!M151,卡牌!$A$4:$A$39,0))</f>
        <v>普通寄灵人材料</v>
      </c>
      <c r="U151" s="18">
        <f>ROUND(INDEX($Q$4:$Q$12,O151)  *  INDEX($V$5:$V$8,N151)  /5,0)*5</f>
        <v>20</v>
      </c>
    </row>
    <row r="152" spans="13:21" ht="16.5" x14ac:dyDescent="0.2">
      <c r="M152">
        <v>1101015</v>
      </c>
      <c r="N152" s="18">
        <f>VLOOKUP(M152,卡牌!$A$4:$C$39,3)</f>
        <v>2</v>
      </c>
      <c r="O152">
        <v>9</v>
      </c>
      <c r="P152" s="14" t="s">
        <v>475</v>
      </c>
      <c r="Q152" s="18">
        <f t="shared" si="51"/>
        <v>2000</v>
      </c>
      <c r="R152" s="18" t="str">
        <f>INDEX(卡牌!$E$4:$E$39,MATCH(卡牌值!M152,卡牌!$A$4:$A$39,0))</f>
        <v>风高级</v>
      </c>
      <c r="S152" s="18">
        <f t="shared" si="52"/>
        <v>240</v>
      </c>
      <c r="T152" s="18" t="str">
        <f>INDEX(卡牌!$G$4:$G$39,MATCH(卡牌值!M152,卡牌!$A$4:$A$39,0))</f>
        <v>普通寄灵人材料</v>
      </c>
      <c r="U152" s="18">
        <f>ROUND(INDEX($Q$4:$Q$12,O152)  *  INDEX($V$5:$V$8,N152)  /5,0)*5</f>
        <v>60</v>
      </c>
    </row>
    <row r="153" spans="13:21" ht="16.5" x14ac:dyDescent="0.2">
      <c r="M153">
        <v>1102001</v>
      </c>
      <c r="N153" s="18">
        <f>VLOOKUP(M153,卡牌!$A$4:$C$39,3)</f>
        <v>4</v>
      </c>
      <c r="O153">
        <v>1</v>
      </c>
    </row>
    <row r="154" spans="13:21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470</v>
      </c>
      <c r="Q154" s="18">
        <f>ROUND(INDEX($L$4:$N$12,O154,INDEX($R$4:$R$12,O154))*INDEX($V$5:$V$8,N154)/10,0)*10</f>
        <v>100</v>
      </c>
    </row>
    <row r="155" spans="13:21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470</v>
      </c>
      <c r="Q155" s="18">
        <f t="shared" ref="Q155:Q161" si="53">ROUND(INDEX($L$4:$N$12,O155,INDEX($R$4:$R$12,O155))*INDEX($V$5:$V$8,N155)/10,0)*10</f>
        <v>610</v>
      </c>
    </row>
    <row r="156" spans="13:21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472</v>
      </c>
      <c r="Q156" s="18">
        <f t="shared" si="53"/>
        <v>500</v>
      </c>
    </row>
    <row r="157" spans="13:21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472</v>
      </c>
      <c r="Q157" s="18">
        <f t="shared" si="53"/>
        <v>740</v>
      </c>
      <c r="R157" s="18" t="str">
        <f>INDEX(卡牌!$D$4:$D$39,MATCH(卡牌值!M157,卡牌!$A$4:$A$39,0))</f>
        <v>冰中级</v>
      </c>
      <c r="S157" s="18">
        <f>ROUND(INDEX($O$4:$O$12,O157) * INDEX($V$5:$V$8,N157)  /5,0)*5</f>
        <v>160</v>
      </c>
    </row>
    <row r="158" spans="13:21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472</v>
      </c>
      <c r="Q158" s="18">
        <f t="shared" si="53"/>
        <v>1260</v>
      </c>
      <c r="R158" s="18" t="str">
        <f>INDEX(卡牌!$D$4:$D$39,MATCH(卡牌值!M158,卡牌!$A$4:$A$39,0))</f>
        <v>冰中级</v>
      </c>
      <c r="S158" s="18">
        <f>ROUND(INDEX($O$4:$O$12,O158) * INDEX($V$5:$V$8,N158)  /5,0)*5</f>
        <v>355</v>
      </c>
    </row>
    <row r="159" spans="13:21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475</v>
      </c>
      <c r="Q159" s="18">
        <f t="shared" si="53"/>
        <v>650</v>
      </c>
      <c r="R159" s="18" t="str">
        <f>INDEX(卡牌!$E$4:$E$39,MATCH(卡牌值!M159,卡牌!$A$4:$A$39,0))</f>
        <v>冰高级</v>
      </c>
      <c r="S159" s="18">
        <f>ROUND(INDEX($P$4:$P$12,O159)  *  INDEX($V$5:$V$8,N159)  /5,0)*5</f>
        <v>100</v>
      </c>
    </row>
    <row r="160" spans="13:21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475</v>
      </c>
      <c r="Q160" s="18">
        <f t="shared" si="53"/>
        <v>1430</v>
      </c>
      <c r="R160" s="18" t="str">
        <f>INDEX(卡牌!$E$4:$E$39,MATCH(卡牌值!M160,卡牌!$A$4:$A$39,0))</f>
        <v>冰高级</v>
      </c>
      <c r="S160" s="18">
        <f t="shared" ref="S160:S161" si="54">ROUND(INDEX($P$4:$P$12,O160)  *  INDEX($V$5:$V$8,N160)  /5,0)*5</f>
        <v>160</v>
      </c>
      <c r="T160" s="18" t="str">
        <f>INDEX(卡牌!$G$4:$G$39,MATCH(卡牌值!M160,卡牌!$A$4:$A$39,0))</f>
        <v>神武灵材料</v>
      </c>
      <c r="U160" s="18">
        <f>ROUND(INDEX($Q$4:$Q$12,O160)  *  INDEX($V$5:$V$8,N160)  /5,0)*5</f>
        <v>35</v>
      </c>
    </row>
    <row r="161" spans="13:21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475</v>
      </c>
      <c r="Q161" s="18">
        <f t="shared" si="53"/>
        <v>3130</v>
      </c>
      <c r="R161" s="18" t="str">
        <f>INDEX(卡牌!$E$4:$E$39,MATCH(卡牌值!M161,卡牌!$A$4:$A$39,0))</f>
        <v>冰高级</v>
      </c>
      <c r="S161" s="18">
        <f t="shared" si="54"/>
        <v>375</v>
      </c>
      <c r="T161" s="18" t="str">
        <f>INDEX(卡牌!$G$4:$G$39,MATCH(卡牌值!M161,卡牌!$A$4:$A$39,0))</f>
        <v>神武灵材料</v>
      </c>
      <c r="U161" s="18">
        <f>ROUND(INDEX($Q$4:$Q$12,O161)  *  INDEX($V$5:$V$8,N161)  /5,0)*5</f>
        <v>90</v>
      </c>
    </row>
    <row r="162" spans="13:21" ht="16.5" x14ac:dyDescent="0.2">
      <c r="M162">
        <v>1102002</v>
      </c>
      <c r="N162" s="18">
        <f>VLOOKUP(M162,卡牌!$A$4:$C$39,3)</f>
        <v>3</v>
      </c>
      <c r="O162">
        <v>1</v>
      </c>
    </row>
    <row r="163" spans="13:21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470</v>
      </c>
      <c r="Q163" s="18">
        <f>ROUND(INDEX($L$4:$N$12,O163,INDEX($R$4:$R$12,O163))*INDEX($V$5:$V$8,N163)/10,0)*10</f>
        <v>80</v>
      </c>
    </row>
    <row r="164" spans="13:21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470</v>
      </c>
      <c r="Q164" s="18">
        <f t="shared" ref="Q164:Q170" si="55">ROUND(INDEX($L$4:$N$12,O164,INDEX($R$4:$R$12,O164))*INDEX($V$5:$V$8,N164)/10,0)*10</f>
        <v>490</v>
      </c>
    </row>
    <row r="165" spans="13:21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472</v>
      </c>
      <c r="Q165" s="18">
        <f t="shared" si="55"/>
        <v>400</v>
      </c>
    </row>
    <row r="166" spans="13:21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472</v>
      </c>
      <c r="Q166" s="18">
        <f t="shared" si="55"/>
        <v>590</v>
      </c>
      <c r="R166" s="18" t="str">
        <f>INDEX(卡牌!$D$4:$D$39,MATCH(卡牌值!M166,卡牌!$A$4:$A$39,0))</f>
        <v>火中级</v>
      </c>
      <c r="S166" s="18">
        <f>ROUND(INDEX($O$4:$O$12,O166) * INDEX($V$5:$V$8,N166)  /5,0)*5</f>
        <v>125</v>
      </c>
    </row>
    <row r="167" spans="13:21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472</v>
      </c>
      <c r="Q167" s="18">
        <f t="shared" si="55"/>
        <v>1010</v>
      </c>
      <c r="R167" s="18" t="str">
        <f>INDEX(卡牌!$D$4:$D$39,MATCH(卡牌值!M167,卡牌!$A$4:$A$39,0))</f>
        <v>火中级</v>
      </c>
      <c r="S167" s="18">
        <f>ROUND(INDEX($O$4:$O$12,O167) * INDEX($V$5:$V$8,N167)  /5,0)*5</f>
        <v>285</v>
      </c>
    </row>
    <row r="168" spans="13:21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475</v>
      </c>
      <c r="Q168" s="18">
        <f t="shared" si="55"/>
        <v>520</v>
      </c>
      <c r="R168" s="18" t="str">
        <f>INDEX(卡牌!$E$4:$E$39,MATCH(卡牌值!M168,卡牌!$A$4:$A$39,0))</f>
        <v>火高级</v>
      </c>
      <c r="S168" s="18">
        <f>ROUND(INDEX($P$4:$P$12,O168)  *  INDEX($V$5:$V$8,N168)  /5,0)*5</f>
        <v>80</v>
      </c>
    </row>
    <row r="169" spans="13:21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475</v>
      </c>
      <c r="Q169" s="18">
        <f t="shared" si="55"/>
        <v>1140</v>
      </c>
      <c r="R169" s="18" t="str">
        <f>INDEX(卡牌!$E$4:$E$39,MATCH(卡牌值!M169,卡牌!$A$4:$A$39,0))</f>
        <v>火高级</v>
      </c>
      <c r="S169" s="18">
        <f t="shared" ref="S169:S170" si="56">ROUND(INDEX($P$4:$P$12,O169)  *  INDEX($V$5:$V$8,N169)  /5,0)*5</f>
        <v>130</v>
      </c>
      <c r="T169" s="18" t="str">
        <f>INDEX(卡牌!$G$4:$G$39,MATCH(卡牌值!M169,卡牌!$A$4:$A$39,0))</f>
        <v>人武灵材料</v>
      </c>
      <c r="U169" s="18">
        <f>ROUND(INDEX($Q$4:$Q$12,O169)  *  INDEX($V$5:$V$8,N169)  /5,0)*5</f>
        <v>25</v>
      </c>
    </row>
    <row r="170" spans="13:21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475</v>
      </c>
      <c r="Q170" s="18">
        <f t="shared" si="55"/>
        <v>2500</v>
      </c>
      <c r="R170" s="18" t="str">
        <f>INDEX(卡牌!$E$4:$E$39,MATCH(卡牌值!M170,卡牌!$A$4:$A$39,0))</f>
        <v>火高级</v>
      </c>
      <c r="S170" s="18">
        <f t="shared" si="56"/>
        <v>300</v>
      </c>
      <c r="T170" s="18" t="str">
        <f>INDEX(卡牌!$G$4:$G$39,MATCH(卡牌值!M170,卡牌!$A$4:$A$39,0))</f>
        <v>人武灵材料</v>
      </c>
      <c r="U170" s="18">
        <f>ROUND(INDEX($Q$4:$Q$12,O170)  *  INDEX($V$5:$V$8,N170)  /5,0)*5</f>
        <v>70</v>
      </c>
    </row>
    <row r="171" spans="13:21" ht="16.5" x14ac:dyDescent="0.2">
      <c r="M171">
        <v>1102003</v>
      </c>
      <c r="N171" s="18">
        <f>VLOOKUP(M171,卡牌!$A$4:$C$39,3)</f>
        <v>3</v>
      </c>
      <c r="O171">
        <v>1</v>
      </c>
    </row>
    <row r="172" spans="13:21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470</v>
      </c>
      <c r="Q172" s="18">
        <f>ROUND(INDEX($L$4:$N$12,O172,INDEX($R$4:$R$12,O172))*INDEX($V$5:$V$8,N172)/10,0)*10</f>
        <v>80</v>
      </c>
    </row>
    <row r="173" spans="13:21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470</v>
      </c>
      <c r="Q173" s="18">
        <f t="shared" ref="Q173:Q179" si="57">ROUND(INDEX($L$4:$N$12,O173,INDEX($R$4:$R$12,O173))*INDEX($V$5:$V$8,N173)/10,0)*10</f>
        <v>490</v>
      </c>
    </row>
    <row r="174" spans="13:21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472</v>
      </c>
      <c r="Q174" s="18">
        <f t="shared" si="57"/>
        <v>400</v>
      </c>
    </row>
    <row r="175" spans="13:21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472</v>
      </c>
      <c r="Q175" s="18">
        <f t="shared" si="57"/>
        <v>590</v>
      </c>
      <c r="R175" s="18" t="str">
        <f>INDEX(卡牌!$D$4:$D$39,MATCH(卡牌值!M175,卡牌!$A$4:$A$39,0))</f>
        <v>火中级</v>
      </c>
      <c r="S175" s="18">
        <f>ROUND(INDEX($O$4:$O$12,O175) * INDEX($V$5:$V$8,N175)  /5,0)*5</f>
        <v>125</v>
      </c>
    </row>
    <row r="176" spans="13:21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472</v>
      </c>
      <c r="Q176" s="18">
        <f t="shared" si="57"/>
        <v>1010</v>
      </c>
      <c r="R176" s="18" t="str">
        <f>INDEX(卡牌!$D$4:$D$39,MATCH(卡牌值!M176,卡牌!$A$4:$A$39,0))</f>
        <v>火中级</v>
      </c>
      <c r="S176" s="18">
        <f>ROUND(INDEX($O$4:$O$12,O176) * INDEX($V$5:$V$8,N176)  /5,0)*5</f>
        <v>285</v>
      </c>
    </row>
    <row r="177" spans="13:21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475</v>
      </c>
      <c r="Q177" s="18">
        <f t="shared" si="57"/>
        <v>520</v>
      </c>
      <c r="R177" s="18" t="str">
        <f>INDEX(卡牌!$E$4:$E$39,MATCH(卡牌值!M177,卡牌!$A$4:$A$39,0))</f>
        <v>火高级</v>
      </c>
      <c r="S177" s="18">
        <f>ROUND(INDEX($P$4:$P$12,O177)  *  INDEX($V$5:$V$8,N177)  /5,0)*5</f>
        <v>80</v>
      </c>
    </row>
    <row r="178" spans="13:21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475</v>
      </c>
      <c r="Q178" s="18">
        <f t="shared" si="57"/>
        <v>1140</v>
      </c>
      <c r="R178" s="18" t="str">
        <f>INDEX(卡牌!$E$4:$E$39,MATCH(卡牌值!M178,卡牌!$A$4:$A$39,0))</f>
        <v>火高级</v>
      </c>
      <c r="S178" s="18">
        <f t="shared" ref="S178:S179" si="58">ROUND(INDEX($P$4:$P$12,O178)  *  INDEX($V$5:$V$8,N178)  /5,0)*5</f>
        <v>130</v>
      </c>
      <c r="T178" s="18" t="str">
        <f>INDEX(卡牌!$G$4:$G$39,MATCH(卡牌值!M178,卡牌!$A$4:$A$39,0))</f>
        <v>人武灵材料</v>
      </c>
      <c r="U178" s="18">
        <f>ROUND(INDEX($Q$4:$Q$12,O178)  *  INDEX($V$5:$V$8,N178)  /5,0)*5</f>
        <v>25</v>
      </c>
    </row>
    <row r="179" spans="13:21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475</v>
      </c>
      <c r="Q179" s="18">
        <f t="shared" si="57"/>
        <v>2500</v>
      </c>
      <c r="R179" s="18" t="str">
        <f>INDEX(卡牌!$E$4:$E$39,MATCH(卡牌值!M179,卡牌!$A$4:$A$39,0))</f>
        <v>火高级</v>
      </c>
      <c r="S179" s="18">
        <f t="shared" si="58"/>
        <v>300</v>
      </c>
      <c r="T179" s="18" t="str">
        <f>INDEX(卡牌!$G$4:$G$39,MATCH(卡牌值!M179,卡牌!$A$4:$A$39,0))</f>
        <v>人武灵材料</v>
      </c>
      <c r="U179" s="18">
        <f>ROUND(INDEX($Q$4:$Q$12,O179)  *  INDEX($V$5:$V$8,N179)  /5,0)*5</f>
        <v>70</v>
      </c>
    </row>
    <row r="180" spans="13:21" ht="16.5" x14ac:dyDescent="0.2">
      <c r="M180">
        <v>1102004</v>
      </c>
      <c r="N180" s="18">
        <f>VLOOKUP(M180,卡牌!$A$4:$C$39,3)</f>
        <v>2</v>
      </c>
      <c r="O180">
        <v>1</v>
      </c>
    </row>
    <row r="181" spans="13:21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470</v>
      </c>
      <c r="Q181" s="18">
        <f>ROUND(INDEX($L$4:$N$12,O181,INDEX($R$4:$R$12,O181))*INDEX($V$5:$V$8,N181)/10,0)*10</f>
        <v>60</v>
      </c>
    </row>
    <row r="182" spans="13:21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470</v>
      </c>
      <c r="Q182" s="18">
        <f t="shared" ref="Q182:Q188" si="59">ROUND(INDEX($L$4:$N$12,O182,INDEX($R$4:$R$12,O182))*INDEX($V$5:$V$8,N182)/10,0)*10</f>
        <v>390</v>
      </c>
    </row>
    <row r="183" spans="13:21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472</v>
      </c>
      <c r="Q183" s="18">
        <f t="shared" si="59"/>
        <v>320</v>
      </c>
    </row>
    <row r="184" spans="13:21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472</v>
      </c>
      <c r="Q184" s="18">
        <f t="shared" si="59"/>
        <v>470</v>
      </c>
      <c r="R184" s="18" t="str">
        <f>INDEX(卡牌!$D$4:$D$39,MATCH(卡牌值!M184,卡牌!$A$4:$A$39,0))</f>
        <v>雷中级</v>
      </c>
      <c r="S184" s="18">
        <f>ROUND(INDEX($O$4:$O$12,O184) * INDEX($V$5:$V$8,N184)  /5,0)*5</f>
        <v>100</v>
      </c>
    </row>
    <row r="185" spans="13:21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472</v>
      </c>
      <c r="Q185" s="18">
        <f t="shared" si="59"/>
        <v>810</v>
      </c>
      <c r="R185" s="18" t="str">
        <f>INDEX(卡牌!$D$4:$D$39,MATCH(卡牌值!M185,卡牌!$A$4:$A$39,0))</f>
        <v>雷中级</v>
      </c>
      <c r="S185" s="18">
        <f>ROUND(INDEX($O$4:$O$12,O185) * INDEX($V$5:$V$8,N185)  /5,0)*5</f>
        <v>225</v>
      </c>
    </row>
    <row r="186" spans="13:21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475</v>
      </c>
      <c r="Q186" s="18">
        <f t="shared" si="59"/>
        <v>420</v>
      </c>
      <c r="R186" s="18" t="str">
        <f>INDEX(卡牌!$E$4:$E$39,MATCH(卡牌值!M186,卡牌!$A$4:$A$39,0))</f>
        <v>雷高级</v>
      </c>
      <c r="S186" s="18">
        <f>ROUND(INDEX($P$4:$P$12,O186)  *  INDEX($V$5:$V$8,N186)  /5,0)*5</f>
        <v>60</v>
      </c>
    </row>
    <row r="187" spans="13:21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475</v>
      </c>
      <c r="Q187" s="18">
        <f t="shared" si="59"/>
        <v>920</v>
      </c>
      <c r="R187" s="18" t="str">
        <f>INDEX(卡牌!$E$4:$E$39,MATCH(卡牌值!M187,卡牌!$A$4:$A$39,0))</f>
        <v>雷高级</v>
      </c>
      <c r="S187" s="18">
        <f t="shared" ref="S187:S188" si="60">ROUND(INDEX($P$4:$P$12,O187)  *  INDEX($V$5:$V$8,N187)  /5,0)*5</f>
        <v>105</v>
      </c>
      <c r="T187" s="18" t="str">
        <f>INDEX(卡牌!$G$4:$G$39,MATCH(卡牌值!M187,卡牌!$A$4:$A$39,0))</f>
        <v>仙武灵材料</v>
      </c>
      <c r="U187" s="18">
        <f>ROUND(INDEX($Q$4:$Q$12,O187)  *  INDEX($V$5:$V$8,N187)  /5,0)*5</f>
        <v>20</v>
      </c>
    </row>
    <row r="188" spans="13:21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475</v>
      </c>
      <c r="Q188" s="18">
        <f t="shared" si="59"/>
        <v>2000</v>
      </c>
      <c r="R188" s="18" t="str">
        <f>INDEX(卡牌!$E$4:$E$39,MATCH(卡牌值!M188,卡牌!$A$4:$A$39,0))</f>
        <v>雷高级</v>
      </c>
      <c r="S188" s="18">
        <f t="shared" si="60"/>
        <v>240</v>
      </c>
      <c r="T188" s="18" t="str">
        <f>INDEX(卡牌!$G$4:$G$39,MATCH(卡牌值!M188,卡牌!$A$4:$A$39,0))</f>
        <v>仙武灵材料</v>
      </c>
      <c r="U188" s="18">
        <f>ROUND(INDEX($Q$4:$Q$12,O188)  *  INDEX($V$5:$V$8,N188)  /5,0)*5</f>
        <v>60</v>
      </c>
    </row>
    <row r="189" spans="13:21" ht="16.5" x14ac:dyDescent="0.2">
      <c r="M189">
        <v>1102005</v>
      </c>
      <c r="N189" s="18">
        <f>VLOOKUP(M189,卡牌!$A$4:$C$39,3)</f>
        <v>3</v>
      </c>
      <c r="O189">
        <v>1</v>
      </c>
    </row>
    <row r="190" spans="13:21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470</v>
      </c>
      <c r="Q190" s="18">
        <f>ROUND(INDEX($L$4:$N$12,O190,INDEX($R$4:$R$12,O190))*INDEX($V$5:$V$8,N190)/10,0)*10</f>
        <v>80</v>
      </c>
    </row>
    <row r="191" spans="13:21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470</v>
      </c>
      <c r="Q191" s="18">
        <f t="shared" ref="Q191:Q197" si="61">ROUND(INDEX($L$4:$N$12,O191,INDEX($R$4:$R$12,O191))*INDEX($V$5:$V$8,N191)/10,0)*10</f>
        <v>490</v>
      </c>
    </row>
    <row r="192" spans="13:21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472</v>
      </c>
      <c r="Q192" s="18">
        <f t="shared" si="61"/>
        <v>400</v>
      </c>
    </row>
    <row r="193" spans="13:21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472</v>
      </c>
      <c r="Q193" s="18">
        <f t="shared" si="61"/>
        <v>590</v>
      </c>
      <c r="R193" s="18" t="str">
        <f>INDEX(卡牌!$D$4:$D$39,MATCH(卡牌值!M193,卡牌!$A$4:$A$39,0))</f>
        <v>冰中级</v>
      </c>
      <c r="S193" s="18">
        <f>ROUND(INDEX($O$4:$O$12,O193) * INDEX($V$5:$V$8,N193)  /5,0)*5</f>
        <v>125</v>
      </c>
    </row>
    <row r="194" spans="13:21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472</v>
      </c>
      <c r="Q194" s="18">
        <f t="shared" si="61"/>
        <v>1010</v>
      </c>
      <c r="R194" s="18" t="str">
        <f>INDEX(卡牌!$D$4:$D$39,MATCH(卡牌值!M194,卡牌!$A$4:$A$39,0))</f>
        <v>冰中级</v>
      </c>
      <c r="S194" s="18">
        <f>ROUND(INDEX($O$4:$O$12,O194) * INDEX($V$5:$V$8,N194)  /5,0)*5</f>
        <v>285</v>
      </c>
    </row>
    <row r="195" spans="13:21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475</v>
      </c>
      <c r="Q195" s="18">
        <f t="shared" si="61"/>
        <v>520</v>
      </c>
      <c r="R195" s="18" t="str">
        <f>INDEX(卡牌!$E$4:$E$39,MATCH(卡牌值!M195,卡牌!$A$4:$A$39,0))</f>
        <v>冰高级</v>
      </c>
      <c r="S195" s="18">
        <f>ROUND(INDEX($P$4:$P$12,O195)  *  INDEX($V$5:$V$8,N195)  /5,0)*5</f>
        <v>80</v>
      </c>
    </row>
    <row r="196" spans="13:21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475</v>
      </c>
      <c r="Q196" s="18">
        <f t="shared" si="61"/>
        <v>1140</v>
      </c>
      <c r="R196" s="18" t="str">
        <f>INDEX(卡牌!$E$4:$E$39,MATCH(卡牌值!M196,卡牌!$A$4:$A$39,0))</f>
        <v>冰高级</v>
      </c>
      <c r="S196" s="18">
        <f t="shared" ref="S196:S197" si="62">ROUND(INDEX($P$4:$P$12,O196)  *  INDEX($V$5:$V$8,N196)  /5,0)*5</f>
        <v>130</v>
      </c>
      <c r="T196" s="18" t="str">
        <f>INDEX(卡牌!$G$4:$G$39,MATCH(卡牌值!M196,卡牌!$A$4:$A$39,0))</f>
        <v>仙武灵材料</v>
      </c>
      <c r="U196" s="18">
        <f>ROUND(INDEX($Q$4:$Q$12,O196)  *  INDEX($V$5:$V$8,N196)  /5,0)*5</f>
        <v>25</v>
      </c>
    </row>
    <row r="197" spans="13:21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475</v>
      </c>
      <c r="Q197" s="18">
        <f t="shared" si="61"/>
        <v>2500</v>
      </c>
      <c r="R197" s="18" t="str">
        <f>INDEX(卡牌!$E$4:$E$39,MATCH(卡牌值!M197,卡牌!$A$4:$A$39,0))</f>
        <v>冰高级</v>
      </c>
      <c r="S197" s="18">
        <f t="shared" si="62"/>
        <v>300</v>
      </c>
      <c r="T197" s="18" t="str">
        <f>INDEX(卡牌!$G$4:$G$39,MATCH(卡牌值!M197,卡牌!$A$4:$A$39,0))</f>
        <v>仙武灵材料</v>
      </c>
      <c r="U197" s="18">
        <f>ROUND(INDEX($Q$4:$Q$12,O197)  *  INDEX($V$5:$V$8,N197)  /5,0)*5</f>
        <v>70</v>
      </c>
    </row>
    <row r="198" spans="13:21" ht="16.5" x14ac:dyDescent="0.2">
      <c r="M198">
        <v>1102006</v>
      </c>
      <c r="N198" s="18">
        <f>VLOOKUP(M198,卡牌!$A$4:$C$39,3)</f>
        <v>4</v>
      </c>
      <c r="O198">
        <v>1</v>
      </c>
    </row>
    <row r="199" spans="13:21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470</v>
      </c>
      <c r="Q199" s="18">
        <f>ROUND(INDEX($L$4:$N$12,O199,INDEX($R$4:$R$12,O199))*INDEX($V$5:$V$8,N199)/10,0)*10</f>
        <v>100</v>
      </c>
    </row>
    <row r="200" spans="13:21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470</v>
      </c>
      <c r="Q200" s="18">
        <f t="shared" ref="Q200:Q206" si="63">ROUND(INDEX($L$4:$N$12,O200,INDEX($R$4:$R$12,O200))*INDEX($V$5:$V$8,N200)/10,0)*10</f>
        <v>610</v>
      </c>
    </row>
    <row r="201" spans="13:21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472</v>
      </c>
      <c r="Q201" s="18">
        <f t="shared" si="63"/>
        <v>500</v>
      </c>
    </row>
    <row r="202" spans="13:21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472</v>
      </c>
      <c r="Q202" s="18">
        <f t="shared" si="63"/>
        <v>740</v>
      </c>
      <c r="R202" s="18" t="str">
        <f>INDEX(卡牌!$D$4:$D$39,MATCH(卡牌值!M202,卡牌!$A$4:$A$39,0))</f>
        <v>土中级</v>
      </c>
      <c r="S202" s="18">
        <f>ROUND(INDEX($O$4:$O$12,O202) * INDEX($V$5:$V$8,N202)  /5,0)*5</f>
        <v>160</v>
      </c>
    </row>
    <row r="203" spans="13:21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472</v>
      </c>
      <c r="Q203" s="18">
        <f t="shared" si="63"/>
        <v>1260</v>
      </c>
      <c r="R203" s="18" t="str">
        <f>INDEX(卡牌!$D$4:$D$39,MATCH(卡牌值!M203,卡牌!$A$4:$A$39,0))</f>
        <v>土中级</v>
      </c>
      <c r="S203" s="18">
        <f>ROUND(INDEX($O$4:$O$12,O203) * INDEX($V$5:$V$8,N203)  /5,0)*5</f>
        <v>355</v>
      </c>
    </row>
    <row r="204" spans="13:21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475</v>
      </c>
      <c r="Q204" s="18">
        <f t="shared" si="63"/>
        <v>650</v>
      </c>
      <c r="R204" s="18" t="str">
        <f>INDEX(卡牌!$E$4:$E$39,MATCH(卡牌值!M204,卡牌!$A$4:$A$39,0))</f>
        <v>土高级</v>
      </c>
      <c r="S204" s="18">
        <f>ROUND(INDEX($P$4:$P$12,O204)  *  INDEX($V$5:$V$8,N204)  /5,0)*5</f>
        <v>100</v>
      </c>
    </row>
    <row r="205" spans="13:21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475</v>
      </c>
      <c r="Q205" s="18">
        <f t="shared" si="63"/>
        <v>1430</v>
      </c>
      <c r="R205" s="18" t="str">
        <f>INDEX(卡牌!$E$4:$E$39,MATCH(卡牌值!M205,卡牌!$A$4:$A$39,0))</f>
        <v>土高级</v>
      </c>
      <c r="S205" s="18">
        <f t="shared" ref="S205:S206" si="64">ROUND(INDEX($P$4:$P$12,O205)  *  INDEX($V$5:$V$8,N205)  /5,0)*5</f>
        <v>160</v>
      </c>
      <c r="T205" s="18" t="str">
        <f>INDEX(卡牌!$G$4:$G$39,MATCH(卡牌值!M205,卡牌!$A$4:$A$39,0))</f>
        <v>神武灵材料</v>
      </c>
      <c r="U205" s="18">
        <f>ROUND(INDEX($Q$4:$Q$12,O205)  *  INDEX($V$5:$V$8,N205)  /5,0)*5</f>
        <v>35</v>
      </c>
    </row>
    <row r="206" spans="13:21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475</v>
      </c>
      <c r="Q206" s="18">
        <f t="shared" si="63"/>
        <v>3130</v>
      </c>
      <c r="R206" s="18" t="str">
        <f>INDEX(卡牌!$E$4:$E$39,MATCH(卡牌值!M206,卡牌!$A$4:$A$39,0))</f>
        <v>土高级</v>
      </c>
      <c r="S206" s="18">
        <f t="shared" si="64"/>
        <v>375</v>
      </c>
      <c r="T206" s="18" t="str">
        <f>INDEX(卡牌!$G$4:$G$39,MATCH(卡牌值!M206,卡牌!$A$4:$A$39,0))</f>
        <v>神武灵材料</v>
      </c>
      <c r="U206" s="18">
        <f>ROUND(INDEX($Q$4:$Q$12,O206)  *  INDEX($V$5:$V$8,N206)  /5,0)*5</f>
        <v>90</v>
      </c>
    </row>
    <row r="207" spans="13:21" ht="16.5" x14ac:dyDescent="0.2">
      <c r="M207">
        <v>1102007</v>
      </c>
      <c r="N207" s="18">
        <f>VLOOKUP(M207,卡牌!$A$4:$C$39,3)</f>
        <v>3</v>
      </c>
      <c r="O207">
        <v>1</v>
      </c>
    </row>
    <row r="208" spans="13:21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470</v>
      </c>
      <c r="Q208" s="18">
        <f>ROUND(INDEX($L$4:$N$12,O208,INDEX($R$4:$R$12,O208))*INDEX($V$5:$V$8,N208)/10,0)*10</f>
        <v>80</v>
      </c>
    </row>
    <row r="209" spans="13:21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470</v>
      </c>
      <c r="Q209" s="18">
        <f t="shared" ref="Q209:Q215" si="65">ROUND(INDEX($L$4:$N$12,O209,INDEX($R$4:$R$12,O209))*INDEX($V$5:$V$8,N209)/10,0)*10</f>
        <v>490</v>
      </c>
    </row>
    <row r="210" spans="13:21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472</v>
      </c>
      <c r="Q210" s="18">
        <f t="shared" si="65"/>
        <v>400</v>
      </c>
    </row>
    <row r="211" spans="13:21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472</v>
      </c>
      <c r="Q211" s="18">
        <f t="shared" si="65"/>
        <v>590</v>
      </c>
      <c r="R211" s="18" t="str">
        <f>INDEX(卡牌!$D$4:$D$39,MATCH(卡牌值!M211,卡牌!$A$4:$A$39,0))</f>
        <v>火中级</v>
      </c>
      <c r="S211" s="18">
        <f>ROUND(INDEX($O$4:$O$12,O211) * INDEX($V$5:$V$8,N211)  /5,0)*5</f>
        <v>125</v>
      </c>
    </row>
    <row r="212" spans="13:21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472</v>
      </c>
      <c r="Q212" s="18">
        <f t="shared" si="65"/>
        <v>1010</v>
      </c>
      <c r="R212" s="18" t="str">
        <f>INDEX(卡牌!$D$4:$D$39,MATCH(卡牌值!M212,卡牌!$A$4:$A$39,0))</f>
        <v>火中级</v>
      </c>
      <c r="S212" s="18">
        <f>ROUND(INDEX($O$4:$O$12,O212) * INDEX($V$5:$V$8,N212)  /5,0)*5</f>
        <v>285</v>
      </c>
    </row>
    <row r="213" spans="13:21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475</v>
      </c>
      <c r="Q213" s="18">
        <f t="shared" si="65"/>
        <v>520</v>
      </c>
      <c r="R213" s="18" t="str">
        <f>INDEX(卡牌!$E$4:$E$39,MATCH(卡牌值!M213,卡牌!$A$4:$A$39,0))</f>
        <v>火高级</v>
      </c>
      <c r="S213" s="18">
        <f>ROUND(INDEX($P$4:$P$12,O213)  *  INDEX($V$5:$V$8,N213)  /5,0)*5</f>
        <v>80</v>
      </c>
    </row>
    <row r="214" spans="13:21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475</v>
      </c>
      <c r="Q214" s="18">
        <f t="shared" si="65"/>
        <v>1140</v>
      </c>
      <c r="R214" s="18" t="str">
        <f>INDEX(卡牌!$E$4:$E$39,MATCH(卡牌值!M214,卡牌!$A$4:$A$39,0))</f>
        <v>火高级</v>
      </c>
      <c r="S214" s="18">
        <f t="shared" ref="S214:S215" si="66">ROUND(INDEX($P$4:$P$12,O214)  *  INDEX($V$5:$V$8,N214)  /5,0)*5</f>
        <v>130</v>
      </c>
      <c r="T214" s="18" t="str">
        <f>INDEX(卡牌!$G$4:$G$39,MATCH(卡牌值!M214,卡牌!$A$4:$A$39,0))</f>
        <v>神武灵材料</v>
      </c>
      <c r="U214" s="18">
        <f>ROUND(INDEX($Q$4:$Q$12,O214)  *  INDEX($V$5:$V$8,N214)  /5,0)*5</f>
        <v>25</v>
      </c>
    </row>
    <row r="215" spans="13:21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475</v>
      </c>
      <c r="Q215" s="18">
        <f t="shared" si="65"/>
        <v>2500</v>
      </c>
      <c r="R215" s="18" t="str">
        <f>INDEX(卡牌!$E$4:$E$39,MATCH(卡牌值!M215,卡牌!$A$4:$A$39,0))</f>
        <v>火高级</v>
      </c>
      <c r="S215" s="18">
        <f t="shared" si="66"/>
        <v>300</v>
      </c>
      <c r="T215" s="18" t="str">
        <f>INDEX(卡牌!$G$4:$G$39,MATCH(卡牌值!M215,卡牌!$A$4:$A$39,0))</f>
        <v>神武灵材料</v>
      </c>
      <c r="U215" s="18">
        <f>ROUND(INDEX($Q$4:$Q$12,O215)  *  INDEX($V$5:$V$8,N215)  /5,0)*5</f>
        <v>70</v>
      </c>
    </row>
    <row r="216" spans="13:21" ht="16.5" x14ac:dyDescent="0.2">
      <c r="M216">
        <v>1102008</v>
      </c>
      <c r="N216" s="18">
        <f>VLOOKUP(M216,卡牌!$A$4:$C$39,3)</f>
        <v>4</v>
      </c>
      <c r="O216">
        <v>1</v>
      </c>
    </row>
    <row r="217" spans="13:21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470</v>
      </c>
      <c r="Q217" s="18">
        <f>ROUND(INDEX($L$4:$N$12,O217,INDEX($R$4:$R$12,O217))*INDEX($V$5:$V$8,N217)/10,0)*10</f>
        <v>100</v>
      </c>
    </row>
    <row r="218" spans="13:21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470</v>
      </c>
      <c r="Q218" s="18">
        <f t="shared" ref="Q218:Q224" si="67">ROUND(INDEX($L$4:$N$12,O218,INDEX($R$4:$R$12,O218))*INDEX($V$5:$V$8,N218)/10,0)*10</f>
        <v>610</v>
      </c>
    </row>
    <row r="219" spans="13:21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472</v>
      </c>
      <c r="Q219" s="18">
        <f t="shared" si="67"/>
        <v>500</v>
      </c>
    </row>
    <row r="220" spans="13:21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472</v>
      </c>
      <c r="Q220" s="18">
        <f t="shared" si="67"/>
        <v>740</v>
      </c>
      <c r="R220" s="18" t="str">
        <f>INDEX(卡牌!$D$4:$D$39,MATCH(卡牌值!M220,卡牌!$A$4:$A$39,0))</f>
        <v>火中级</v>
      </c>
      <c r="S220" s="18">
        <f>ROUND(INDEX($O$4:$O$12,O220) * INDEX($V$5:$V$8,N220)  /5,0)*5</f>
        <v>160</v>
      </c>
    </row>
    <row r="221" spans="13:21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472</v>
      </c>
      <c r="Q221" s="18">
        <f t="shared" si="67"/>
        <v>1260</v>
      </c>
      <c r="R221" s="18" t="str">
        <f>INDEX(卡牌!$D$4:$D$39,MATCH(卡牌值!M221,卡牌!$A$4:$A$39,0))</f>
        <v>火中级</v>
      </c>
      <c r="S221" s="18">
        <f>ROUND(INDEX($O$4:$O$12,O221) * INDEX($V$5:$V$8,N221)  /5,0)*5</f>
        <v>355</v>
      </c>
    </row>
    <row r="222" spans="13:21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475</v>
      </c>
      <c r="Q222" s="18">
        <f t="shared" si="67"/>
        <v>650</v>
      </c>
      <c r="R222" s="18" t="str">
        <f>INDEX(卡牌!$E$4:$E$39,MATCH(卡牌值!M222,卡牌!$A$4:$A$39,0))</f>
        <v>火高级</v>
      </c>
      <c r="S222" s="18">
        <f>ROUND(INDEX($P$4:$P$12,O222)  *  INDEX($V$5:$V$8,N222)  /5,0)*5</f>
        <v>100</v>
      </c>
    </row>
    <row r="223" spans="13:21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475</v>
      </c>
      <c r="Q223" s="18">
        <f t="shared" si="67"/>
        <v>1430</v>
      </c>
      <c r="R223" s="18" t="str">
        <f>INDEX(卡牌!$E$4:$E$39,MATCH(卡牌值!M223,卡牌!$A$4:$A$39,0))</f>
        <v>火高级</v>
      </c>
      <c r="S223" s="18">
        <f t="shared" ref="S223:S224" si="68">ROUND(INDEX($P$4:$P$12,O223)  *  INDEX($V$5:$V$8,N223)  /5,0)*5</f>
        <v>160</v>
      </c>
      <c r="T223" s="18" t="str">
        <f>INDEX(卡牌!$G$4:$G$39,MATCH(卡牌值!M223,卡牌!$A$4:$A$39,0))</f>
        <v>人武灵材料</v>
      </c>
      <c r="U223" s="18">
        <f>ROUND(INDEX($Q$4:$Q$12,O223)  *  INDEX($V$5:$V$8,N223)  /5,0)*5</f>
        <v>35</v>
      </c>
    </row>
    <row r="224" spans="13:21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475</v>
      </c>
      <c r="Q224" s="18">
        <f t="shared" si="67"/>
        <v>3130</v>
      </c>
      <c r="R224" s="18" t="str">
        <f>INDEX(卡牌!$E$4:$E$39,MATCH(卡牌值!M224,卡牌!$A$4:$A$39,0))</f>
        <v>火高级</v>
      </c>
      <c r="S224" s="18">
        <f t="shared" si="68"/>
        <v>375</v>
      </c>
      <c r="T224" s="18" t="str">
        <f>INDEX(卡牌!$G$4:$G$39,MATCH(卡牌值!M224,卡牌!$A$4:$A$39,0))</f>
        <v>人武灵材料</v>
      </c>
      <c r="U224" s="18">
        <f>ROUND(INDEX($Q$4:$Q$12,O224)  *  INDEX($V$5:$V$8,N224)  /5,0)*5</f>
        <v>90</v>
      </c>
    </row>
    <row r="225" spans="13:21" ht="16.5" x14ac:dyDescent="0.2">
      <c r="M225">
        <v>1102009</v>
      </c>
      <c r="N225" s="18">
        <f>VLOOKUP(M225,卡牌!$A$4:$C$39,3)</f>
        <v>4</v>
      </c>
      <c r="O225">
        <v>1</v>
      </c>
    </row>
    <row r="226" spans="13:21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470</v>
      </c>
      <c r="Q226" s="18">
        <f>ROUND(INDEX($L$4:$N$12,O226,INDEX($R$4:$R$12,O226))*INDEX($V$5:$V$8,N226)/10,0)*10</f>
        <v>100</v>
      </c>
    </row>
    <row r="227" spans="13:21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470</v>
      </c>
      <c r="Q227" s="18">
        <f t="shared" ref="Q227:Q233" si="69">ROUND(INDEX($L$4:$N$12,O227,INDEX($R$4:$R$12,O227))*INDEX($V$5:$V$8,N227)/10,0)*10</f>
        <v>610</v>
      </c>
    </row>
    <row r="228" spans="13:21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472</v>
      </c>
      <c r="Q228" s="18">
        <f t="shared" si="69"/>
        <v>500</v>
      </c>
    </row>
    <row r="229" spans="13:21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472</v>
      </c>
      <c r="Q229" s="18">
        <f t="shared" si="69"/>
        <v>740</v>
      </c>
      <c r="R229" s="18" t="str">
        <f>INDEX(卡牌!$D$4:$D$39,MATCH(卡牌值!M229,卡牌!$A$4:$A$39,0))</f>
        <v>雷中级</v>
      </c>
      <c r="S229" s="18">
        <f>ROUND(INDEX($O$4:$O$12,O229) * INDEX($V$5:$V$8,N229)  /5,0)*5</f>
        <v>160</v>
      </c>
    </row>
    <row r="230" spans="13:21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472</v>
      </c>
      <c r="Q230" s="18">
        <f t="shared" si="69"/>
        <v>1260</v>
      </c>
      <c r="R230" s="18" t="str">
        <f>INDEX(卡牌!$D$4:$D$39,MATCH(卡牌值!M230,卡牌!$A$4:$A$39,0))</f>
        <v>雷中级</v>
      </c>
      <c r="S230" s="18">
        <f>ROUND(INDEX($O$4:$O$12,O230) * INDEX($V$5:$V$8,N230)  /5,0)*5</f>
        <v>355</v>
      </c>
    </row>
    <row r="231" spans="13:21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475</v>
      </c>
      <c r="Q231" s="18">
        <f t="shared" si="69"/>
        <v>650</v>
      </c>
      <c r="R231" s="18" t="str">
        <f>INDEX(卡牌!$E$4:$E$39,MATCH(卡牌值!M231,卡牌!$A$4:$A$39,0))</f>
        <v>雷高级</v>
      </c>
      <c r="S231" s="18">
        <f>ROUND(INDEX($P$4:$P$12,O231)  *  INDEX($V$5:$V$8,N231)  /5,0)*5</f>
        <v>100</v>
      </c>
    </row>
    <row r="232" spans="13:21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475</v>
      </c>
      <c r="Q232" s="18">
        <f t="shared" si="69"/>
        <v>1430</v>
      </c>
      <c r="R232" s="18" t="str">
        <f>INDEX(卡牌!$E$4:$E$39,MATCH(卡牌值!M232,卡牌!$A$4:$A$39,0))</f>
        <v>雷高级</v>
      </c>
      <c r="S232" s="18">
        <f t="shared" ref="S232:S233" si="70">ROUND(INDEX($P$4:$P$12,O232)  *  INDEX($V$5:$V$8,N232)  /5,0)*5</f>
        <v>160</v>
      </c>
      <c r="T232" s="18" t="str">
        <f>INDEX(卡牌!$G$4:$G$39,MATCH(卡牌值!M232,卡牌!$A$4:$A$39,0))</f>
        <v>人武灵材料</v>
      </c>
      <c r="U232" s="18">
        <f>ROUND(INDEX($Q$4:$Q$12,O232)  *  INDEX($V$5:$V$8,N232)  /5,0)*5</f>
        <v>35</v>
      </c>
    </row>
    <row r="233" spans="13:21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475</v>
      </c>
      <c r="Q233" s="18">
        <f t="shared" si="69"/>
        <v>3130</v>
      </c>
      <c r="R233" s="18" t="str">
        <f>INDEX(卡牌!$E$4:$E$39,MATCH(卡牌值!M233,卡牌!$A$4:$A$39,0))</f>
        <v>雷高级</v>
      </c>
      <c r="S233" s="18">
        <f t="shared" si="70"/>
        <v>375</v>
      </c>
      <c r="T233" s="18" t="str">
        <f>INDEX(卡牌!$G$4:$G$39,MATCH(卡牌值!M233,卡牌!$A$4:$A$39,0))</f>
        <v>人武灵材料</v>
      </c>
      <c r="U233" s="18">
        <f>ROUND(INDEX($Q$4:$Q$12,O233)  *  INDEX($V$5:$V$8,N233)  /5,0)*5</f>
        <v>90</v>
      </c>
    </row>
    <row r="234" spans="13:21" ht="16.5" x14ac:dyDescent="0.2">
      <c r="M234">
        <v>1102010</v>
      </c>
      <c r="N234" s="18">
        <f>VLOOKUP(M234,卡牌!$A$4:$C$39,3)</f>
        <v>4</v>
      </c>
      <c r="O234">
        <v>1</v>
      </c>
    </row>
    <row r="235" spans="13:21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470</v>
      </c>
      <c r="Q235" s="18">
        <f>ROUND(INDEX($L$4:$N$12,O235,INDEX($R$4:$R$12,O235))*INDEX($V$5:$V$8,N235)/10,0)*10</f>
        <v>100</v>
      </c>
    </row>
    <row r="236" spans="13:21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470</v>
      </c>
      <c r="Q236" s="18">
        <f t="shared" ref="Q236:Q242" si="71">ROUND(INDEX($L$4:$N$12,O236,INDEX($R$4:$R$12,O236))*INDEX($V$5:$V$8,N236)/10,0)*10</f>
        <v>610</v>
      </c>
    </row>
    <row r="237" spans="13:21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472</v>
      </c>
      <c r="Q237" s="18">
        <f t="shared" si="71"/>
        <v>500</v>
      </c>
    </row>
    <row r="238" spans="13:21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472</v>
      </c>
      <c r="Q238" s="18">
        <f t="shared" si="71"/>
        <v>740</v>
      </c>
      <c r="R238" s="18" t="str">
        <f>INDEX(卡牌!$D$4:$D$39,MATCH(卡牌值!M238,卡牌!$A$4:$A$39,0))</f>
        <v>风中级</v>
      </c>
      <c r="S238" s="18">
        <f>ROUND(INDEX($O$4:$O$12,O238) * INDEX($V$5:$V$8,N238)  /5,0)*5</f>
        <v>160</v>
      </c>
    </row>
    <row r="239" spans="13:21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472</v>
      </c>
      <c r="Q239" s="18">
        <f t="shared" si="71"/>
        <v>1260</v>
      </c>
      <c r="R239" s="18" t="str">
        <f>INDEX(卡牌!$D$4:$D$39,MATCH(卡牌值!M239,卡牌!$A$4:$A$39,0))</f>
        <v>风中级</v>
      </c>
      <c r="S239" s="18">
        <f>ROUND(INDEX($O$4:$O$12,O239) * INDEX($V$5:$V$8,N239)  /5,0)*5</f>
        <v>355</v>
      </c>
    </row>
    <row r="240" spans="13:21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475</v>
      </c>
      <c r="Q240" s="18">
        <f t="shared" si="71"/>
        <v>650</v>
      </c>
      <c r="R240" s="18" t="str">
        <f>INDEX(卡牌!$E$4:$E$39,MATCH(卡牌值!M240,卡牌!$A$4:$A$39,0))</f>
        <v>风高级</v>
      </c>
      <c r="S240" s="18">
        <f>ROUND(INDEX($P$4:$P$12,O240)  *  INDEX($V$5:$V$8,N240)  /5,0)*5</f>
        <v>100</v>
      </c>
    </row>
    <row r="241" spans="13:21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475</v>
      </c>
      <c r="Q241" s="18">
        <f t="shared" si="71"/>
        <v>1430</v>
      </c>
      <c r="R241" s="18" t="str">
        <f>INDEX(卡牌!$E$4:$E$39,MATCH(卡牌值!M241,卡牌!$A$4:$A$39,0))</f>
        <v>风高级</v>
      </c>
      <c r="S241" s="18">
        <f t="shared" ref="S241:S242" si="72">ROUND(INDEX($P$4:$P$12,O241)  *  INDEX($V$5:$V$8,N241)  /5,0)*5</f>
        <v>160</v>
      </c>
      <c r="T241" s="18" t="str">
        <f>INDEX(卡牌!$G$4:$G$39,MATCH(卡牌值!M241,卡牌!$A$4:$A$39,0))</f>
        <v>人武灵材料</v>
      </c>
      <c r="U241" s="18">
        <f>ROUND(INDEX($Q$4:$Q$12,O241)  *  INDEX($V$5:$V$8,N241)  /5,0)*5</f>
        <v>35</v>
      </c>
    </row>
    <row r="242" spans="13:21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475</v>
      </c>
      <c r="Q242" s="18">
        <f t="shared" si="71"/>
        <v>3130</v>
      </c>
      <c r="R242" s="18" t="str">
        <f>INDEX(卡牌!$E$4:$E$39,MATCH(卡牌值!M242,卡牌!$A$4:$A$39,0))</f>
        <v>风高级</v>
      </c>
      <c r="S242" s="18">
        <f t="shared" si="72"/>
        <v>375</v>
      </c>
      <c r="T242" s="18" t="str">
        <f>INDEX(卡牌!$G$4:$G$39,MATCH(卡牌值!M242,卡牌!$A$4:$A$39,0))</f>
        <v>人武灵材料</v>
      </c>
      <c r="U242" s="18">
        <f>ROUND(INDEX($Q$4:$Q$12,O242)  *  INDEX($V$5:$V$8,N242)  /5,0)*5</f>
        <v>90</v>
      </c>
    </row>
    <row r="243" spans="13:21" ht="16.5" x14ac:dyDescent="0.2">
      <c r="M243">
        <v>1102011</v>
      </c>
      <c r="N243" s="18">
        <f>VLOOKUP(M243,卡牌!$A$4:$C$39,3)</f>
        <v>4</v>
      </c>
      <c r="O243">
        <v>1</v>
      </c>
    </row>
    <row r="244" spans="13:21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470</v>
      </c>
      <c r="Q244" s="18">
        <f>ROUND(INDEX($L$4:$N$12,O244,INDEX($R$4:$R$12,O244))*INDEX($V$5:$V$8,N244)/10,0)*10</f>
        <v>100</v>
      </c>
    </row>
    <row r="245" spans="13:21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470</v>
      </c>
      <c r="Q245" s="18">
        <f t="shared" ref="Q245:Q251" si="73">ROUND(INDEX($L$4:$N$12,O245,INDEX($R$4:$R$12,O245))*INDEX($V$5:$V$8,N245)/10,0)*10</f>
        <v>610</v>
      </c>
    </row>
    <row r="246" spans="13:21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472</v>
      </c>
      <c r="Q246" s="18">
        <f t="shared" si="73"/>
        <v>500</v>
      </c>
    </row>
    <row r="247" spans="13:21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472</v>
      </c>
      <c r="Q247" s="18">
        <f t="shared" si="73"/>
        <v>740</v>
      </c>
      <c r="R247" s="18" t="str">
        <f>INDEX(卡牌!$D$4:$D$39,MATCH(卡牌值!M247,卡牌!$A$4:$A$39,0))</f>
        <v>冰中级</v>
      </c>
      <c r="S247" s="18">
        <f>ROUND(INDEX($O$4:$O$12,O247) * INDEX($V$5:$V$8,N247)  /5,0)*5</f>
        <v>160</v>
      </c>
    </row>
    <row r="248" spans="13:21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472</v>
      </c>
      <c r="Q248" s="18">
        <f t="shared" si="73"/>
        <v>1260</v>
      </c>
      <c r="R248" s="18" t="str">
        <f>INDEX(卡牌!$D$4:$D$39,MATCH(卡牌值!M248,卡牌!$A$4:$A$39,0))</f>
        <v>冰中级</v>
      </c>
      <c r="S248" s="18">
        <f>ROUND(INDEX($O$4:$O$12,O248) * INDEX($V$5:$V$8,N248)  /5,0)*5</f>
        <v>355</v>
      </c>
    </row>
    <row r="249" spans="13:21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475</v>
      </c>
      <c r="Q249" s="18">
        <f t="shared" si="73"/>
        <v>650</v>
      </c>
      <c r="R249" s="18" t="str">
        <f>INDEX(卡牌!$E$4:$E$39,MATCH(卡牌值!M249,卡牌!$A$4:$A$39,0))</f>
        <v>冰高级</v>
      </c>
      <c r="S249" s="18">
        <f>ROUND(INDEX($P$4:$P$12,O249)  *  INDEX($V$5:$V$8,N249)  /5,0)*5</f>
        <v>100</v>
      </c>
    </row>
    <row r="250" spans="13:21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475</v>
      </c>
      <c r="Q250" s="18">
        <f t="shared" si="73"/>
        <v>1430</v>
      </c>
      <c r="R250" s="18" t="str">
        <f>INDEX(卡牌!$E$4:$E$39,MATCH(卡牌值!M250,卡牌!$A$4:$A$39,0))</f>
        <v>冰高级</v>
      </c>
      <c r="S250" s="18">
        <f t="shared" ref="S250:S251" si="74">ROUND(INDEX($P$4:$P$12,O250)  *  INDEX($V$5:$V$8,N250)  /5,0)*5</f>
        <v>160</v>
      </c>
      <c r="T250" s="18" t="str">
        <f>INDEX(卡牌!$G$4:$G$39,MATCH(卡牌值!M250,卡牌!$A$4:$A$39,0))</f>
        <v>人武灵材料</v>
      </c>
      <c r="U250" s="18">
        <f>ROUND(INDEX($Q$4:$Q$12,O250)  *  INDEX($V$5:$V$8,N250)  /5,0)*5</f>
        <v>35</v>
      </c>
    </row>
    <row r="251" spans="13:21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475</v>
      </c>
      <c r="Q251" s="18">
        <f t="shared" si="73"/>
        <v>3130</v>
      </c>
      <c r="R251" s="18" t="str">
        <f>INDEX(卡牌!$E$4:$E$39,MATCH(卡牌值!M251,卡牌!$A$4:$A$39,0))</f>
        <v>冰高级</v>
      </c>
      <c r="S251" s="18">
        <f t="shared" si="74"/>
        <v>375</v>
      </c>
      <c r="T251" s="18" t="str">
        <f>INDEX(卡牌!$G$4:$G$39,MATCH(卡牌值!M251,卡牌!$A$4:$A$39,0))</f>
        <v>人武灵材料</v>
      </c>
      <c r="U251" s="18">
        <f>ROUND(INDEX($Q$4:$Q$12,O251)  *  INDEX($V$5:$V$8,N251)  /5,0)*5</f>
        <v>90</v>
      </c>
    </row>
    <row r="252" spans="13:21" ht="16.5" x14ac:dyDescent="0.2">
      <c r="M252">
        <v>1102012</v>
      </c>
      <c r="N252" s="18">
        <f>VLOOKUP(M252,卡牌!$A$4:$C$39,3)</f>
        <v>4</v>
      </c>
      <c r="O252">
        <v>1</v>
      </c>
    </row>
    <row r="253" spans="13:21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470</v>
      </c>
      <c r="Q253" s="18">
        <f>ROUND(INDEX($L$4:$N$12,O253,INDEX($R$4:$R$12,O253))*INDEX($V$5:$V$8,N253)/10,0)*10</f>
        <v>100</v>
      </c>
    </row>
    <row r="254" spans="13:21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470</v>
      </c>
      <c r="Q254" s="18">
        <f t="shared" ref="Q254:Q260" si="75">ROUND(INDEX($L$4:$N$12,O254,INDEX($R$4:$R$12,O254))*INDEX($V$5:$V$8,N254)/10,0)*10</f>
        <v>610</v>
      </c>
    </row>
    <row r="255" spans="13:21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472</v>
      </c>
      <c r="Q255" s="18">
        <f t="shared" si="75"/>
        <v>500</v>
      </c>
    </row>
    <row r="256" spans="13:21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472</v>
      </c>
      <c r="Q256" s="18">
        <f t="shared" si="75"/>
        <v>740</v>
      </c>
      <c r="R256" s="18" t="str">
        <f>INDEX(卡牌!$D$4:$D$39,MATCH(卡牌值!M256,卡牌!$A$4:$A$39,0))</f>
        <v>火中级</v>
      </c>
      <c r="S256" s="18">
        <f>ROUND(INDEX($O$4:$O$12,O256) * INDEX($V$5:$V$8,N256)  /5,0)*5</f>
        <v>160</v>
      </c>
    </row>
    <row r="257" spans="13:21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472</v>
      </c>
      <c r="Q257" s="18">
        <f t="shared" si="75"/>
        <v>1260</v>
      </c>
      <c r="R257" s="18" t="str">
        <f>INDEX(卡牌!$D$4:$D$39,MATCH(卡牌值!M257,卡牌!$A$4:$A$39,0))</f>
        <v>火中级</v>
      </c>
      <c r="S257" s="18">
        <f>ROUND(INDEX($O$4:$O$12,O257) * INDEX($V$5:$V$8,N257)  /5,0)*5</f>
        <v>355</v>
      </c>
    </row>
    <row r="258" spans="13:21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475</v>
      </c>
      <c r="Q258" s="18">
        <f t="shared" si="75"/>
        <v>650</v>
      </c>
      <c r="R258" s="18" t="str">
        <f>INDEX(卡牌!$E$4:$E$39,MATCH(卡牌值!M258,卡牌!$A$4:$A$39,0))</f>
        <v>火高级</v>
      </c>
      <c r="S258" s="18">
        <f>ROUND(INDEX($P$4:$P$12,O258)  *  INDEX($V$5:$V$8,N258)  /5,0)*5</f>
        <v>100</v>
      </c>
    </row>
    <row r="259" spans="13:21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475</v>
      </c>
      <c r="Q259" s="18">
        <f t="shared" si="75"/>
        <v>1430</v>
      </c>
      <c r="R259" s="18" t="str">
        <f>INDEX(卡牌!$E$4:$E$39,MATCH(卡牌值!M259,卡牌!$A$4:$A$39,0))</f>
        <v>火高级</v>
      </c>
      <c r="S259" s="18">
        <f t="shared" ref="S259:S260" si="76">ROUND(INDEX($P$4:$P$12,O259)  *  INDEX($V$5:$V$8,N259)  /5,0)*5</f>
        <v>160</v>
      </c>
      <c r="T259" s="18" t="str">
        <f>INDEX(卡牌!$G$4:$G$39,MATCH(卡牌值!M259,卡牌!$A$4:$A$39,0))</f>
        <v>人武灵材料</v>
      </c>
      <c r="U259" s="18">
        <f>ROUND(INDEX($Q$4:$Q$12,O259)  *  INDEX($V$5:$V$8,N259)  /5,0)*5</f>
        <v>35</v>
      </c>
    </row>
    <row r="260" spans="13:21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475</v>
      </c>
      <c r="Q260" s="18">
        <f t="shared" si="75"/>
        <v>3130</v>
      </c>
      <c r="R260" s="18" t="str">
        <f>INDEX(卡牌!$E$4:$E$39,MATCH(卡牌值!M260,卡牌!$A$4:$A$39,0))</f>
        <v>火高级</v>
      </c>
      <c r="S260" s="18">
        <f t="shared" si="76"/>
        <v>375</v>
      </c>
      <c r="T260" s="18" t="str">
        <f>INDEX(卡牌!$G$4:$G$39,MATCH(卡牌值!M260,卡牌!$A$4:$A$39,0))</f>
        <v>人武灵材料</v>
      </c>
      <c r="U260" s="18">
        <f>ROUND(INDEX($Q$4:$Q$12,O260)  *  INDEX($V$5:$V$8,N260)  /5,0)*5</f>
        <v>90</v>
      </c>
    </row>
    <row r="261" spans="13:21" ht="16.5" x14ac:dyDescent="0.2">
      <c r="M261">
        <v>1102013</v>
      </c>
      <c r="N261" s="18">
        <f>VLOOKUP(M261,卡牌!$A$4:$C$39,3)</f>
        <v>2</v>
      </c>
      <c r="O261">
        <v>1</v>
      </c>
    </row>
    <row r="262" spans="13:21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470</v>
      </c>
      <c r="Q262" s="18">
        <f>ROUND(INDEX($L$4:$N$12,O262,INDEX($R$4:$R$12,O262))*INDEX($V$5:$V$8,N262)/10,0)*10</f>
        <v>60</v>
      </c>
    </row>
    <row r="263" spans="13:21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470</v>
      </c>
      <c r="Q263" s="18">
        <f t="shared" ref="Q263:Q269" si="77">ROUND(INDEX($L$4:$N$12,O263,INDEX($R$4:$R$12,O263))*INDEX($V$5:$V$8,N263)/10,0)*10</f>
        <v>390</v>
      </c>
    </row>
    <row r="264" spans="13:21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472</v>
      </c>
      <c r="Q264" s="18">
        <f t="shared" si="77"/>
        <v>320</v>
      </c>
    </row>
    <row r="265" spans="13:21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472</v>
      </c>
      <c r="Q265" s="18">
        <f t="shared" si="77"/>
        <v>470</v>
      </c>
      <c r="R265" s="18" t="str">
        <f>INDEX(卡牌!$D$4:$D$39,MATCH(卡牌值!M265,卡牌!$A$4:$A$39,0))</f>
        <v>土中级</v>
      </c>
      <c r="S265" s="18">
        <f>ROUND(INDEX($O$4:$O$12,O265) * INDEX($V$5:$V$8,N265)  /5,0)*5</f>
        <v>100</v>
      </c>
    </row>
    <row r="266" spans="13:21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472</v>
      </c>
      <c r="Q266" s="18">
        <f t="shared" si="77"/>
        <v>810</v>
      </c>
      <c r="R266" s="18" t="str">
        <f>INDEX(卡牌!$D$4:$D$39,MATCH(卡牌值!M266,卡牌!$A$4:$A$39,0))</f>
        <v>土中级</v>
      </c>
      <c r="S266" s="18">
        <f>ROUND(INDEX($O$4:$O$12,O266) * INDEX($V$5:$V$8,N266)  /5,0)*5</f>
        <v>225</v>
      </c>
    </row>
    <row r="267" spans="13:21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475</v>
      </c>
      <c r="Q267" s="18">
        <f t="shared" si="77"/>
        <v>420</v>
      </c>
      <c r="R267" s="18" t="str">
        <f>INDEX(卡牌!$E$4:$E$39,MATCH(卡牌值!M267,卡牌!$A$4:$A$39,0))</f>
        <v>土高级</v>
      </c>
      <c r="S267" s="18">
        <f>ROUND(INDEX($P$4:$P$12,O267)  *  INDEX($V$5:$V$8,N267)  /5,0)*5</f>
        <v>60</v>
      </c>
    </row>
    <row r="268" spans="13:21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475</v>
      </c>
      <c r="Q268" s="18">
        <f t="shared" si="77"/>
        <v>920</v>
      </c>
      <c r="R268" s="18" t="str">
        <f>INDEX(卡牌!$E$4:$E$39,MATCH(卡牌值!M268,卡牌!$A$4:$A$39,0))</f>
        <v>土高级</v>
      </c>
      <c r="S268" s="18">
        <f t="shared" ref="S268:S269" si="78">ROUND(INDEX($P$4:$P$12,O268)  *  INDEX($V$5:$V$8,N268)  /5,0)*5</f>
        <v>105</v>
      </c>
      <c r="T268" s="18" t="str">
        <f>INDEX(卡牌!$G$4:$G$39,MATCH(卡牌值!M268,卡牌!$A$4:$A$39,0))</f>
        <v>神武灵材料</v>
      </c>
      <c r="U268" s="18">
        <f>ROUND(INDEX($Q$4:$Q$12,O268)  *  INDEX($V$5:$V$8,N268)  /5,0)*5</f>
        <v>20</v>
      </c>
    </row>
    <row r="269" spans="13:21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475</v>
      </c>
      <c r="Q269" s="18">
        <f t="shared" si="77"/>
        <v>2000</v>
      </c>
      <c r="R269" s="18" t="str">
        <f>INDEX(卡牌!$E$4:$E$39,MATCH(卡牌值!M269,卡牌!$A$4:$A$39,0))</f>
        <v>土高级</v>
      </c>
      <c r="S269" s="18">
        <f t="shared" si="78"/>
        <v>240</v>
      </c>
      <c r="T269" s="18" t="str">
        <f>INDEX(卡牌!$G$4:$G$39,MATCH(卡牌值!M269,卡牌!$A$4:$A$39,0))</f>
        <v>神武灵材料</v>
      </c>
      <c r="U269" s="18">
        <f>ROUND(INDEX($Q$4:$Q$12,O269)  *  INDEX($V$5:$V$8,N269)  /5,0)*5</f>
        <v>60</v>
      </c>
    </row>
    <row r="270" spans="13:21" ht="16.5" x14ac:dyDescent="0.2">
      <c r="M270">
        <v>1102014</v>
      </c>
      <c r="N270" s="18">
        <f>VLOOKUP(M270,卡牌!$A$4:$C$39,3)</f>
        <v>3</v>
      </c>
      <c r="O270">
        <v>1</v>
      </c>
    </row>
    <row r="271" spans="13:21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470</v>
      </c>
      <c r="Q271" s="18">
        <f>ROUND(INDEX($L$4:$N$12,O271,INDEX($R$4:$R$12,O271))*INDEX($V$5:$V$8,N271)/10,0)*10</f>
        <v>80</v>
      </c>
    </row>
    <row r="272" spans="13:21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470</v>
      </c>
      <c r="Q272" s="18">
        <f t="shared" ref="Q272:Q278" si="79">ROUND(INDEX($L$4:$N$12,O272,INDEX($R$4:$R$12,O272))*INDEX($V$5:$V$8,N272)/10,0)*10</f>
        <v>490</v>
      </c>
    </row>
    <row r="273" spans="13:21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472</v>
      </c>
      <c r="Q273" s="18">
        <f t="shared" si="79"/>
        <v>400</v>
      </c>
    </row>
    <row r="274" spans="13:21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472</v>
      </c>
      <c r="Q274" s="18">
        <f t="shared" si="79"/>
        <v>590</v>
      </c>
      <c r="R274" s="18" t="str">
        <f>INDEX(卡牌!$D$4:$D$39,MATCH(卡牌值!M274,卡牌!$A$4:$A$39,0))</f>
        <v>雷中级</v>
      </c>
      <c r="S274" s="18">
        <f>ROUND(INDEX($O$4:$O$12,O274) * INDEX($V$5:$V$8,N274)  /5,0)*5</f>
        <v>125</v>
      </c>
    </row>
    <row r="275" spans="13:21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472</v>
      </c>
      <c r="Q275" s="18">
        <f t="shared" si="79"/>
        <v>1010</v>
      </c>
      <c r="R275" s="18" t="str">
        <f>INDEX(卡牌!$D$4:$D$39,MATCH(卡牌值!M275,卡牌!$A$4:$A$39,0))</f>
        <v>雷中级</v>
      </c>
      <c r="S275" s="18">
        <f>ROUND(INDEX($O$4:$O$12,O275) * INDEX($V$5:$V$8,N275)  /5,0)*5</f>
        <v>285</v>
      </c>
    </row>
    <row r="276" spans="13:21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475</v>
      </c>
      <c r="Q276" s="18">
        <f t="shared" si="79"/>
        <v>520</v>
      </c>
      <c r="R276" s="18" t="str">
        <f>INDEX(卡牌!$E$4:$E$39,MATCH(卡牌值!M276,卡牌!$A$4:$A$39,0))</f>
        <v>雷高级</v>
      </c>
      <c r="S276" s="18">
        <f>ROUND(INDEX($P$4:$P$12,O276)  *  INDEX($V$5:$V$8,N276)  /5,0)*5</f>
        <v>80</v>
      </c>
    </row>
    <row r="277" spans="13:21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475</v>
      </c>
      <c r="Q277" s="18">
        <f t="shared" si="79"/>
        <v>1140</v>
      </c>
      <c r="R277" s="18" t="str">
        <f>INDEX(卡牌!$E$4:$E$39,MATCH(卡牌值!M277,卡牌!$A$4:$A$39,0))</f>
        <v>雷高级</v>
      </c>
      <c r="S277" s="18">
        <f t="shared" ref="S277:S278" si="80">ROUND(INDEX($P$4:$P$12,O277)  *  INDEX($V$5:$V$8,N277)  /5,0)*5</f>
        <v>130</v>
      </c>
      <c r="T277" s="18" t="str">
        <f>INDEX(卡牌!$G$4:$G$39,MATCH(卡牌值!M277,卡牌!$A$4:$A$39,0))</f>
        <v>神武灵材料</v>
      </c>
      <c r="U277" s="18">
        <f>ROUND(INDEX($Q$4:$Q$12,O277)  *  INDEX($V$5:$V$8,N277)  /5,0)*5</f>
        <v>25</v>
      </c>
    </row>
    <row r="278" spans="13:21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475</v>
      </c>
      <c r="Q278" s="18">
        <f t="shared" si="79"/>
        <v>2500</v>
      </c>
      <c r="R278" s="18" t="str">
        <f>INDEX(卡牌!$E$4:$E$39,MATCH(卡牌值!M278,卡牌!$A$4:$A$39,0))</f>
        <v>雷高级</v>
      </c>
      <c r="S278" s="18">
        <f t="shared" si="80"/>
        <v>300</v>
      </c>
      <c r="T278" s="18" t="str">
        <f>INDEX(卡牌!$G$4:$G$39,MATCH(卡牌值!M278,卡牌!$A$4:$A$39,0))</f>
        <v>神武灵材料</v>
      </c>
      <c r="U278" s="18">
        <f>ROUND(INDEX($Q$4:$Q$12,O278)  *  INDEX($V$5:$V$8,N278)  /5,0)*5</f>
        <v>70</v>
      </c>
    </row>
    <row r="279" spans="13:21" ht="16.5" x14ac:dyDescent="0.2">
      <c r="M279">
        <v>1102015</v>
      </c>
      <c r="N279" s="18">
        <f>VLOOKUP(M279,卡牌!$A$4:$C$39,3)</f>
        <v>2</v>
      </c>
      <c r="O279">
        <v>1</v>
      </c>
    </row>
    <row r="280" spans="13:21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470</v>
      </c>
      <c r="Q280" s="18">
        <f>ROUND(INDEX($L$4:$N$12,O280,INDEX($R$4:$R$12,O280))*INDEX($V$5:$V$8,N280)/10,0)*10</f>
        <v>60</v>
      </c>
    </row>
    <row r="281" spans="13:21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470</v>
      </c>
      <c r="Q281" s="18">
        <f t="shared" ref="Q281:Q287" si="81">ROUND(INDEX($L$4:$N$12,O281,INDEX($R$4:$R$12,O281))*INDEX($V$5:$V$8,N281)/10,0)*10</f>
        <v>390</v>
      </c>
    </row>
    <row r="282" spans="13:21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472</v>
      </c>
      <c r="Q282" s="18">
        <f t="shared" si="81"/>
        <v>320</v>
      </c>
    </row>
    <row r="283" spans="13:21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472</v>
      </c>
      <c r="Q283" s="18">
        <f t="shared" si="81"/>
        <v>470</v>
      </c>
      <c r="R283" s="18" t="str">
        <f>INDEX(卡牌!$D$4:$D$39,MATCH(卡牌值!M283,卡牌!$A$4:$A$39,0))</f>
        <v>风中级</v>
      </c>
      <c r="S283" s="18">
        <f>ROUND(INDEX($O$4:$O$12,O283) * INDEX($V$5:$V$8,N283)  /5,0)*5</f>
        <v>100</v>
      </c>
    </row>
    <row r="284" spans="13:21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472</v>
      </c>
      <c r="Q284" s="18">
        <f t="shared" si="81"/>
        <v>810</v>
      </c>
      <c r="R284" s="18" t="str">
        <f>INDEX(卡牌!$D$4:$D$39,MATCH(卡牌值!M284,卡牌!$A$4:$A$39,0))</f>
        <v>风中级</v>
      </c>
      <c r="S284" s="18">
        <f>ROUND(INDEX($O$4:$O$12,O284) * INDEX($V$5:$V$8,N284)  /5,0)*5</f>
        <v>225</v>
      </c>
    </row>
    <row r="285" spans="13:21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475</v>
      </c>
      <c r="Q285" s="18">
        <f t="shared" si="81"/>
        <v>420</v>
      </c>
      <c r="R285" s="18" t="str">
        <f>INDEX(卡牌!$E$4:$E$39,MATCH(卡牌值!M285,卡牌!$A$4:$A$39,0))</f>
        <v>风高级</v>
      </c>
      <c r="S285" s="18">
        <f>ROUND(INDEX($P$4:$P$12,O285)  *  INDEX($V$5:$V$8,N285)  /5,0)*5</f>
        <v>60</v>
      </c>
    </row>
    <row r="286" spans="13:21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475</v>
      </c>
      <c r="Q286" s="18">
        <f t="shared" si="81"/>
        <v>920</v>
      </c>
      <c r="R286" s="18" t="str">
        <f>INDEX(卡牌!$E$4:$E$39,MATCH(卡牌值!M286,卡牌!$A$4:$A$39,0))</f>
        <v>风高级</v>
      </c>
      <c r="S286" s="18">
        <f t="shared" ref="S286:S287" si="82">ROUND(INDEX($P$4:$P$12,O286)  *  INDEX($V$5:$V$8,N286)  /5,0)*5</f>
        <v>105</v>
      </c>
      <c r="T286" s="18" t="str">
        <f>INDEX(卡牌!$G$4:$G$39,MATCH(卡牌值!M286,卡牌!$A$4:$A$39,0))</f>
        <v>人武灵材料</v>
      </c>
      <c r="U286" s="18">
        <f>ROUND(INDEX($Q$4:$Q$12,O286)  *  INDEX($V$5:$V$8,N286)  /5,0)*5</f>
        <v>20</v>
      </c>
    </row>
    <row r="287" spans="13:21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475</v>
      </c>
      <c r="Q287" s="18">
        <f t="shared" si="81"/>
        <v>2000</v>
      </c>
      <c r="R287" s="18" t="str">
        <f>INDEX(卡牌!$E$4:$E$39,MATCH(卡牌值!M287,卡牌!$A$4:$A$39,0))</f>
        <v>风高级</v>
      </c>
      <c r="S287" s="18">
        <f t="shared" si="82"/>
        <v>240</v>
      </c>
      <c r="T287" s="18" t="str">
        <f>INDEX(卡牌!$G$4:$G$39,MATCH(卡牌值!M287,卡牌!$A$4:$A$39,0))</f>
        <v>人武灵材料</v>
      </c>
      <c r="U287" s="18">
        <f>ROUND(INDEX($Q$4:$Q$12,O287)  *  INDEX($V$5:$V$8,N287)  /5,0)*5</f>
        <v>60</v>
      </c>
    </row>
    <row r="288" spans="13:21" ht="16.5" x14ac:dyDescent="0.2">
      <c r="M288">
        <v>1102016</v>
      </c>
      <c r="N288" s="18">
        <f>VLOOKUP(M288,卡牌!$A$4:$C$39,3)</f>
        <v>4</v>
      </c>
      <c r="O288">
        <v>1</v>
      </c>
    </row>
    <row r="289" spans="13:21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470</v>
      </c>
      <c r="Q289" s="18">
        <f>ROUND(INDEX($L$4:$N$12,O289,INDEX($R$4:$R$12,O289))*INDEX($V$5:$V$8,N289)/10,0)*10</f>
        <v>100</v>
      </c>
    </row>
    <row r="290" spans="13:21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470</v>
      </c>
      <c r="Q290" s="18">
        <f t="shared" ref="Q290:Q296" si="83">ROUND(INDEX($L$4:$N$12,O290,INDEX($R$4:$R$12,O290))*INDEX($V$5:$V$8,N290)/10,0)*10</f>
        <v>610</v>
      </c>
    </row>
    <row r="291" spans="13:21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472</v>
      </c>
      <c r="Q291" s="18">
        <f t="shared" si="83"/>
        <v>500</v>
      </c>
    </row>
    <row r="292" spans="13:21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472</v>
      </c>
      <c r="Q292" s="18">
        <f t="shared" si="83"/>
        <v>740</v>
      </c>
      <c r="R292" s="18" t="str">
        <f>INDEX(卡牌!$D$4:$D$39,MATCH(卡牌值!M292,卡牌!$A$4:$A$39,0))</f>
        <v>土中级</v>
      </c>
      <c r="S292" s="18">
        <f>ROUND(INDEX($O$4:$O$12,O292) * INDEX($V$5:$V$8,N292)  /5,0)*5</f>
        <v>160</v>
      </c>
    </row>
    <row r="293" spans="13:21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472</v>
      </c>
      <c r="Q293" s="18">
        <f t="shared" si="83"/>
        <v>1260</v>
      </c>
      <c r="R293" s="18" t="str">
        <f>INDEX(卡牌!$D$4:$D$39,MATCH(卡牌值!M293,卡牌!$A$4:$A$39,0))</f>
        <v>土中级</v>
      </c>
      <c r="S293" s="18">
        <f>ROUND(INDEX($O$4:$O$12,O293) * INDEX($V$5:$V$8,N293)  /5,0)*5</f>
        <v>355</v>
      </c>
    </row>
    <row r="294" spans="13:21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475</v>
      </c>
      <c r="Q294" s="18">
        <f t="shared" si="83"/>
        <v>650</v>
      </c>
      <c r="R294" s="18" t="str">
        <f>INDEX(卡牌!$E$4:$E$39,MATCH(卡牌值!M294,卡牌!$A$4:$A$39,0))</f>
        <v>土高级</v>
      </c>
      <c r="S294" s="18">
        <f>ROUND(INDEX($P$4:$P$12,O294)  *  INDEX($V$5:$V$8,N294)  /5,0)*5</f>
        <v>100</v>
      </c>
    </row>
    <row r="295" spans="13:21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475</v>
      </c>
      <c r="Q295" s="18">
        <f t="shared" si="83"/>
        <v>1430</v>
      </c>
      <c r="R295" s="18" t="str">
        <f>INDEX(卡牌!$E$4:$E$39,MATCH(卡牌值!M295,卡牌!$A$4:$A$39,0))</f>
        <v>土高级</v>
      </c>
      <c r="S295" s="18">
        <f t="shared" ref="S295:S296" si="84">ROUND(INDEX($P$4:$P$12,O295)  *  INDEX($V$5:$V$8,N295)  /5,0)*5</f>
        <v>160</v>
      </c>
      <c r="T295" s="18" t="str">
        <f>INDEX(卡牌!$G$4:$G$39,MATCH(卡牌值!M295,卡牌!$A$4:$A$39,0))</f>
        <v>神武灵材料</v>
      </c>
      <c r="U295" s="18">
        <f>ROUND(INDEX($Q$4:$Q$12,O295)  *  INDEX($V$5:$V$8,N295)  /5,0)*5</f>
        <v>35</v>
      </c>
    </row>
    <row r="296" spans="13:21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475</v>
      </c>
      <c r="Q296" s="18">
        <f t="shared" si="83"/>
        <v>3130</v>
      </c>
      <c r="R296" s="18" t="str">
        <f>INDEX(卡牌!$E$4:$E$39,MATCH(卡牌值!M296,卡牌!$A$4:$A$39,0))</f>
        <v>土高级</v>
      </c>
      <c r="S296" s="18">
        <f t="shared" si="84"/>
        <v>375</v>
      </c>
      <c r="T296" s="18" t="str">
        <f>INDEX(卡牌!$G$4:$G$39,MATCH(卡牌值!M296,卡牌!$A$4:$A$39,0))</f>
        <v>神武灵材料</v>
      </c>
      <c r="U296" s="18">
        <f>ROUND(INDEX($Q$4:$Q$12,O296)  *  INDEX($V$5:$V$8,N296)  /5,0)*5</f>
        <v>90</v>
      </c>
    </row>
    <row r="297" spans="13:21" ht="16.5" x14ac:dyDescent="0.2">
      <c r="M297">
        <v>1102017</v>
      </c>
      <c r="N297" s="18">
        <f>VLOOKUP(M297,卡牌!$A$4:$C$39,3)</f>
        <v>3</v>
      </c>
      <c r="O297">
        <v>1</v>
      </c>
    </row>
    <row r="298" spans="13:21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470</v>
      </c>
      <c r="Q298" s="18">
        <f>ROUND(INDEX($L$4:$N$12,O298,INDEX($R$4:$R$12,O298))*INDEX($V$5:$V$8,N298)/10,0)*10</f>
        <v>80</v>
      </c>
    </row>
    <row r="299" spans="13:21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470</v>
      </c>
      <c r="Q299" s="18">
        <f t="shared" ref="Q299:Q305" si="85">ROUND(INDEX($L$4:$N$12,O299,INDEX($R$4:$R$12,O299))*INDEX($V$5:$V$8,N299)/10,0)*10</f>
        <v>490</v>
      </c>
    </row>
    <row r="300" spans="13:21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472</v>
      </c>
      <c r="Q300" s="18">
        <f t="shared" si="85"/>
        <v>400</v>
      </c>
    </row>
    <row r="301" spans="13:21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472</v>
      </c>
      <c r="Q301" s="18">
        <f t="shared" si="85"/>
        <v>590</v>
      </c>
      <c r="R301" s="18" t="str">
        <f>INDEX(卡牌!$D$4:$D$39,MATCH(卡牌值!M301,卡牌!$A$4:$A$39,0))</f>
        <v>风中级</v>
      </c>
      <c r="S301" s="18">
        <f>ROUND(INDEX($O$4:$O$12,O301) * INDEX($V$5:$V$8,N301)  /5,0)*5</f>
        <v>125</v>
      </c>
    </row>
    <row r="302" spans="13:21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472</v>
      </c>
      <c r="Q302" s="18">
        <f t="shared" si="85"/>
        <v>1010</v>
      </c>
      <c r="R302" s="18" t="str">
        <f>INDEX(卡牌!$D$4:$D$39,MATCH(卡牌值!M302,卡牌!$A$4:$A$39,0))</f>
        <v>风中级</v>
      </c>
      <c r="S302" s="18">
        <f>ROUND(INDEX($O$4:$O$12,O302) * INDEX($V$5:$V$8,N302)  /5,0)*5</f>
        <v>285</v>
      </c>
    </row>
    <row r="303" spans="13:21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475</v>
      </c>
      <c r="Q303" s="18">
        <f t="shared" si="85"/>
        <v>520</v>
      </c>
      <c r="R303" s="18" t="str">
        <f>INDEX(卡牌!$E$4:$E$39,MATCH(卡牌值!M303,卡牌!$A$4:$A$39,0))</f>
        <v>风高级</v>
      </c>
      <c r="S303" s="18">
        <f>ROUND(INDEX($P$4:$P$12,O303)  *  INDEX($V$5:$V$8,N303)  /5,0)*5</f>
        <v>80</v>
      </c>
    </row>
    <row r="304" spans="13:21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475</v>
      </c>
      <c r="Q304" s="18">
        <f t="shared" si="85"/>
        <v>1140</v>
      </c>
      <c r="R304" s="18" t="str">
        <f>INDEX(卡牌!$E$4:$E$39,MATCH(卡牌值!M304,卡牌!$A$4:$A$39,0))</f>
        <v>风高级</v>
      </c>
      <c r="S304" s="18">
        <f t="shared" ref="S304:S305" si="86">ROUND(INDEX($P$4:$P$12,O304)  *  INDEX($V$5:$V$8,N304)  /5,0)*5</f>
        <v>130</v>
      </c>
      <c r="T304" s="18" t="str">
        <f>INDEX(卡牌!$G$4:$G$39,MATCH(卡牌值!M304,卡牌!$A$4:$A$39,0))</f>
        <v>兽武灵材料</v>
      </c>
      <c r="U304" s="18">
        <f>ROUND(INDEX($Q$4:$Q$12,O304)  *  INDEX($V$5:$V$8,N304)  /5,0)*5</f>
        <v>25</v>
      </c>
    </row>
    <row r="305" spans="13:21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475</v>
      </c>
      <c r="Q305" s="18">
        <f t="shared" si="85"/>
        <v>2500</v>
      </c>
      <c r="R305" s="18" t="str">
        <f>INDEX(卡牌!$E$4:$E$39,MATCH(卡牌值!M305,卡牌!$A$4:$A$39,0))</f>
        <v>风高级</v>
      </c>
      <c r="S305" s="18">
        <f t="shared" si="86"/>
        <v>300</v>
      </c>
      <c r="T305" s="18" t="str">
        <f>INDEX(卡牌!$G$4:$G$39,MATCH(卡牌值!M305,卡牌!$A$4:$A$39,0))</f>
        <v>兽武灵材料</v>
      </c>
      <c r="U305" s="18">
        <f>ROUND(INDEX($Q$4:$Q$12,O305)  *  INDEX($V$5:$V$8,N305)  /5,0)*5</f>
        <v>70</v>
      </c>
    </row>
    <row r="306" spans="13:21" ht="16.5" x14ac:dyDescent="0.2">
      <c r="M306">
        <v>1102018</v>
      </c>
      <c r="N306" s="18">
        <f>VLOOKUP(M306,卡牌!$A$4:$C$39,3)</f>
        <v>2</v>
      </c>
      <c r="O306">
        <v>1</v>
      </c>
    </row>
    <row r="307" spans="13:21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470</v>
      </c>
      <c r="Q307" s="18">
        <f>ROUND(INDEX($L$4:$N$12,O307,INDEX($R$4:$R$12,O307))*INDEX($V$5:$V$8,N307)/10,0)*10</f>
        <v>60</v>
      </c>
    </row>
    <row r="308" spans="13:21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470</v>
      </c>
      <c r="Q308" s="18">
        <f t="shared" ref="Q308:Q314" si="87">ROUND(INDEX($L$4:$N$12,O308,INDEX($R$4:$R$12,O308))*INDEX($V$5:$V$8,N308)/10,0)*10</f>
        <v>390</v>
      </c>
    </row>
    <row r="309" spans="13:21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472</v>
      </c>
      <c r="Q309" s="18">
        <f t="shared" si="87"/>
        <v>320</v>
      </c>
    </row>
    <row r="310" spans="13:21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472</v>
      </c>
      <c r="Q310" s="18">
        <f t="shared" si="87"/>
        <v>470</v>
      </c>
      <c r="R310" s="18" t="str">
        <f>INDEX(卡牌!$D$4:$D$39,MATCH(卡牌值!M310,卡牌!$A$4:$A$39,0))</f>
        <v>火中级</v>
      </c>
      <c r="S310" s="18">
        <f>ROUND(INDEX($O$4:$O$12,O310) * INDEX($V$5:$V$8,N310)  /5,0)*5</f>
        <v>100</v>
      </c>
    </row>
    <row r="311" spans="13:21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472</v>
      </c>
      <c r="Q311" s="18">
        <f t="shared" si="87"/>
        <v>810</v>
      </c>
      <c r="R311" s="18" t="str">
        <f>INDEX(卡牌!$D$4:$D$39,MATCH(卡牌值!M311,卡牌!$A$4:$A$39,0))</f>
        <v>火中级</v>
      </c>
      <c r="S311" s="18">
        <f>ROUND(INDEX($O$4:$O$12,O311) * INDEX($V$5:$V$8,N311)  /5,0)*5</f>
        <v>225</v>
      </c>
    </row>
    <row r="312" spans="13:21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475</v>
      </c>
      <c r="Q312" s="18">
        <f t="shared" si="87"/>
        <v>420</v>
      </c>
      <c r="R312" s="18" t="str">
        <f>INDEX(卡牌!$E$4:$E$39,MATCH(卡牌值!M312,卡牌!$A$4:$A$39,0))</f>
        <v>火高级</v>
      </c>
      <c r="S312" s="18">
        <f>ROUND(INDEX($P$4:$P$12,O312)  *  INDEX($V$5:$V$8,N312)  /5,0)*5</f>
        <v>60</v>
      </c>
    </row>
    <row r="313" spans="13:21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475</v>
      </c>
      <c r="Q313" s="18">
        <f t="shared" si="87"/>
        <v>920</v>
      </c>
      <c r="R313" s="18" t="str">
        <f>INDEX(卡牌!$E$4:$E$39,MATCH(卡牌值!M313,卡牌!$A$4:$A$39,0))</f>
        <v>火高级</v>
      </c>
      <c r="S313" s="18">
        <f t="shared" ref="S313:S314" si="88">ROUND(INDEX($P$4:$P$12,O313)  *  INDEX($V$5:$V$8,N313)  /5,0)*5</f>
        <v>105</v>
      </c>
      <c r="T313" s="18" t="str">
        <f>INDEX(卡牌!$G$4:$G$39,MATCH(卡牌值!M313,卡牌!$A$4:$A$39,0))</f>
        <v>兽武灵材料</v>
      </c>
      <c r="U313" s="18">
        <f>ROUND(INDEX($Q$4:$Q$12,O313)  *  INDEX($V$5:$V$8,N313)  /5,0)*5</f>
        <v>20</v>
      </c>
    </row>
    <row r="314" spans="13:21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475</v>
      </c>
      <c r="Q314" s="18">
        <f t="shared" si="87"/>
        <v>2000</v>
      </c>
      <c r="R314" s="18" t="str">
        <f>INDEX(卡牌!$E$4:$E$39,MATCH(卡牌值!M314,卡牌!$A$4:$A$39,0))</f>
        <v>火高级</v>
      </c>
      <c r="S314" s="18">
        <f t="shared" si="88"/>
        <v>240</v>
      </c>
      <c r="T314" s="18" t="str">
        <f>INDEX(卡牌!$G$4:$G$39,MATCH(卡牌值!M314,卡牌!$A$4:$A$39,0))</f>
        <v>兽武灵材料</v>
      </c>
      <c r="U314" s="18">
        <f>ROUND(INDEX($Q$4:$Q$12,O314)  *  INDEX($V$5:$V$8,N314)  /5,0)*5</f>
        <v>60</v>
      </c>
    </row>
    <row r="315" spans="13:21" ht="16.5" x14ac:dyDescent="0.2">
      <c r="M315">
        <v>1102019</v>
      </c>
      <c r="N315" s="18">
        <f>VLOOKUP(M315,卡牌!$A$4:$C$39,3)</f>
        <v>2</v>
      </c>
      <c r="O315">
        <v>1</v>
      </c>
    </row>
    <row r="316" spans="13:21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470</v>
      </c>
      <c r="Q316" s="18">
        <f>ROUND(INDEX($L$4:$N$12,O316,INDEX($R$4:$R$12,O316))*INDEX($V$5:$V$8,N316)/10,0)*10</f>
        <v>60</v>
      </c>
    </row>
    <row r="317" spans="13:21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470</v>
      </c>
      <c r="Q317" s="18">
        <f t="shared" ref="Q317:Q323" si="89">ROUND(INDEX($L$4:$N$12,O317,INDEX($R$4:$R$12,O317))*INDEX($V$5:$V$8,N317)/10,0)*10</f>
        <v>390</v>
      </c>
    </row>
    <row r="318" spans="13:21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472</v>
      </c>
      <c r="Q318" s="18">
        <f t="shared" si="89"/>
        <v>320</v>
      </c>
    </row>
    <row r="319" spans="13:21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472</v>
      </c>
      <c r="Q319" s="18">
        <f t="shared" si="89"/>
        <v>470</v>
      </c>
      <c r="R319" s="18" t="str">
        <f>INDEX(卡牌!$D$4:$D$39,MATCH(卡牌值!M319,卡牌!$A$4:$A$39,0))</f>
        <v>火中级</v>
      </c>
      <c r="S319" s="18">
        <f>ROUND(INDEX($O$4:$O$12,O319) * INDEX($V$5:$V$8,N319)  /5,0)*5</f>
        <v>100</v>
      </c>
    </row>
    <row r="320" spans="13:21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472</v>
      </c>
      <c r="Q320" s="18">
        <f t="shared" si="89"/>
        <v>810</v>
      </c>
      <c r="R320" s="18" t="str">
        <f>INDEX(卡牌!$D$4:$D$39,MATCH(卡牌值!M320,卡牌!$A$4:$A$39,0))</f>
        <v>火中级</v>
      </c>
      <c r="S320" s="18">
        <f>ROUND(INDEX($O$4:$O$12,O320) * INDEX($V$5:$V$8,N320)  /5,0)*5</f>
        <v>225</v>
      </c>
    </row>
    <row r="321" spans="13:21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475</v>
      </c>
      <c r="Q321" s="18">
        <f t="shared" si="89"/>
        <v>420</v>
      </c>
      <c r="R321" s="18" t="str">
        <f>INDEX(卡牌!$E$4:$E$39,MATCH(卡牌值!M321,卡牌!$A$4:$A$39,0))</f>
        <v>火高级</v>
      </c>
      <c r="S321" s="18">
        <f>ROUND(INDEX($P$4:$P$12,O321)  *  INDEX($V$5:$V$8,N321)  /5,0)*5</f>
        <v>60</v>
      </c>
    </row>
    <row r="322" spans="13:21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475</v>
      </c>
      <c r="Q322" s="18">
        <f t="shared" si="89"/>
        <v>920</v>
      </c>
      <c r="R322" s="18" t="str">
        <f>INDEX(卡牌!$E$4:$E$39,MATCH(卡牌值!M322,卡牌!$A$4:$A$39,0))</f>
        <v>火高级</v>
      </c>
      <c r="S322" s="18">
        <f t="shared" ref="S322:S323" si="90">ROUND(INDEX($P$4:$P$12,O322)  *  INDEX($V$5:$V$8,N322)  /5,0)*5</f>
        <v>105</v>
      </c>
      <c r="T322" s="18" t="str">
        <f>INDEX(卡牌!$G$4:$G$39,MATCH(卡牌值!M322,卡牌!$A$4:$A$39,0))</f>
        <v>兽武灵材料</v>
      </c>
      <c r="U322" s="18">
        <f>ROUND(INDEX($Q$4:$Q$12,O322)  *  INDEX($V$5:$V$8,N322)  /5,0)*5</f>
        <v>20</v>
      </c>
    </row>
    <row r="323" spans="13:21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475</v>
      </c>
      <c r="Q323" s="18">
        <f t="shared" si="89"/>
        <v>2000</v>
      </c>
      <c r="R323" s="18" t="str">
        <f>INDEX(卡牌!$E$4:$E$39,MATCH(卡牌值!M323,卡牌!$A$4:$A$39,0))</f>
        <v>火高级</v>
      </c>
      <c r="S323" s="18">
        <f t="shared" si="90"/>
        <v>240</v>
      </c>
      <c r="T323" s="18" t="str">
        <f>INDEX(卡牌!$G$4:$G$39,MATCH(卡牌值!M323,卡牌!$A$4:$A$39,0))</f>
        <v>兽武灵材料</v>
      </c>
      <c r="U323" s="18">
        <f>ROUND(INDEX($Q$4:$Q$12,O323)  *  INDEX($V$5:$V$8,N323)  /5,0)*5</f>
        <v>60</v>
      </c>
    </row>
    <row r="324" spans="13:21" ht="16.5" x14ac:dyDescent="0.2">
      <c r="M324">
        <v>1102020</v>
      </c>
      <c r="N324" s="18">
        <f>VLOOKUP(M324,卡牌!$A$4:$C$39,3)</f>
        <v>3</v>
      </c>
      <c r="O324">
        <v>1</v>
      </c>
    </row>
    <row r="325" spans="13:21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470</v>
      </c>
      <c r="Q325" s="18">
        <f>ROUND(INDEX($L$4:$N$12,O325,INDEX($R$4:$R$12,O325))*INDEX($V$5:$V$8,N325)/10,0)*10</f>
        <v>80</v>
      </c>
    </row>
    <row r="326" spans="13:21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470</v>
      </c>
      <c r="Q326" s="18">
        <f t="shared" ref="Q326:Q332" si="91">ROUND(INDEX($L$4:$N$12,O326,INDEX($R$4:$R$12,O326))*INDEX($V$5:$V$8,N326)/10,0)*10</f>
        <v>490</v>
      </c>
    </row>
    <row r="327" spans="13:21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472</v>
      </c>
      <c r="Q327" s="18">
        <f t="shared" si="91"/>
        <v>400</v>
      </c>
    </row>
    <row r="328" spans="13:21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472</v>
      </c>
      <c r="Q328" s="18">
        <f t="shared" si="91"/>
        <v>590</v>
      </c>
      <c r="R328" s="18" t="str">
        <f>INDEX(卡牌!$D$4:$D$39,MATCH(卡牌值!M328,卡牌!$A$4:$A$39,0))</f>
        <v>雷中级</v>
      </c>
      <c r="S328" s="18">
        <f>ROUND(INDEX($O$4:$O$12,O328) * INDEX($V$5:$V$8,N328)  /5,0)*5</f>
        <v>125</v>
      </c>
    </row>
    <row r="329" spans="13:21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472</v>
      </c>
      <c r="Q329" s="18">
        <f t="shared" si="91"/>
        <v>1010</v>
      </c>
      <c r="R329" s="18" t="str">
        <f>INDEX(卡牌!$D$4:$D$39,MATCH(卡牌值!M329,卡牌!$A$4:$A$39,0))</f>
        <v>雷中级</v>
      </c>
      <c r="S329" s="18">
        <f>ROUND(INDEX($O$4:$O$12,O329) * INDEX($V$5:$V$8,N329)  /5,0)*5</f>
        <v>285</v>
      </c>
    </row>
    <row r="330" spans="13:21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475</v>
      </c>
      <c r="Q330" s="18">
        <f t="shared" si="91"/>
        <v>520</v>
      </c>
      <c r="R330" s="18" t="str">
        <f>INDEX(卡牌!$E$4:$E$39,MATCH(卡牌值!M330,卡牌!$A$4:$A$39,0))</f>
        <v>雷高级</v>
      </c>
      <c r="S330" s="18">
        <f>ROUND(INDEX($P$4:$P$12,O330)  *  INDEX($V$5:$V$8,N330)  /5,0)*5</f>
        <v>80</v>
      </c>
    </row>
    <row r="331" spans="13:21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475</v>
      </c>
      <c r="Q331" s="18">
        <f t="shared" si="91"/>
        <v>1140</v>
      </c>
      <c r="R331" s="18" t="str">
        <f>INDEX(卡牌!$E$4:$E$39,MATCH(卡牌值!M331,卡牌!$A$4:$A$39,0))</f>
        <v>雷高级</v>
      </c>
      <c r="S331" s="18">
        <f t="shared" ref="S331:S332" si="92">ROUND(INDEX($P$4:$P$12,O331)  *  INDEX($V$5:$V$8,N331)  /5,0)*5</f>
        <v>130</v>
      </c>
      <c r="T331" s="18" t="str">
        <f>INDEX(卡牌!$G$4:$G$39,MATCH(卡牌值!M331,卡牌!$A$4:$A$39,0))</f>
        <v>人武灵材料</v>
      </c>
      <c r="U331" s="18">
        <f>ROUND(INDEX($Q$4:$Q$12,O331)  *  INDEX($V$5:$V$8,N331)  /5,0)*5</f>
        <v>25</v>
      </c>
    </row>
    <row r="332" spans="13:21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475</v>
      </c>
      <c r="Q332" s="18">
        <f t="shared" si="91"/>
        <v>2500</v>
      </c>
      <c r="R332" s="18" t="str">
        <f>INDEX(卡牌!$E$4:$E$39,MATCH(卡牌值!M332,卡牌!$A$4:$A$39,0))</f>
        <v>雷高级</v>
      </c>
      <c r="S332" s="18">
        <f t="shared" si="92"/>
        <v>300</v>
      </c>
      <c r="T332" s="18" t="str">
        <f>INDEX(卡牌!$G$4:$G$39,MATCH(卡牌值!M332,卡牌!$A$4:$A$39,0))</f>
        <v>人武灵材料</v>
      </c>
      <c r="U332" s="18">
        <f>ROUND(INDEX($Q$4:$Q$12,O332)  *  INDEX($V$5:$V$8,N332)  /5,0)*5</f>
        <v>70</v>
      </c>
    </row>
    <row r="333" spans="13:21" ht="16.5" x14ac:dyDescent="0.2">
      <c r="M333">
        <v>1102021</v>
      </c>
      <c r="N333" s="18">
        <f>VLOOKUP(M333,卡牌!$A$4:$C$39,3)</f>
        <v>2</v>
      </c>
      <c r="O333">
        <v>1</v>
      </c>
    </row>
    <row r="334" spans="13:21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470</v>
      </c>
      <c r="Q334" s="18">
        <f>ROUND(INDEX($L$4:$N$12,O334,INDEX($R$4:$R$12,O334))*INDEX($V$5:$V$8,N334)/10,0)*10</f>
        <v>60</v>
      </c>
    </row>
    <row r="335" spans="13:21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470</v>
      </c>
      <c r="Q335" s="18">
        <f t="shared" ref="Q335:Q341" si="93">ROUND(INDEX($L$4:$N$12,O335,INDEX($R$4:$R$12,O335))*INDEX($V$5:$V$8,N335)/10,0)*10</f>
        <v>390</v>
      </c>
    </row>
    <row r="336" spans="13:21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472</v>
      </c>
      <c r="Q336" s="18">
        <f t="shared" si="93"/>
        <v>320</v>
      </c>
    </row>
    <row r="337" spans="13:21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472</v>
      </c>
      <c r="Q337" s="18">
        <f t="shared" si="93"/>
        <v>470</v>
      </c>
      <c r="R337" s="18" t="str">
        <f>INDEX(卡牌!$D$4:$D$39,MATCH(卡牌值!M337,卡牌!$A$4:$A$39,0))</f>
        <v>风中级</v>
      </c>
      <c r="S337" s="18">
        <f>ROUND(INDEX($O$4:$O$12,O337) * INDEX($V$5:$V$8,N337)  /5,0)*5</f>
        <v>100</v>
      </c>
    </row>
    <row r="338" spans="13:21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472</v>
      </c>
      <c r="Q338" s="18">
        <f t="shared" si="93"/>
        <v>810</v>
      </c>
      <c r="R338" s="18" t="str">
        <f>INDEX(卡牌!$D$4:$D$39,MATCH(卡牌值!M338,卡牌!$A$4:$A$39,0))</f>
        <v>风中级</v>
      </c>
      <c r="S338" s="18">
        <f>ROUND(INDEX($O$4:$O$12,O338) * INDEX($V$5:$V$8,N338)  /5,0)*5</f>
        <v>225</v>
      </c>
    </row>
    <row r="339" spans="13:21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475</v>
      </c>
      <c r="Q339" s="18">
        <f t="shared" si="93"/>
        <v>420</v>
      </c>
      <c r="R339" s="18" t="str">
        <f>INDEX(卡牌!$E$4:$E$39,MATCH(卡牌值!M339,卡牌!$A$4:$A$39,0))</f>
        <v>风高级</v>
      </c>
      <c r="S339" s="18">
        <f>ROUND(INDEX($P$4:$P$12,O339)  *  INDEX($V$5:$V$8,N339)  /5,0)*5</f>
        <v>60</v>
      </c>
    </row>
    <row r="340" spans="13:21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475</v>
      </c>
      <c r="Q340" s="18">
        <f t="shared" si="93"/>
        <v>920</v>
      </c>
      <c r="R340" s="18" t="str">
        <f>INDEX(卡牌!$E$4:$E$39,MATCH(卡牌值!M340,卡牌!$A$4:$A$39,0))</f>
        <v>风高级</v>
      </c>
      <c r="S340" s="18">
        <f t="shared" ref="S340:S341" si="94">ROUND(INDEX($P$4:$P$12,O340)  *  INDEX($V$5:$V$8,N340)  /5,0)*5</f>
        <v>105</v>
      </c>
      <c r="T340" s="18" t="str">
        <f>INDEX(卡牌!$G$4:$G$39,MATCH(卡牌值!M340,卡牌!$A$4:$A$39,0))</f>
        <v>兽武灵材料</v>
      </c>
      <c r="U340" s="18">
        <f>ROUND(INDEX($Q$4:$Q$12,O340)  *  INDEX($V$5:$V$8,N340)  /5,0)*5</f>
        <v>20</v>
      </c>
    </row>
    <row r="341" spans="13:21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475</v>
      </c>
      <c r="Q341" s="18">
        <f t="shared" si="93"/>
        <v>2000</v>
      </c>
      <c r="R341" s="18" t="str">
        <f>INDEX(卡牌!$E$4:$E$39,MATCH(卡牌值!M341,卡牌!$A$4:$A$39,0))</f>
        <v>风高级</v>
      </c>
      <c r="S341" s="18">
        <f t="shared" si="94"/>
        <v>240</v>
      </c>
      <c r="T341" s="18" t="str">
        <f>INDEX(卡牌!$G$4:$G$39,MATCH(卡牌值!M341,卡牌!$A$4:$A$39,0))</f>
        <v>兽武灵材料</v>
      </c>
      <c r="U341" s="18">
        <f>ROUND(INDEX($Q$4:$Q$12,O341)  *  INDEX($V$5:$V$8,N341)  /5,0)*5</f>
        <v>60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X11" sqref="X11"/>
    </sheetView>
  </sheetViews>
  <sheetFormatPr defaultRowHeight="14.25" x14ac:dyDescent="0.2"/>
  <cols>
    <col min="1" max="1" width="4.625" customWidth="1"/>
    <col min="2" max="2" width="3.875" style="21" customWidth="1"/>
    <col min="3" max="3" width="10.25" customWidth="1"/>
    <col min="4" max="6" width="10.25" style="21" customWidth="1"/>
    <col min="7" max="7" width="10.5" style="21" customWidth="1"/>
    <col min="8" max="8" width="12.25" customWidth="1"/>
    <col min="11" max="11" width="10.625" customWidth="1"/>
    <col min="12" max="12" width="10.625" style="21" customWidth="1"/>
    <col min="13" max="13" width="10.125" customWidth="1"/>
    <col min="14" max="14" width="10.125" style="21" customWidth="1"/>
    <col min="16" max="16" width="10.75" customWidth="1"/>
  </cols>
  <sheetData>
    <row r="3" spans="1:18" ht="20.25" x14ac:dyDescent="0.2">
      <c r="A3" s="53" t="s">
        <v>440</v>
      </c>
      <c r="B3" s="53"/>
      <c r="C3" s="53"/>
      <c r="D3" s="53"/>
      <c r="E3" s="53"/>
      <c r="F3" s="53"/>
      <c r="G3" s="53"/>
      <c r="H3" s="53"/>
    </row>
    <row r="4" spans="1:18" ht="17.25" x14ac:dyDescent="0.2">
      <c r="A4" s="13" t="s">
        <v>433</v>
      </c>
      <c r="B4" s="13" t="s">
        <v>454</v>
      </c>
      <c r="C4" s="13" t="s">
        <v>435</v>
      </c>
      <c r="D4" s="13" t="s">
        <v>438</v>
      </c>
      <c r="E4" s="13" t="s">
        <v>436</v>
      </c>
      <c r="F4" s="13" t="s">
        <v>437</v>
      </c>
      <c r="G4" s="13" t="s">
        <v>443</v>
      </c>
      <c r="H4" s="13" t="s">
        <v>434</v>
      </c>
      <c r="J4" s="13" t="s">
        <v>441</v>
      </c>
      <c r="K4" s="13" t="s">
        <v>442</v>
      </c>
      <c r="L4" s="13" t="s">
        <v>445</v>
      </c>
      <c r="M4" s="13" t="s">
        <v>444</v>
      </c>
      <c r="N4" s="13" t="s">
        <v>447</v>
      </c>
      <c r="P4" s="13" t="s">
        <v>446</v>
      </c>
      <c r="Q4" s="24" t="s">
        <v>448</v>
      </c>
      <c r="R4" s="24" t="s">
        <v>603</v>
      </c>
    </row>
    <row r="5" spans="1:18" ht="16.5" x14ac:dyDescent="0.2">
      <c r="A5" s="14">
        <v>1</v>
      </c>
      <c r="B5" s="14">
        <v>1</v>
      </c>
      <c r="C5" s="18">
        <f>游戏节奏!H4</f>
        <v>12</v>
      </c>
      <c r="D5" s="25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ROUND(游戏节奏!Q4,0)</f>
        <v>10</v>
      </c>
      <c r="J5" s="25">
        <v>0</v>
      </c>
      <c r="K5" s="25">
        <v>1</v>
      </c>
      <c r="L5" s="25"/>
      <c r="M5" s="14"/>
      <c r="N5" s="25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游戏节奏!H5</f>
        <v>16.8</v>
      </c>
      <c r="D6" s="25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ROUND(游戏节奏!Q5,0)</f>
        <v>14</v>
      </c>
      <c r="J6" s="25">
        <v>0</v>
      </c>
      <c r="K6" s="25">
        <v>1</v>
      </c>
      <c r="L6" s="25"/>
      <c r="M6" s="14"/>
      <c r="N6" s="25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游戏节奏!H6</f>
        <v>21.600000000000005</v>
      </c>
      <c r="D7" s="25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ROUND(游戏节奏!Q6,0)</f>
        <v>18</v>
      </c>
      <c r="J7" s="25">
        <v>0</v>
      </c>
      <c r="K7" s="25">
        <v>1</v>
      </c>
      <c r="L7" s="25"/>
      <c r="M7" s="14"/>
      <c r="N7" s="25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游戏节奏!H7</f>
        <v>26.400000000000002</v>
      </c>
      <c r="D8" s="25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ROUND(游戏节奏!Q7,0)</f>
        <v>22</v>
      </c>
      <c r="J8" s="25">
        <v>0</v>
      </c>
      <c r="K8" s="25">
        <v>1</v>
      </c>
      <c r="L8" s="25"/>
      <c r="M8" s="14"/>
      <c r="N8" s="25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游戏节奏!H8</f>
        <v>31.200000000000003</v>
      </c>
      <c r="D9" s="25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ROUND(游戏节奏!Q8,0)</f>
        <v>26</v>
      </c>
      <c r="J9" s="25">
        <v>0.15</v>
      </c>
      <c r="K9" s="25">
        <v>1</v>
      </c>
      <c r="L9" s="25"/>
      <c r="M9" s="14"/>
      <c r="N9" s="25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游戏节奏!H9</f>
        <v>36.000000000000007</v>
      </c>
      <c r="D10" s="25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ROUND(游戏节奏!Q9,0)</f>
        <v>30</v>
      </c>
      <c r="J10" s="25">
        <v>0.2</v>
      </c>
      <c r="K10" s="25">
        <v>1</v>
      </c>
      <c r="L10" s="25"/>
      <c r="M10" s="14"/>
      <c r="N10" s="25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游戏节奏!H10</f>
        <v>40.800000000000004</v>
      </c>
      <c r="D11" s="25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ROUND(游戏节奏!Q10,0)</f>
        <v>34</v>
      </c>
      <c r="J11" s="25">
        <v>0.25</v>
      </c>
      <c r="K11" s="25">
        <v>1</v>
      </c>
      <c r="L11" s="25"/>
      <c r="M11" s="14"/>
      <c r="N11" s="25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游戏节奏!H11</f>
        <v>45.6</v>
      </c>
      <c r="D12" s="25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ROUND(游戏节奏!Q11,0)</f>
        <v>38</v>
      </c>
      <c r="J12" s="25">
        <v>0.3</v>
      </c>
      <c r="K12" s="25">
        <v>1</v>
      </c>
      <c r="L12" s="25"/>
      <c r="M12" s="14"/>
      <c r="N12" s="25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游戏节奏!H12</f>
        <v>50.400000000000013</v>
      </c>
      <c r="D13" s="25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ROUND(游戏节奏!Q12,0)</f>
        <v>42</v>
      </c>
      <c r="J13" s="25">
        <v>0.35</v>
      </c>
      <c r="K13" s="25">
        <v>1</v>
      </c>
      <c r="L13" s="25"/>
      <c r="M13" s="14"/>
      <c r="N13" s="25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游戏节奏!H13</f>
        <v>55.200000000000017</v>
      </c>
      <c r="D14" s="25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ROUND(游戏节奏!Q13,0)</f>
        <v>46</v>
      </c>
      <c r="J14" s="25">
        <v>0.4</v>
      </c>
      <c r="K14" s="25">
        <v>1</v>
      </c>
      <c r="L14" s="27"/>
      <c r="M14" s="25"/>
      <c r="N14" s="25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游戏节奏!H14</f>
        <v>63.000000000000021</v>
      </c>
      <c r="D15" s="25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ROUND(游戏节奏!Q14,0)</f>
        <v>53</v>
      </c>
      <c r="J15" s="25">
        <v>0.45</v>
      </c>
      <c r="K15" s="25">
        <v>1</v>
      </c>
      <c r="L15" s="27">
        <v>1</v>
      </c>
      <c r="M15" s="25">
        <v>1</v>
      </c>
      <c r="N15" s="25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游戏节奏!H15</f>
        <v>70.800000000000011</v>
      </c>
      <c r="D16" s="25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ROUND(游戏节奏!Q15,0)</f>
        <v>59</v>
      </c>
      <c r="J16" s="25">
        <v>0.5</v>
      </c>
      <c r="K16" s="25">
        <v>1</v>
      </c>
      <c r="L16" s="27">
        <v>2</v>
      </c>
      <c r="M16" s="25">
        <v>1</v>
      </c>
      <c r="N16" s="25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游戏节奏!H16</f>
        <v>78.600000000000023</v>
      </c>
      <c r="D17" s="25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ROUND(游戏节奏!Q16,0)</f>
        <v>66</v>
      </c>
      <c r="J17" s="25">
        <v>0.55000000000000004</v>
      </c>
      <c r="K17" s="25">
        <v>1</v>
      </c>
      <c r="L17" s="27">
        <v>3</v>
      </c>
      <c r="M17" s="25">
        <v>1</v>
      </c>
      <c r="N17" s="25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游戏节奏!H17</f>
        <v>86.400000000000034</v>
      </c>
      <c r="D18" s="25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ROUND(游戏节奏!Q17,0)</f>
        <v>72</v>
      </c>
      <c r="J18" s="25">
        <v>0.6</v>
      </c>
      <c r="K18" s="25">
        <v>1</v>
      </c>
      <c r="L18" s="27">
        <v>4</v>
      </c>
      <c r="M18" s="25">
        <v>1</v>
      </c>
      <c r="N18" s="25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游戏节奏!H18</f>
        <v>94.200000000000031</v>
      </c>
      <c r="D19" s="25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ROUND(游戏节奏!Q18,0)</f>
        <v>79</v>
      </c>
      <c r="J19" s="25">
        <v>0.65</v>
      </c>
      <c r="K19" s="25">
        <v>1</v>
      </c>
      <c r="L19" s="27">
        <v>5</v>
      </c>
      <c r="M19" s="25">
        <v>1</v>
      </c>
      <c r="N19" s="25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游戏节奏!H19</f>
        <v>102.00000000000004</v>
      </c>
      <c r="D20" s="25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ROUND(游戏节奏!Q19,0)</f>
        <v>85</v>
      </c>
      <c r="J20" s="25">
        <v>0.7</v>
      </c>
      <c r="K20" s="25">
        <v>1</v>
      </c>
      <c r="L20" s="27">
        <v>6</v>
      </c>
      <c r="M20" s="25">
        <v>1</v>
      </c>
      <c r="N20" s="25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游戏节奏!H20</f>
        <v>109.80000000000005</v>
      </c>
      <c r="D21" s="25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ROUND(游戏节奏!Q20,0)</f>
        <v>92</v>
      </c>
      <c r="J21" s="25">
        <v>0.75</v>
      </c>
      <c r="K21" s="25">
        <v>1</v>
      </c>
      <c r="L21" s="27">
        <v>7</v>
      </c>
      <c r="M21" s="25">
        <v>1</v>
      </c>
      <c r="N21" s="25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游戏节奏!H21</f>
        <v>117.60000000000007</v>
      </c>
      <c r="D22" s="25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ROUND(游戏节奏!Q21,0)</f>
        <v>98</v>
      </c>
      <c r="J22" s="25">
        <v>0.8</v>
      </c>
      <c r="K22" s="25">
        <v>1</v>
      </c>
      <c r="L22" s="27">
        <v>8</v>
      </c>
      <c r="M22" s="25">
        <v>1</v>
      </c>
      <c r="N22" s="25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游戏节奏!H22</f>
        <v>125.40000000000005</v>
      </c>
      <c r="D23" s="25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ROUND(游戏节奏!Q22,0)</f>
        <v>105</v>
      </c>
      <c r="J23" s="25">
        <v>0.85</v>
      </c>
      <c r="K23" s="25">
        <v>1</v>
      </c>
      <c r="L23" s="27">
        <v>9</v>
      </c>
      <c r="M23" s="25">
        <v>1</v>
      </c>
      <c r="N23" s="25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游戏节奏!H23</f>
        <v>133.20000000000007</v>
      </c>
      <c r="D24" s="25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ROUND(游戏节奏!Q23,0)</f>
        <v>111</v>
      </c>
      <c r="J24" s="25">
        <v>0.9</v>
      </c>
      <c r="K24" s="25">
        <v>1</v>
      </c>
      <c r="L24" s="27">
        <v>10</v>
      </c>
      <c r="M24" s="25">
        <v>1</v>
      </c>
      <c r="N24" s="25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游戏节奏!H24</f>
        <v>150.49200000000005</v>
      </c>
      <c r="D25" s="25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ROUND(游戏节奏!Q24,0)</f>
        <v>125</v>
      </c>
      <c r="J25" s="25">
        <v>0.95</v>
      </c>
      <c r="K25" s="25">
        <v>1</v>
      </c>
      <c r="L25" s="27">
        <v>11</v>
      </c>
      <c r="M25" s="25">
        <v>1</v>
      </c>
      <c r="N25" s="25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游戏节奏!H25</f>
        <v>167.78400000000008</v>
      </c>
      <c r="D26" s="25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ROUND(游戏节奏!Q25,0)</f>
        <v>140</v>
      </c>
      <c r="J26" s="25">
        <v>1</v>
      </c>
      <c r="K26" s="25">
        <v>1</v>
      </c>
      <c r="L26" s="27">
        <v>12</v>
      </c>
      <c r="M26" s="25">
        <v>1</v>
      </c>
      <c r="N26" s="25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游戏节奏!H26</f>
        <v>185.07600000000005</v>
      </c>
      <c r="D27" s="25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ROUND(游戏节奏!Q26,0)</f>
        <v>154</v>
      </c>
      <c r="J27" s="25">
        <v>1</v>
      </c>
      <c r="K27" s="25">
        <v>1</v>
      </c>
      <c r="L27" s="27">
        <v>13</v>
      </c>
      <c r="M27" s="25">
        <v>1</v>
      </c>
      <c r="N27" s="25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游戏节奏!H27</f>
        <v>202.36800000000008</v>
      </c>
      <c r="D28" s="25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ROUND(游戏节奏!Q27,0)</f>
        <v>169</v>
      </c>
      <c r="J28" s="25">
        <v>1</v>
      </c>
      <c r="K28" s="25">
        <v>1</v>
      </c>
      <c r="L28" s="27">
        <v>14</v>
      </c>
      <c r="M28" s="25">
        <v>1</v>
      </c>
      <c r="N28" s="25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游戏节奏!H28</f>
        <v>219.66000000000008</v>
      </c>
      <c r="D29" s="25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ROUND(游戏节奏!Q28,0)</f>
        <v>183</v>
      </c>
      <c r="J29" s="25">
        <v>1</v>
      </c>
      <c r="K29" s="25">
        <v>1</v>
      </c>
      <c r="L29" s="27">
        <v>15</v>
      </c>
      <c r="M29" s="25">
        <v>1</v>
      </c>
      <c r="N29" s="25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游戏节奏!H29</f>
        <v>236.95200000000011</v>
      </c>
      <c r="D30" s="25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ROUND(游戏节奏!Q29,0)</f>
        <v>197</v>
      </c>
      <c r="J30" s="25">
        <v>1</v>
      </c>
      <c r="K30" s="25">
        <v>1</v>
      </c>
      <c r="L30" s="27">
        <v>16</v>
      </c>
      <c r="M30" s="25">
        <v>1</v>
      </c>
      <c r="N30" s="25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游戏节奏!H30</f>
        <v>254.24400000000011</v>
      </c>
      <c r="D31" s="25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ROUND(游戏节奏!Q30,0)</f>
        <v>212</v>
      </c>
      <c r="J31" s="25">
        <v>1</v>
      </c>
      <c r="K31" s="25">
        <v>1</v>
      </c>
      <c r="L31" s="27">
        <v>17</v>
      </c>
      <c r="M31" s="25">
        <v>1</v>
      </c>
      <c r="N31" s="25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游戏节奏!H31</f>
        <v>271.53600000000012</v>
      </c>
      <c r="D32" s="25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ROUND(游戏节奏!Q31,0)</f>
        <v>226</v>
      </c>
      <c r="J32" s="25">
        <v>1</v>
      </c>
      <c r="K32" s="25">
        <v>1</v>
      </c>
      <c r="L32" s="27">
        <v>18</v>
      </c>
      <c r="M32" s="25">
        <v>1</v>
      </c>
      <c r="N32" s="25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游戏节奏!H32</f>
        <v>288.82800000000015</v>
      </c>
      <c r="D33" s="25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ROUND(游戏节奏!Q32,0)</f>
        <v>241</v>
      </c>
      <c r="J33" s="25">
        <v>1</v>
      </c>
      <c r="K33" s="25">
        <v>1</v>
      </c>
      <c r="L33" s="27">
        <v>19</v>
      </c>
      <c r="M33" s="25">
        <v>1</v>
      </c>
      <c r="N33" s="25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游戏节奏!H33</f>
        <v>612.24000000000024</v>
      </c>
      <c r="D34" s="26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ROUND(游戏节奏!Q33,0)</f>
        <v>255</v>
      </c>
      <c r="J34" s="25">
        <v>1</v>
      </c>
      <c r="K34" s="25">
        <v>1</v>
      </c>
      <c r="L34" s="27">
        <v>20</v>
      </c>
      <c r="M34" s="25">
        <v>1</v>
      </c>
      <c r="N34" s="25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游戏节奏!H34</f>
        <v>631.92000000000019</v>
      </c>
      <c r="D35" s="26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ROUND(游戏节奏!Q34,0)</f>
        <v>263</v>
      </c>
      <c r="J35" s="25">
        <v>1</v>
      </c>
      <c r="K35" s="25">
        <v>1</v>
      </c>
      <c r="L35" s="27">
        <v>21</v>
      </c>
      <c r="M35" s="25">
        <v>1</v>
      </c>
      <c r="N35" s="25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游戏节奏!H35</f>
        <v>651.60000000000025</v>
      </c>
      <c r="D36" s="26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ROUND(游戏节奏!Q35,0)</f>
        <v>272</v>
      </c>
      <c r="J36" s="25">
        <v>1</v>
      </c>
      <c r="K36" s="25">
        <v>1</v>
      </c>
      <c r="L36" s="27">
        <v>22</v>
      </c>
      <c r="M36" s="25">
        <v>1</v>
      </c>
      <c r="N36" s="25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游戏节奏!H36</f>
        <v>671.28000000000009</v>
      </c>
      <c r="D37" s="26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ROUND(游戏节奏!Q36,0)</f>
        <v>280</v>
      </c>
      <c r="J37" s="25">
        <v>1</v>
      </c>
      <c r="K37" s="25">
        <v>1</v>
      </c>
      <c r="L37" s="27">
        <v>23</v>
      </c>
      <c r="M37" s="25">
        <v>1</v>
      </c>
      <c r="N37" s="25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游戏节奏!H37</f>
        <v>690.96</v>
      </c>
      <c r="D38" s="26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ROUND(游戏节奏!Q37,0)</f>
        <v>288</v>
      </c>
      <c r="J38" s="25">
        <v>1</v>
      </c>
      <c r="K38" s="25">
        <v>1</v>
      </c>
      <c r="L38" s="27">
        <v>24</v>
      </c>
      <c r="M38" s="25">
        <v>1</v>
      </c>
      <c r="N38" s="25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游戏节奏!H38</f>
        <v>710.64</v>
      </c>
      <c r="D39" s="26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ROUND(游戏节奏!Q38,0)</f>
        <v>296</v>
      </c>
      <c r="J39" s="25">
        <v>1</v>
      </c>
      <c r="K39" s="25">
        <v>1</v>
      </c>
      <c r="L39" s="27">
        <v>25</v>
      </c>
      <c r="M39" s="25">
        <v>1</v>
      </c>
      <c r="N39" s="25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游戏节奏!H39</f>
        <v>730.32</v>
      </c>
      <c r="D40" s="26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ROUND(游戏节奏!Q39,0)</f>
        <v>304</v>
      </c>
      <c r="J40" s="25">
        <v>1</v>
      </c>
      <c r="K40" s="25">
        <v>1</v>
      </c>
      <c r="L40" s="27">
        <v>26</v>
      </c>
      <c r="M40" s="25">
        <v>1</v>
      </c>
      <c r="N40" s="25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游戏节奏!H40</f>
        <v>750</v>
      </c>
      <c r="D41" s="26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ROUND(游戏节奏!Q40,0)</f>
        <v>313</v>
      </c>
      <c r="J41" s="25">
        <v>1</v>
      </c>
      <c r="K41" s="25">
        <v>1</v>
      </c>
      <c r="L41" s="27">
        <v>27</v>
      </c>
      <c r="M41" s="25">
        <v>1</v>
      </c>
      <c r="N41" s="25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游戏节奏!H41</f>
        <v>769.68</v>
      </c>
      <c r="D42" s="26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ROUND(游戏节奏!Q41,0)</f>
        <v>321</v>
      </c>
      <c r="J42" s="25">
        <v>1</v>
      </c>
      <c r="K42" s="25">
        <v>1</v>
      </c>
      <c r="L42" s="27">
        <v>28</v>
      </c>
      <c r="M42" s="25">
        <v>1</v>
      </c>
      <c r="N42" s="25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游戏节奏!H42</f>
        <v>789.36</v>
      </c>
      <c r="D43" s="26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ROUND(游戏节奏!Q42,0)</f>
        <v>329</v>
      </c>
      <c r="J43" s="25">
        <v>1</v>
      </c>
      <c r="K43" s="25">
        <v>1</v>
      </c>
      <c r="L43" s="27">
        <v>29</v>
      </c>
      <c r="M43" s="25">
        <v>1</v>
      </c>
      <c r="N43" s="25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游戏节奏!H43</f>
        <v>809.04</v>
      </c>
      <c r="D44" s="26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ROUND(游戏节奏!Q43,0)</f>
        <v>337</v>
      </c>
      <c r="J44" s="25">
        <v>1</v>
      </c>
      <c r="K44" s="25">
        <v>1</v>
      </c>
      <c r="L44" s="27">
        <v>30</v>
      </c>
      <c r="M44" s="25">
        <v>1</v>
      </c>
      <c r="N44" s="25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游戏节奏!H44</f>
        <v>836.63999999999987</v>
      </c>
      <c r="D45" s="26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ROUND(游戏节奏!Q44,0)</f>
        <v>349</v>
      </c>
      <c r="J45" s="25">
        <v>1</v>
      </c>
      <c r="K45" s="25">
        <v>1</v>
      </c>
      <c r="L45" s="27">
        <v>31</v>
      </c>
      <c r="M45" s="25">
        <v>1</v>
      </c>
      <c r="N45" s="25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游戏节奏!H45</f>
        <v>864.2399999999999</v>
      </c>
      <c r="D46" s="26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ROUND(游戏节奏!Q45,0)</f>
        <v>360</v>
      </c>
      <c r="J46" s="25">
        <v>1</v>
      </c>
      <c r="K46" s="25">
        <v>1</v>
      </c>
      <c r="L46" s="27">
        <v>32</v>
      </c>
      <c r="M46" s="25">
        <v>1</v>
      </c>
      <c r="N46" s="25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游戏节奏!H46</f>
        <v>891.84</v>
      </c>
      <c r="D47" s="26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ROUND(游戏节奏!Q46,0)</f>
        <v>372</v>
      </c>
      <c r="J47" s="25">
        <v>1</v>
      </c>
      <c r="K47" s="25">
        <v>1</v>
      </c>
      <c r="L47" s="27">
        <v>33</v>
      </c>
      <c r="M47" s="25">
        <v>1</v>
      </c>
      <c r="N47" s="25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游戏节奏!H47</f>
        <v>919.44</v>
      </c>
      <c r="D48" s="26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ROUND(游戏节奏!Q47,0)</f>
        <v>383</v>
      </c>
      <c r="J48" s="25">
        <v>1</v>
      </c>
      <c r="K48" s="25">
        <v>1</v>
      </c>
      <c r="L48" s="27">
        <v>34</v>
      </c>
      <c r="M48" s="25">
        <v>1</v>
      </c>
      <c r="N48" s="25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游戏节奏!H48</f>
        <v>947.04</v>
      </c>
      <c r="D49" s="26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ROUND(游戏节奏!Q48,0)</f>
        <v>395</v>
      </c>
      <c r="J49" s="25">
        <v>1</v>
      </c>
      <c r="K49" s="25">
        <v>1</v>
      </c>
      <c r="L49" s="27">
        <v>35</v>
      </c>
      <c r="M49" s="25">
        <v>1</v>
      </c>
      <c r="N49" s="25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游戏节奏!H49</f>
        <v>974.64</v>
      </c>
      <c r="D50" s="26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ROUND(游戏节奏!Q49,0)</f>
        <v>406</v>
      </c>
      <c r="J50" s="25">
        <v>1</v>
      </c>
      <c r="K50" s="25">
        <v>1</v>
      </c>
      <c r="L50" s="27">
        <v>36</v>
      </c>
      <c r="M50" s="25">
        <v>1</v>
      </c>
      <c r="N50" s="25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游戏节奏!H50</f>
        <v>1002.2400000000001</v>
      </c>
      <c r="D51" s="26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ROUND(游戏节奏!Q50,0)</f>
        <v>418</v>
      </c>
      <c r="J51" s="25">
        <v>1</v>
      </c>
      <c r="K51" s="25">
        <v>1</v>
      </c>
      <c r="L51" s="27">
        <v>37</v>
      </c>
      <c r="M51" s="25">
        <v>1</v>
      </c>
      <c r="N51" s="25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游戏节奏!H51</f>
        <v>1029.8400000000001</v>
      </c>
      <c r="D52" s="26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ROUND(游戏节奏!Q51,0)</f>
        <v>429</v>
      </c>
      <c r="J52" s="25">
        <v>1</v>
      </c>
      <c r="K52" s="25">
        <v>1</v>
      </c>
      <c r="L52" s="27">
        <v>38</v>
      </c>
      <c r="M52" s="25">
        <v>1</v>
      </c>
      <c r="N52" s="25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游戏节奏!H52</f>
        <v>1057.44</v>
      </c>
      <c r="D53" s="26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ROUND(游戏节奏!Q52,0)</f>
        <v>441</v>
      </c>
      <c r="J53" s="25">
        <v>1</v>
      </c>
      <c r="K53" s="25">
        <v>1</v>
      </c>
      <c r="L53" s="27">
        <v>39</v>
      </c>
      <c r="M53" s="25">
        <v>1</v>
      </c>
      <c r="N53" s="25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游戏节奏!H53</f>
        <v>1627.5600000000002</v>
      </c>
      <c r="D54" s="26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ROUND(游戏节奏!Q53,0)</f>
        <v>452</v>
      </c>
      <c r="J54" s="25">
        <v>1</v>
      </c>
      <c r="K54" s="25">
        <v>1</v>
      </c>
      <c r="L54" s="27">
        <v>40</v>
      </c>
      <c r="M54" s="25">
        <v>1</v>
      </c>
      <c r="N54" s="25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游戏节奏!H54</f>
        <v>1663.5600000000002</v>
      </c>
      <c r="D55" s="26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ROUND(游戏节奏!Q54,0)</f>
        <v>462</v>
      </c>
      <c r="J55" s="25">
        <v>1</v>
      </c>
      <c r="K55" s="25">
        <v>1</v>
      </c>
      <c r="L55" s="27">
        <v>41</v>
      </c>
      <c r="M55" s="25">
        <v>1</v>
      </c>
      <c r="N55" s="25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游戏节奏!H55</f>
        <v>1699.5600000000004</v>
      </c>
      <c r="D56" s="26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ROUND(游戏节奏!Q55,0)</f>
        <v>472</v>
      </c>
      <c r="J56" s="25">
        <v>1</v>
      </c>
      <c r="K56" s="25">
        <v>1</v>
      </c>
      <c r="L56" s="27">
        <v>42</v>
      </c>
      <c r="M56" s="25">
        <v>1</v>
      </c>
      <c r="N56" s="25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游戏节奏!H56</f>
        <v>1735.5600000000004</v>
      </c>
      <c r="D57" s="26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ROUND(游戏节奏!Q56,0)</f>
        <v>482</v>
      </c>
      <c r="J57" s="25">
        <v>1</v>
      </c>
      <c r="K57" s="25">
        <v>1</v>
      </c>
      <c r="L57" s="27">
        <v>43</v>
      </c>
      <c r="M57" s="25">
        <v>1</v>
      </c>
      <c r="N57" s="25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游戏节奏!H57</f>
        <v>1771.5600000000004</v>
      </c>
      <c r="D58" s="26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ROUND(游戏节奏!Q57,0)</f>
        <v>492</v>
      </c>
      <c r="J58" s="25">
        <v>1</v>
      </c>
      <c r="K58" s="25">
        <v>1</v>
      </c>
      <c r="L58" s="27">
        <v>44</v>
      </c>
      <c r="M58" s="25">
        <v>1</v>
      </c>
      <c r="N58" s="25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游戏节奏!H58</f>
        <v>1807.5600000000004</v>
      </c>
      <c r="D59" s="26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ROUND(游戏节奏!Q58,0)</f>
        <v>502</v>
      </c>
      <c r="J59" s="25">
        <v>1</v>
      </c>
      <c r="K59" s="25">
        <v>1</v>
      </c>
      <c r="L59" s="27">
        <v>45</v>
      </c>
      <c r="M59" s="25">
        <v>1</v>
      </c>
      <c r="N59" s="25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游戏节奏!H59</f>
        <v>1843.5600000000004</v>
      </c>
      <c r="D60" s="26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ROUND(游戏节奏!Q59,0)</f>
        <v>512</v>
      </c>
      <c r="J60" s="25">
        <v>1</v>
      </c>
      <c r="K60" s="25">
        <v>1</v>
      </c>
      <c r="L60" s="27">
        <v>46</v>
      </c>
      <c r="M60" s="25">
        <v>1</v>
      </c>
      <c r="N60" s="25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游戏节奏!H60</f>
        <v>1879.5600000000004</v>
      </c>
      <c r="D61" s="26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ROUND(游戏节奏!Q60,0)</f>
        <v>522</v>
      </c>
      <c r="J61" s="25">
        <v>1</v>
      </c>
      <c r="K61" s="25">
        <v>1</v>
      </c>
      <c r="L61" s="27">
        <v>47</v>
      </c>
      <c r="M61" s="25">
        <v>1</v>
      </c>
      <c r="N61" s="25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游戏节奏!H61</f>
        <v>1915.5600000000004</v>
      </c>
      <c r="D62" s="26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ROUND(游戏节奏!Q61,0)</f>
        <v>532</v>
      </c>
      <c r="J62" s="25">
        <v>1</v>
      </c>
      <c r="K62" s="25">
        <v>1</v>
      </c>
      <c r="L62" s="27">
        <v>48</v>
      </c>
      <c r="M62" s="25">
        <v>1</v>
      </c>
      <c r="N62" s="25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游戏节奏!H62</f>
        <v>1951.5600000000004</v>
      </c>
      <c r="D63" s="26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ROUND(游戏节奏!Q62,0)</f>
        <v>542</v>
      </c>
      <c r="J63" s="25">
        <v>1</v>
      </c>
      <c r="K63" s="25">
        <v>1</v>
      </c>
      <c r="L63" s="27">
        <v>49</v>
      </c>
      <c r="M63" s="25">
        <v>1</v>
      </c>
      <c r="N63" s="25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游戏节奏!H63</f>
        <v>2650.0800000000008</v>
      </c>
      <c r="D64" s="26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ROUND(游戏节奏!Q63,0)</f>
        <v>552</v>
      </c>
      <c r="J64" s="25">
        <v>1</v>
      </c>
      <c r="K64" s="25">
        <v>1</v>
      </c>
      <c r="L64" s="27">
        <v>50</v>
      </c>
      <c r="M64" s="25">
        <v>1</v>
      </c>
      <c r="N64" s="25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游戏节奏!H64</f>
        <v>2722.0800000000008</v>
      </c>
      <c r="D65" s="26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ROUND(游戏节奏!Q64,0)</f>
        <v>567</v>
      </c>
      <c r="J65" s="25">
        <v>1</v>
      </c>
      <c r="K65" s="25">
        <v>1</v>
      </c>
      <c r="L65" s="27">
        <v>51</v>
      </c>
      <c r="M65" s="25">
        <v>1</v>
      </c>
      <c r="N65" s="25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游戏节奏!H65</f>
        <v>2794.0800000000004</v>
      </c>
      <c r="D66" s="26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ROUND(游戏节奏!Q65,0)</f>
        <v>582</v>
      </c>
      <c r="J66" s="25">
        <v>1</v>
      </c>
      <c r="K66" s="25">
        <v>1</v>
      </c>
      <c r="L66" s="27">
        <v>52</v>
      </c>
      <c r="M66" s="25">
        <v>1</v>
      </c>
      <c r="N66" s="25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游戏节奏!H66</f>
        <v>2866.0800000000013</v>
      </c>
      <c r="D67" s="26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ROUND(游戏节奏!Q66,0)</f>
        <v>597</v>
      </c>
      <c r="J67" s="25">
        <v>1</v>
      </c>
      <c r="K67" s="25">
        <v>1</v>
      </c>
      <c r="L67" s="27">
        <v>53</v>
      </c>
      <c r="M67" s="25">
        <v>1</v>
      </c>
      <c r="N67" s="25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游戏节奏!H67</f>
        <v>2938.0800000000013</v>
      </c>
      <c r="D68" s="26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ROUND(游戏节奏!Q67,0)</f>
        <v>612</v>
      </c>
      <c r="J68" s="25">
        <v>1</v>
      </c>
      <c r="K68" s="25">
        <v>1</v>
      </c>
      <c r="L68" s="27">
        <v>54</v>
      </c>
      <c r="M68" s="25">
        <v>1</v>
      </c>
      <c r="N68" s="25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游戏节奏!H68</f>
        <v>3010.0800000000013</v>
      </c>
      <c r="D69" s="26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ROUND(游戏节奏!Q68,0)</f>
        <v>627</v>
      </c>
      <c r="J69" s="25">
        <v>1</v>
      </c>
      <c r="K69" s="25">
        <v>1</v>
      </c>
      <c r="L69" s="27">
        <v>55</v>
      </c>
      <c r="M69" s="25">
        <v>1</v>
      </c>
      <c r="N69" s="25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游戏节奏!H69</f>
        <v>3082.0800000000013</v>
      </c>
      <c r="D70" s="26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ROUND(游戏节奏!Q69,0)</f>
        <v>642</v>
      </c>
      <c r="J70" s="25">
        <v>1</v>
      </c>
      <c r="K70" s="25">
        <v>1</v>
      </c>
      <c r="L70" s="27">
        <v>56</v>
      </c>
      <c r="M70" s="25">
        <v>1</v>
      </c>
      <c r="N70" s="25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游戏节奏!H70</f>
        <v>3154.0800000000013</v>
      </c>
      <c r="D71" s="26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ROUND(游戏节奏!Q70,0)</f>
        <v>657</v>
      </c>
      <c r="J71" s="25">
        <v>1</v>
      </c>
      <c r="K71" s="25">
        <v>1</v>
      </c>
      <c r="L71" s="27">
        <v>57</v>
      </c>
      <c r="M71" s="25">
        <v>1</v>
      </c>
      <c r="N71" s="25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游戏节奏!H71</f>
        <v>3226.0800000000013</v>
      </c>
      <c r="D72" s="26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ROUND(游戏节奏!Q71,0)</f>
        <v>672</v>
      </c>
      <c r="J72" s="25">
        <v>1</v>
      </c>
      <c r="K72" s="25">
        <v>1</v>
      </c>
      <c r="L72" s="27">
        <v>58</v>
      </c>
      <c r="M72" s="25">
        <v>1</v>
      </c>
      <c r="N72" s="25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游戏节奏!H72</f>
        <v>3298.0800000000013</v>
      </c>
      <c r="D73" s="26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ROUND(游戏节奏!Q72,0)</f>
        <v>687</v>
      </c>
      <c r="J73" s="25">
        <v>1</v>
      </c>
      <c r="K73" s="25">
        <v>1</v>
      </c>
      <c r="L73" s="27">
        <v>59</v>
      </c>
      <c r="M73" s="25">
        <v>1</v>
      </c>
      <c r="N73" s="25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游戏节奏!H73</f>
        <v>4212.6000000000013</v>
      </c>
      <c r="D74" s="26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ROUND(游戏节奏!Q73,0)</f>
        <v>702</v>
      </c>
      <c r="J74" s="25">
        <v>1</v>
      </c>
      <c r="K74" s="25">
        <v>1</v>
      </c>
      <c r="L74" s="27">
        <v>60</v>
      </c>
      <c r="M74" s="25">
        <v>1</v>
      </c>
      <c r="N74" s="25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游戏节奏!H74</f>
        <v>4382.4000000000015</v>
      </c>
      <c r="D75" s="26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ROUND(游戏节奏!Q74,0)</f>
        <v>730</v>
      </c>
      <c r="J75" s="25">
        <v>1</v>
      </c>
      <c r="K75" s="25">
        <v>1</v>
      </c>
      <c r="L75" s="27">
        <v>61</v>
      </c>
      <c r="M75" s="25">
        <v>1</v>
      </c>
      <c r="N75" s="25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游戏节奏!H75</f>
        <v>4552.2000000000016</v>
      </c>
      <c r="D76" s="26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ROUND(游戏节奏!Q75,0)</f>
        <v>759</v>
      </c>
      <c r="J76" s="25">
        <v>1</v>
      </c>
      <c r="K76" s="25">
        <v>1</v>
      </c>
      <c r="L76" s="27">
        <v>62</v>
      </c>
      <c r="M76" s="25">
        <v>1</v>
      </c>
      <c r="N76" s="25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游戏节奏!H76</f>
        <v>4722.0000000000018</v>
      </c>
      <c r="D77" s="26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ROUND(游戏节奏!Q76,0)</f>
        <v>787</v>
      </c>
      <c r="J77" s="25">
        <v>1</v>
      </c>
      <c r="K77" s="25">
        <v>1</v>
      </c>
      <c r="L77" s="27">
        <v>63</v>
      </c>
      <c r="M77" s="25">
        <v>1</v>
      </c>
      <c r="N77" s="25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游戏节奏!H77</f>
        <v>4891.800000000002</v>
      </c>
      <c r="D78" s="26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ROUND(游戏节奏!Q77,0)</f>
        <v>815</v>
      </c>
      <c r="J78" s="25">
        <v>1</v>
      </c>
      <c r="K78" s="25">
        <v>1</v>
      </c>
      <c r="L78" s="27">
        <v>64</v>
      </c>
      <c r="M78" s="25">
        <v>1</v>
      </c>
      <c r="N78" s="25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游戏节奏!H78</f>
        <v>5061.6000000000013</v>
      </c>
      <c r="D79" s="26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ROUND(游戏节奏!Q78,0)</f>
        <v>844</v>
      </c>
      <c r="J79" s="25">
        <v>1</v>
      </c>
      <c r="K79" s="25">
        <v>1</v>
      </c>
      <c r="L79" s="27">
        <v>65</v>
      </c>
      <c r="M79" s="25">
        <v>1</v>
      </c>
      <c r="N79" s="25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游戏节奏!H79</f>
        <v>5231.4000000000015</v>
      </c>
      <c r="D80" s="26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ROUND(游戏节奏!Q79,0)</f>
        <v>872</v>
      </c>
      <c r="J80" s="25">
        <v>1</v>
      </c>
      <c r="K80" s="25">
        <v>1</v>
      </c>
      <c r="L80" s="27">
        <v>66</v>
      </c>
      <c r="M80" s="25">
        <v>1</v>
      </c>
      <c r="N80" s="25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游戏节奏!H80</f>
        <v>5401.2000000000016</v>
      </c>
      <c r="D81" s="26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ROUND(游戏节奏!Q80,0)</f>
        <v>900</v>
      </c>
      <c r="J81" s="25">
        <v>1</v>
      </c>
      <c r="K81" s="25">
        <v>1</v>
      </c>
      <c r="L81" s="27">
        <v>67</v>
      </c>
      <c r="M81" s="25">
        <v>1</v>
      </c>
      <c r="N81" s="25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游戏节奏!H81</f>
        <v>5571.0000000000009</v>
      </c>
      <c r="D82" s="26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ROUND(游戏节奏!Q81,0)</f>
        <v>929</v>
      </c>
      <c r="J82" s="25">
        <v>1</v>
      </c>
      <c r="K82" s="25">
        <v>1</v>
      </c>
      <c r="L82" s="27">
        <v>68</v>
      </c>
      <c r="M82" s="25">
        <v>1</v>
      </c>
      <c r="N82" s="25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游戏节奏!H82</f>
        <v>5740.800000000002</v>
      </c>
      <c r="D83" s="26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ROUND(游戏节奏!Q82,0)</f>
        <v>957</v>
      </c>
      <c r="J83" s="25">
        <v>1</v>
      </c>
      <c r="K83" s="25">
        <v>1</v>
      </c>
      <c r="L83" s="27">
        <v>69</v>
      </c>
      <c r="M83" s="25">
        <v>1</v>
      </c>
      <c r="N83" s="25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游戏节奏!H83</f>
        <v>5910.6000000000013</v>
      </c>
      <c r="D84" s="26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ROUND(游戏节奏!Q83,0)</f>
        <v>985</v>
      </c>
      <c r="J84" s="25">
        <v>1</v>
      </c>
      <c r="K84" s="25">
        <v>1</v>
      </c>
      <c r="L84" s="27">
        <v>70</v>
      </c>
      <c r="M84" s="25">
        <v>1</v>
      </c>
      <c r="N84" s="25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游戏节奏!H84</f>
        <v>6472.800000000002</v>
      </c>
      <c r="D85" s="26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ROUND(游戏节奏!Q84,0)</f>
        <v>1079</v>
      </c>
      <c r="J85" s="25">
        <v>1</v>
      </c>
      <c r="K85" s="25">
        <v>1</v>
      </c>
      <c r="L85" s="27">
        <v>71</v>
      </c>
      <c r="M85" s="25">
        <v>1</v>
      </c>
      <c r="N85" s="25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游戏节奏!H85</f>
        <v>7035.0000000000027</v>
      </c>
      <c r="D86" s="26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ROUND(游戏节奏!Q85,0)</f>
        <v>1173</v>
      </c>
      <c r="J86" s="25">
        <v>1</v>
      </c>
      <c r="K86" s="25">
        <v>1</v>
      </c>
      <c r="L86" s="27">
        <v>72</v>
      </c>
      <c r="M86" s="25">
        <v>1</v>
      </c>
      <c r="N86" s="25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游戏节奏!H86</f>
        <v>7597.2000000000035</v>
      </c>
      <c r="D87" s="26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ROUND(游戏节奏!Q86,0)</f>
        <v>1266</v>
      </c>
      <c r="J87" s="25">
        <v>1</v>
      </c>
      <c r="K87" s="25">
        <v>1</v>
      </c>
      <c r="L87" s="27">
        <v>73</v>
      </c>
      <c r="M87" s="25">
        <v>1</v>
      </c>
      <c r="N87" s="25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游戏节奏!H87</f>
        <v>8159.4000000000042</v>
      </c>
      <c r="D88" s="26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ROUND(游戏节奏!Q87,0)</f>
        <v>1360</v>
      </c>
      <c r="J88" s="25">
        <v>1</v>
      </c>
      <c r="K88" s="25">
        <v>1</v>
      </c>
      <c r="L88" s="27">
        <v>74</v>
      </c>
      <c r="M88" s="25">
        <v>1</v>
      </c>
      <c r="N88" s="25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游戏节奏!H88</f>
        <v>8721.600000000004</v>
      </c>
      <c r="D89" s="26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ROUND(游戏节奏!Q88,0)</f>
        <v>1454</v>
      </c>
      <c r="J89" s="25">
        <v>1</v>
      </c>
      <c r="K89" s="25">
        <v>1</v>
      </c>
      <c r="L89" s="27">
        <v>75</v>
      </c>
      <c r="M89" s="25">
        <v>1</v>
      </c>
      <c r="N89" s="25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游戏节奏!H89</f>
        <v>9283.8000000000047</v>
      </c>
      <c r="D90" s="26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ROUND(游戏节奏!Q89,0)</f>
        <v>1547</v>
      </c>
      <c r="J90" s="25">
        <v>1</v>
      </c>
      <c r="K90" s="25">
        <v>1</v>
      </c>
      <c r="L90" s="27">
        <v>76</v>
      </c>
      <c r="M90" s="25">
        <v>1</v>
      </c>
      <c r="N90" s="25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游戏节奏!H90</f>
        <v>9846.0000000000055</v>
      </c>
      <c r="D91" s="26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ROUND(游戏节奏!Q90,0)</f>
        <v>1641</v>
      </c>
      <c r="J91" s="25">
        <v>1</v>
      </c>
      <c r="K91" s="25">
        <v>1</v>
      </c>
      <c r="L91" s="27">
        <v>77</v>
      </c>
      <c r="M91" s="25">
        <v>1</v>
      </c>
      <c r="N91" s="25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游戏节奏!H91</f>
        <v>10408.200000000006</v>
      </c>
      <c r="D92" s="26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ROUND(游戏节奏!Q91,0)</f>
        <v>1735</v>
      </c>
      <c r="J92" s="25">
        <v>1</v>
      </c>
      <c r="K92" s="25">
        <v>1</v>
      </c>
      <c r="L92" s="27">
        <v>78</v>
      </c>
      <c r="M92" s="25">
        <v>1</v>
      </c>
      <c r="N92" s="25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游戏节奏!H92</f>
        <v>10970.400000000007</v>
      </c>
      <c r="D93" s="26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ROUND(游戏节奏!Q92,0)</f>
        <v>1828</v>
      </c>
      <c r="J93" s="25">
        <v>1</v>
      </c>
      <c r="K93" s="25">
        <v>1</v>
      </c>
      <c r="L93" s="27">
        <v>79</v>
      </c>
      <c r="M93" s="25">
        <v>1</v>
      </c>
      <c r="N93" s="25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游戏节奏!H93</f>
        <v>11532.600000000008</v>
      </c>
      <c r="D94" s="26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ROUND(游戏节奏!Q93,0)</f>
        <v>1922</v>
      </c>
      <c r="J94" s="25">
        <v>1</v>
      </c>
      <c r="K94" s="25">
        <v>1</v>
      </c>
      <c r="L94" s="27">
        <v>80</v>
      </c>
      <c r="M94" s="25">
        <v>1</v>
      </c>
      <c r="N94" s="25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游戏节奏!H94</f>
        <v>12708.600000000008</v>
      </c>
      <c r="D95" s="26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ROUND(游戏节奏!Q94,0)</f>
        <v>2118</v>
      </c>
      <c r="J95" s="25">
        <v>1</v>
      </c>
      <c r="K95" s="25">
        <v>1</v>
      </c>
      <c r="L95" s="27">
        <v>81</v>
      </c>
      <c r="M95" s="25">
        <v>1</v>
      </c>
      <c r="N95" s="25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游戏节奏!H95</f>
        <v>13884.600000000011</v>
      </c>
      <c r="D96" s="26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ROUND(游戏节奏!Q95,0)</f>
        <v>2314</v>
      </c>
      <c r="J96" s="25">
        <v>1</v>
      </c>
      <c r="K96" s="25">
        <v>1</v>
      </c>
      <c r="L96" s="27">
        <v>82</v>
      </c>
      <c r="M96" s="25">
        <v>1</v>
      </c>
      <c r="N96" s="25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游戏节奏!H96</f>
        <v>15060.600000000011</v>
      </c>
      <c r="D97" s="26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ROUND(游戏节奏!Q96,0)</f>
        <v>2510</v>
      </c>
      <c r="J97" s="25">
        <v>1</v>
      </c>
      <c r="K97" s="25">
        <v>1</v>
      </c>
      <c r="L97" s="27">
        <v>83</v>
      </c>
      <c r="M97" s="25">
        <v>1</v>
      </c>
      <c r="N97" s="25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游戏节奏!H97</f>
        <v>16236.600000000011</v>
      </c>
      <c r="D98" s="26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ROUND(游戏节奏!Q97,0)</f>
        <v>2706</v>
      </c>
      <c r="J98" s="25">
        <v>1</v>
      </c>
      <c r="K98" s="25">
        <v>1</v>
      </c>
      <c r="L98" s="27">
        <v>84</v>
      </c>
      <c r="M98" s="25">
        <v>1</v>
      </c>
      <c r="N98" s="25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游戏节奏!H98</f>
        <v>17412.600000000013</v>
      </c>
      <c r="D99" s="26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ROUND(游戏节奏!Q98,0)</f>
        <v>2902</v>
      </c>
      <c r="J99" s="25">
        <v>1</v>
      </c>
      <c r="K99" s="25">
        <v>1</v>
      </c>
      <c r="L99" s="27">
        <v>85</v>
      </c>
      <c r="M99" s="25">
        <v>1</v>
      </c>
      <c r="N99" s="25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游戏节奏!H99</f>
        <v>18588.600000000013</v>
      </c>
      <c r="D100" s="26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ROUND(游戏节奏!Q99,0)</f>
        <v>3098</v>
      </c>
      <c r="J100" s="25">
        <v>1</v>
      </c>
      <c r="K100" s="25">
        <v>1</v>
      </c>
      <c r="L100" s="27">
        <v>86</v>
      </c>
      <c r="M100" s="25">
        <v>1</v>
      </c>
      <c r="N100" s="25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游戏节奏!H100</f>
        <v>19764.600000000017</v>
      </c>
      <c r="D101" s="26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ROUND(游戏节奏!Q100,0)</f>
        <v>3294</v>
      </c>
      <c r="J101" s="25">
        <v>1</v>
      </c>
      <c r="K101" s="25">
        <v>1</v>
      </c>
      <c r="L101" s="27">
        <v>87</v>
      </c>
      <c r="M101" s="25">
        <v>1</v>
      </c>
      <c r="N101" s="25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游戏节奏!H101</f>
        <v>20940.600000000017</v>
      </c>
      <c r="D102" s="26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ROUND(游戏节奏!Q101,0)</f>
        <v>3490</v>
      </c>
      <c r="J102" s="25">
        <v>1</v>
      </c>
      <c r="K102" s="25">
        <v>1</v>
      </c>
      <c r="L102" s="27">
        <v>88</v>
      </c>
      <c r="M102" s="25">
        <v>1</v>
      </c>
      <c r="N102" s="25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游戏节奏!H102</f>
        <v>22116.600000000017</v>
      </c>
      <c r="D103" s="26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ROUND(游戏节奏!Q102,0)</f>
        <v>3686</v>
      </c>
      <c r="J103" s="25">
        <v>1</v>
      </c>
      <c r="K103" s="25">
        <v>1</v>
      </c>
      <c r="L103" s="27">
        <v>89</v>
      </c>
      <c r="M103" s="25">
        <v>1</v>
      </c>
      <c r="N103" s="25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游戏节奏!H103</f>
        <v>23292.60000000002</v>
      </c>
      <c r="D104" s="26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ROUND(游戏节奏!Q103,0)</f>
        <v>3882</v>
      </c>
      <c r="J104" s="25">
        <v>1</v>
      </c>
      <c r="K104" s="25">
        <v>1</v>
      </c>
      <c r="L104" s="27">
        <v>90</v>
      </c>
      <c r="M104" s="25">
        <v>1</v>
      </c>
      <c r="N104" s="25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3"/>
  <sheetViews>
    <sheetView workbookViewId="0">
      <selection activeCell="Q9" sqref="Q9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2" max="22" width="11.25" customWidth="1"/>
    <col min="23" max="23" width="11.5" customWidth="1"/>
    <col min="24" max="24" width="11.625" customWidth="1"/>
    <col min="25" max="25" width="12.625" customWidth="1"/>
    <col min="26" max="26" width="8.125" customWidth="1"/>
    <col min="28" max="28" width="10.375" customWidth="1"/>
    <col min="29" max="29" width="13.25" customWidth="1"/>
    <col min="32" max="32" width="8.625" customWidth="1"/>
    <col min="36" max="36" width="9" style="21"/>
    <col min="39" max="39" width="13.375" customWidth="1"/>
    <col min="40" max="40" width="10" customWidth="1"/>
    <col min="41" max="41" width="7.875" customWidth="1"/>
    <col min="47" max="47" width="11.875" customWidth="1"/>
  </cols>
  <sheetData>
    <row r="1" spans="1:48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</row>
    <row r="2" spans="1:48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B2" s="21"/>
      <c r="AC2" s="21"/>
      <c r="AD2" s="21"/>
      <c r="AE2" s="21"/>
      <c r="AQ2">
        <v>0.5</v>
      </c>
      <c r="AR2">
        <v>0.35</v>
      </c>
      <c r="AS2">
        <v>0.25</v>
      </c>
      <c r="AU2" s="18">
        <f>SUM(AU4:AU33)</f>
        <v>200</v>
      </c>
      <c r="AV2" s="18">
        <f>SUM(AU4:AU13)</f>
        <v>17</v>
      </c>
    </row>
    <row r="3" spans="1:48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S3" t="s">
        <v>380</v>
      </c>
      <c r="T3" t="s">
        <v>381</v>
      </c>
      <c r="V3" s="13" t="s">
        <v>386</v>
      </c>
      <c r="W3" s="13" t="s">
        <v>382</v>
      </c>
      <c r="X3" s="13" t="s">
        <v>384</v>
      </c>
      <c r="Y3" s="13" t="s">
        <v>385</v>
      </c>
      <c r="AB3" s="13" t="s">
        <v>383</v>
      </c>
      <c r="AC3" s="13" t="s">
        <v>330</v>
      </c>
      <c r="AD3" s="21"/>
      <c r="AE3" s="18">
        <f>SUMPRODUCT(AF4:AH4,AF6:AH6,AF7:AH7)</f>
        <v>52</v>
      </c>
      <c r="AF3" s="13" t="s">
        <v>387</v>
      </c>
      <c r="AG3" s="13" t="s">
        <v>388</v>
      </c>
      <c r="AH3" s="13" t="s">
        <v>389</v>
      </c>
      <c r="AK3" s="13" t="s">
        <v>393</v>
      </c>
      <c r="AL3" s="13" t="s">
        <v>386</v>
      </c>
      <c r="AM3" s="13" t="s">
        <v>394</v>
      </c>
      <c r="AN3" s="13" t="s">
        <v>387</v>
      </c>
      <c r="AO3" s="13" t="s">
        <v>388</v>
      </c>
      <c r="AP3" s="13" t="s">
        <v>389</v>
      </c>
      <c r="AQ3" s="13" t="s">
        <v>387</v>
      </c>
      <c r="AR3" s="13" t="s">
        <v>388</v>
      </c>
      <c r="AS3" s="13" t="s">
        <v>389</v>
      </c>
      <c r="AU3" s="20" t="s">
        <v>396</v>
      </c>
    </row>
    <row r="4" spans="1:48" ht="16.5" x14ac:dyDescent="0.2">
      <c r="A4">
        <v>1</v>
      </c>
      <c r="B4">
        <v>1</v>
      </c>
      <c r="C4">
        <v>1501001</v>
      </c>
      <c r="D4" t="s">
        <v>316</v>
      </c>
      <c r="E4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S4">
        <v>1</v>
      </c>
      <c r="T4">
        <v>1</v>
      </c>
      <c r="V4" s="14">
        <v>1</v>
      </c>
      <c r="W4" s="14">
        <f>SUMIFS(E$4:E$32,$T$4:$T$32,"="&amp;V4)+INDEX(K$4:K$33,INDEX($S$4:$S$33,MATCH(V4,$T$4:$T$33,1)))</f>
        <v>5900</v>
      </c>
      <c r="X4" s="14">
        <f>SUMIFS(G$4:G$32,$T$4:$T$32,"="&amp;V4)+INDEX(M$4:M$33,INDEX($S$4:$S$33,MATCH(V4,$T$4:$T$33,1)))</f>
        <v>110</v>
      </c>
      <c r="Y4" s="14">
        <f>INDEX($O$4:$O$33,MATCH(V4,$T$4:$T$33,1))</f>
        <v>0</v>
      </c>
      <c r="AB4" s="14">
        <f>SUM(X$4:X4)*4</f>
        <v>440</v>
      </c>
      <c r="AC4" s="14">
        <f>SUM(Y$4:Y4)*4</f>
        <v>0</v>
      </c>
      <c r="AD4" s="21"/>
      <c r="AE4" s="17" t="s">
        <v>390</v>
      </c>
      <c r="AF4" s="14">
        <v>1</v>
      </c>
      <c r="AG4" s="14">
        <v>1.5</v>
      </c>
      <c r="AH4" s="14">
        <v>2</v>
      </c>
      <c r="AK4" s="14">
        <v>1</v>
      </c>
      <c r="AL4" s="14">
        <v>1</v>
      </c>
      <c r="AM4" s="18">
        <f>INDEX($AC$4:$AC$93,AL4)</f>
        <v>0</v>
      </c>
      <c r="AN4" s="18"/>
      <c r="AO4" s="18"/>
      <c r="AP4" s="18"/>
      <c r="AQ4" s="18"/>
      <c r="AR4" s="18"/>
      <c r="AS4" s="18"/>
      <c r="AU4" s="14">
        <v>1</v>
      </c>
    </row>
    <row r="5" spans="1:48" ht="16.5" x14ac:dyDescent="0.2">
      <c r="A5">
        <v>1</v>
      </c>
      <c r="B5">
        <v>2</v>
      </c>
      <c r="C5">
        <v>1501002</v>
      </c>
      <c r="D5" t="s">
        <v>316</v>
      </c>
      <c r="E5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S5">
        <v>2</v>
      </c>
      <c r="T5">
        <v>1</v>
      </c>
      <c r="V5" s="14">
        <v>2</v>
      </c>
      <c r="W5" s="14">
        <f t="shared" ref="W5:W63" si="0">SUMIFS(E$4:E$32,$T$4:$T$32,"="&amp;V5)+INDEX(K$4:K$33,INDEX($S$4:$S$33,MATCH(V5,$T$4:$T$33,1)))</f>
        <v>6100</v>
      </c>
      <c r="X5" s="14">
        <f t="shared" ref="X5:X63" si="1">SUMIFS(G$4:G$32,$T$4:$T$32,"="&amp;V5)+INDEX(M$4:M$33,INDEX($S$4:$S$33,MATCH(V5,$T$4:$T$33,1)))</f>
        <v>175</v>
      </c>
      <c r="Y5" s="14">
        <f>INDEX($O$4:$O$33,MATCH(V5,$T$4:$T$33,1))</f>
        <v>100</v>
      </c>
      <c r="AB5" s="14">
        <f>SUM(X$4:X5)*4</f>
        <v>1140</v>
      </c>
      <c r="AC5" s="14">
        <f>SUM(Y$4:Y5)*4</f>
        <v>400</v>
      </c>
      <c r="AE5" s="17" t="s">
        <v>395</v>
      </c>
      <c r="AF5" s="14">
        <v>1</v>
      </c>
      <c r="AG5" s="14">
        <v>2</v>
      </c>
      <c r="AH5" s="14">
        <v>5</v>
      </c>
      <c r="AI5" s="18">
        <f>SUMPRODUCT(AF5:AH5,AF6:AH6,AF7:AH7)</f>
        <v>110</v>
      </c>
      <c r="AK5" s="14">
        <v>2</v>
      </c>
      <c r="AL5" s="14">
        <v>2</v>
      </c>
      <c r="AM5" s="18">
        <f t="shared" ref="AM5:AM33" si="2">INDEX($AC$4:$AC$93,AL5)</f>
        <v>400</v>
      </c>
      <c r="AN5" s="18">
        <f>INT($AM5/$AE$3*AF$4/5)*5</f>
        <v>5</v>
      </c>
      <c r="AO5" s="18">
        <f>INT($AM5/$AE$3*AG$4/5)*5</f>
        <v>10</v>
      </c>
      <c r="AP5" s="18">
        <f>INT($AM5/$AE$3*AH$4/5)*5</f>
        <v>15</v>
      </c>
      <c r="AQ5" s="18">
        <f t="shared" ref="AQ5:AQ33" si="3">INT(AN5*AF$6*AQ$2)</f>
        <v>5</v>
      </c>
      <c r="AR5" s="18">
        <f t="shared" ref="AR5:AR33" si="4">INT(AO5*AG$6*AR$2)</f>
        <v>14</v>
      </c>
      <c r="AS5" s="18">
        <f t="shared" ref="AS5:AS33" si="5">INT(AP5*AH$6*AS$2)</f>
        <v>22</v>
      </c>
      <c r="AU5" s="14">
        <v>1</v>
      </c>
    </row>
    <row r="6" spans="1:48" ht="16.5" x14ac:dyDescent="0.2">
      <c r="A6">
        <v>1</v>
      </c>
      <c r="B6">
        <v>3</v>
      </c>
      <c r="C6">
        <v>1501003</v>
      </c>
      <c r="D6" t="s">
        <v>316</v>
      </c>
      <c r="E6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S6" s="21">
        <v>3</v>
      </c>
      <c r="T6">
        <v>1</v>
      </c>
      <c r="V6" s="14">
        <v>3</v>
      </c>
      <c r="W6" s="14">
        <f t="shared" si="0"/>
        <v>5300</v>
      </c>
      <c r="X6" s="14">
        <f t="shared" si="1"/>
        <v>185</v>
      </c>
      <c r="Y6" s="14">
        <f t="shared" ref="Y6:Y63" si="6">INDEX($O$4:$O$33,MATCH(V6,$T$4:$T$33,1))</f>
        <v>100</v>
      </c>
      <c r="AB6" s="14">
        <f>SUM(X$4:X6)*4</f>
        <v>1880</v>
      </c>
      <c r="AC6" s="14">
        <f>SUM(Y$4:Y6)*4</f>
        <v>800</v>
      </c>
      <c r="AE6" s="17" t="s">
        <v>391</v>
      </c>
      <c r="AF6" s="14">
        <v>2</v>
      </c>
      <c r="AG6" s="14">
        <v>4</v>
      </c>
      <c r="AH6" s="14">
        <v>6</v>
      </c>
      <c r="AK6" s="14">
        <v>3</v>
      </c>
      <c r="AL6" s="14">
        <v>3</v>
      </c>
      <c r="AM6" s="18">
        <f t="shared" si="2"/>
        <v>800</v>
      </c>
      <c r="AN6" s="18">
        <f t="shared" ref="AN6:AN33" si="7">INT($AM6/$AE$3*AF$4/5)*5</f>
        <v>15</v>
      </c>
      <c r="AO6" s="18">
        <f t="shared" ref="AO6:AO33" si="8">INT($AM6/$AE$3*AG$4/5)*5</f>
        <v>20</v>
      </c>
      <c r="AP6" s="18">
        <f t="shared" ref="AP6:AP33" si="9">INT($AM6/$AE$3*AH$4/5)*5</f>
        <v>30</v>
      </c>
      <c r="AQ6" s="18">
        <f t="shared" si="3"/>
        <v>15</v>
      </c>
      <c r="AR6" s="18">
        <f t="shared" si="4"/>
        <v>28</v>
      </c>
      <c r="AS6" s="18">
        <f t="shared" si="5"/>
        <v>45</v>
      </c>
      <c r="AU6" s="14">
        <v>1</v>
      </c>
    </row>
    <row r="7" spans="1:48" ht="16.5" x14ac:dyDescent="0.2">
      <c r="A7">
        <v>1</v>
      </c>
      <c r="B7">
        <v>4</v>
      </c>
      <c r="C7">
        <v>1501004</v>
      </c>
      <c r="D7" t="s">
        <v>316</v>
      </c>
      <c r="E7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S7" s="21">
        <v>4</v>
      </c>
      <c r="T7">
        <v>1</v>
      </c>
      <c r="V7" s="14">
        <v>4</v>
      </c>
      <c r="W7" s="14">
        <f t="shared" si="0"/>
        <v>5900</v>
      </c>
      <c r="X7" s="14">
        <f t="shared" si="1"/>
        <v>225</v>
      </c>
      <c r="Y7" s="14">
        <f t="shared" si="6"/>
        <v>200</v>
      </c>
      <c r="AB7" s="14">
        <f>SUM(X$4:X7)*4</f>
        <v>2780</v>
      </c>
      <c r="AC7" s="14">
        <f>SUM(Y$4:Y7)*4</f>
        <v>1600</v>
      </c>
      <c r="AE7" s="17" t="s">
        <v>392</v>
      </c>
      <c r="AF7" s="14">
        <v>2</v>
      </c>
      <c r="AG7" s="14">
        <v>2</v>
      </c>
      <c r="AH7" s="14">
        <v>3</v>
      </c>
      <c r="AK7" s="14">
        <v>4</v>
      </c>
      <c r="AL7" s="14">
        <v>4</v>
      </c>
      <c r="AM7" s="18">
        <f t="shared" si="2"/>
        <v>1600</v>
      </c>
      <c r="AN7" s="18">
        <f t="shared" si="7"/>
        <v>30</v>
      </c>
      <c r="AO7" s="18">
        <f t="shared" si="8"/>
        <v>45</v>
      </c>
      <c r="AP7" s="18">
        <f t="shared" si="9"/>
        <v>60</v>
      </c>
      <c r="AQ7" s="18">
        <f t="shared" si="3"/>
        <v>30</v>
      </c>
      <c r="AR7" s="18">
        <f t="shared" si="4"/>
        <v>63</v>
      </c>
      <c r="AS7" s="18">
        <f t="shared" si="5"/>
        <v>90</v>
      </c>
      <c r="AU7" s="14">
        <v>1</v>
      </c>
    </row>
    <row r="8" spans="1:48" ht="16.5" x14ac:dyDescent="0.2">
      <c r="A8">
        <v>1</v>
      </c>
      <c r="B8">
        <v>5</v>
      </c>
      <c r="C8">
        <v>1501005</v>
      </c>
      <c r="D8" t="s">
        <v>316</v>
      </c>
      <c r="E8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S8" s="21">
        <v>5</v>
      </c>
      <c r="T8" s="21">
        <v>2</v>
      </c>
      <c r="V8" s="14">
        <v>5</v>
      </c>
      <c r="W8" s="14">
        <f t="shared" si="0"/>
        <v>6500</v>
      </c>
      <c r="X8" s="14">
        <f t="shared" si="1"/>
        <v>265</v>
      </c>
      <c r="Y8" s="14">
        <f t="shared" si="6"/>
        <v>200</v>
      </c>
      <c r="AB8" s="14">
        <f>SUM(X$4:X8)*4</f>
        <v>3840</v>
      </c>
      <c r="AC8" s="14">
        <f>SUM(Y$4:Y8)*4</f>
        <v>2400</v>
      </c>
      <c r="AK8" s="14">
        <v>5</v>
      </c>
      <c r="AL8" s="14">
        <v>6</v>
      </c>
      <c r="AM8" s="18">
        <f t="shared" si="2"/>
        <v>3200</v>
      </c>
      <c r="AN8" s="18">
        <f t="shared" si="7"/>
        <v>60</v>
      </c>
      <c r="AO8" s="18">
        <f t="shared" si="8"/>
        <v>90</v>
      </c>
      <c r="AP8" s="18">
        <f t="shared" si="9"/>
        <v>120</v>
      </c>
      <c r="AQ8" s="18">
        <f t="shared" si="3"/>
        <v>60</v>
      </c>
      <c r="AR8" s="18">
        <f t="shared" si="4"/>
        <v>126</v>
      </c>
      <c r="AS8" s="18">
        <f t="shared" si="5"/>
        <v>180</v>
      </c>
      <c r="AU8" s="14">
        <v>2</v>
      </c>
    </row>
    <row r="9" spans="1:48" ht="15.75" customHeight="1" x14ac:dyDescent="0.2">
      <c r="A9">
        <v>1</v>
      </c>
      <c r="B9">
        <v>6</v>
      </c>
      <c r="C9">
        <v>1501006</v>
      </c>
      <c r="D9" t="s">
        <v>316</v>
      </c>
      <c r="E9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S9" s="21">
        <v>6</v>
      </c>
      <c r="T9" s="21">
        <v>2</v>
      </c>
      <c r="V9" s="14">
        <v>6</v>
      </c>
      <c r="W9" s="14">
        <f t="shared" si="0"/>
        <v>7100</v>
      </c>
      <c r="X9" s="14">
        <f t="shared" si="1"/>
        <v>305</v>
      </c>
      <c r="Y9" s="14">
        <f t="shared" si="6"/>
        <v>200</v>
      </c>
      <c r="AB9" s="14">
        <f>SUM(X$4:X9)*4</f>
        <v>5060</v>
      </c>
      <c r="AC9" s="14">
        <f>SUM(Y$4:Y9)*4</f>
        <v>3200</v>
      </c>
      <c r="AE9" s="17" t="s">
        <v>398</v>
      </c>
      <c r="AF9" s="14">
        <v>400</v>
      </c>
      <c r="AK9" s="14">
        <v>6</v>
      </c>
      <c r="AL9" s="14">
        <v>8</v>
      </c>
      <c r="AM9" s="18">
        <f t="shared" si="2"/>
        <v>5600</v>
      </c>
      <c r="AN9" s="18">
        <f t="shared" si="7"/>
        <v>105</v>
      </c>
      <c r="AO9" s="18">
        <f t="shared" si="8"/>
        <v>160</v>
      </c>
      <c r="AP9" s="18">
        <f t="shared" si="9"/>
        <v>215</v>
      </c>
      <c r="AQ9" s="18">
        <f t="shared" si="3"/>
        <v>105</v>
      </c>
      <c r="AR9" s="18">
        <f t="shared" si="4"/>
        <v>224</v>
      </c>
      <c r="AS9" s="18">
        <f t="shared" si="5"/>
        <v>322</v>
      </c>
      <c r="AU9" s="14">
        <v>2</v>
      </c>
    </row>
    <row r="10" spans="1:48" ht="16.5" x14ac:dyDescent="0.2">
      <c r="A10">
        <v>1</v>
      </c>
      <c r="B10">
        <v>7</v>
      </c>
      <c r="C10">
        <v>1501007</v>
      </c>
      <c r="D10" t="s">
        <v>316</v>
      </c>
      <c r="E10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P10" s="21"/>
      <c r="S10" s="21">
        <v>7</v>
      </c>
      <c r="T10">
        <v>2</v>
      </c>
      <c r="V10" s="14">
        <v>7</v>
      </c>
      <c r="W10" s="14">
        <f t="shared" si="0"/>
        <v>7700</v>
      </c>
      <c r="X10" s="14">
        <f t="shared" si="1"/>
        <v>345</v>
      </c>
      <c r="Y10" s="14">
        <f t="shared" si="6"/>
        <v>300</v>
      </c>
      <c r="AB10" s="14">
        <f>SUM(X$4:X10)*4</f>
        <v>6440</v>
      </c>
      <c r="AC10" s="14">
        <f>SUM(Y$4:Y10)*4</f>
        <v>4400</v>
      </c>
      <c r="AE10" s="17" t="s">
        <v>397</v>
      </c>
      <c r="AF10" s="18">
        <f>G32*4*AF9</f>
        <v>240000</v>
      </c>
      <c r="AG10" s="18">
        <f>SUM(AB4:AB18)</f>
        <v>112540</v>
      </c>
      <c r="AK10" s="14">
        <v>7</v>
      </c>
      <c r="AL10" s="14">
        <v>10</v>
      </c>
      <c r="AM10" s="18">
        <f t="shared" si="2"/>
        <v>8000</v>
      </c>
      <c r="AN10" s="18">
        <f t="shared" si="7"/>
        <v>150</v>
      </c>
      <c r="AO10" s="18">
        <f t="shared" si="8"/>
        <v>230</v>
      </c>
      <c r="AP10" s="18">
        <f t="shared" si="9"/>
        <v>305</v>
      </c>
      <c r="AQ10" s="18">
        <f t="shared" si="3"/>
        <v>150</v>
      </c>
      <c r="AR10" s="18">
        <f t="shared" si="4"/>
        <v>322</v>
      </c>
      <c r="AS10" s="18">
        <f t="shared" si="5"/>
        <v>457</v>
      </c>
      <c r="AU10" s="14">
        <v>2</v>
      </c>
    </row>
    <row r="11" spans="1:48" ht="16.5" x14ac:dyDescent="0.2">
      <c r="A11">
        <v>1</v>
      </c>
      <c r="B11">
        <v>8</v>
      </c>
      <c r="C11">
        <v>1501008</v>
      </c>
      <c r="D11" t="s">
        <v>316</v>
      </c>
      <c r="E1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P11" s="21"/>
      <c r="S11" s="21">
        <v>8</v>
      </c>
      <c r="T11">
        <v>3</v>
      </c>
      <c r="V11" s="14">
        <v>8</v>
      </c>
      <c r="W11" s="14">
        <f t="shared" si="0"/>
        <v>5400</v>
      </c>
      <c r="X11" s="14">
        <f t="shared" si="1"/>
        <v>275</v>
      </c>
      <c r="Y11" s="14">
        <f t="shared" si="6"/>
        <v>300</v>
      </c>
      <c r="AB11" s="14">
        <f>SUM(X$4:X11)*4</f>
        <v>7540</v>
      </c>
      <c r="AC11" s="14">
        <f>SUM(Y$4:Y11)*4</f>
        <v>5600</v>
      </c>
      <c r="AE11" s="17" t="s">
        <v>399</v>
      </c>
      <c r="AF11" s="18">
        <f>AF10/(AI5*AU2)</f>
        <v>10.909090909090908</v>
      </c>
      <c r="AG11" s="18">
        <f>INT(AG10/AI5/AV2)</f>
        <v>60</v>
      </c>
      <c r="AK11" s="14">
        <v>8</v>
      </c>
      <c r="AL11" s="14">
        <v>12</v>
      </c>
      <c r="AM11" s="18">
        <f t="shared" si="2"/>
        <v>10800</v>
      </c>
      <c r="AN11" s="18">
        <f t="shared" si="7"/>
        <v>205</v>
      </c>
      <c r="AO11" s="18">
        <f t="shared" si="8"/>
        <v>310</v>
      </c>
      <c r="AP11" s="18">
        <f t="shared" si="9"/>
        <v>415</v>
      </c>
      <c r="AQ11" s="18">
        <f t="shared" si="3"/>
        <v>205</v>
      </c>
      <c r="AR11" s="18">
        <f t="shared" si="4"/>
        <v>434</v>
      </c>
      <c r="AS11" s="18">
        <f t="shared" si="5"/>
        <v>622</v>
      </c>
      <c r="AU11" s="14">
        <v>2</v>
      </c>
    </row>
    <row r="12" spans="1:48" ht="16.5" x14ac:dyDescent="0.2">
      <c r="A12">
        <v>1</v>
      </c>
      <c r="B12">
        <v>9</v>
      </c>
      <c r="C12">
        <v>1501009</v>
      </c>
      <c r="D12" t="s">
        <v>316</v>
      </c>
      <c r="E12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P12" s="21"/>
      <c r="S12" s="21">
        <v>9</v>
      </c>
      <c r="T12">
        <v>3</v>
      </c>
      <c r="V12" s="14">
        <v>9</v>
      </c>
      <c r="W12" s="14">
        <f t="shared" si="0"/>
        <v>5600</v>
      </c>
      <c r="X12" s="14">
        <f t="shared" si="1"/>
        <v>290</v>
      </c>
      <c r="Y12" s="14">
        <f t="shared" si="6"/>
        <v>300</v>
      </c>
      <c r="AB12" s="14">
        <f>SUM(X$4:X12)*4</f>
        <v>8700</v>
      </c>
      <c r="AC12" s="14">
        <f>SUM(Y$4:Y12)*4</f>
        <v>6800</v>
      </c>
      <c r="AE12" s="17" t="s">
        <v>400</v>
      </c>
      <c r="AF12" s="14">
        <v>20</v>
      </c>
      <c r="AK12" s="14">
        <v>9</v>
      </c>
      <c r="AL12" s="14">
        <v>14</v>
      </c>
      <c r="AM12" s="18">
        <f t="shared" si="2"/>
        <v>14000</v>
      </c>
      <c r="AN12" s="18">
        <f t="shared" si="7"/>
        <v>265</v>
      </c>
      <c r="AO12" s="18">
        <f t="shared" si="8"/>
        <v>400</v>
      </c>
      <c r="AP12" s="18">
        <f t="shared" si="9"/>
        <v>535</v>
      </c>
      <c r="AQ12" s="18">
        <f t="shared" si="3"/>
        <v>265</v>
      </c>
      <c r="AR12" s="18">
        <f t="shared" si="4"/>
        <v>560</v>
      </c>
      <c r="AS12" s="18">
        <f t="shared" si="5"/>
        <v>802</v>
      </c>
      <c r="AU12" s="14">
        <v>2</v>
      </c>
    </row>
    <row r="13" spans="1:48" ht="16.5" x14ac:dyDescent="0.2">
      <c r="A13">
        <v>1</v>
      </c>
      <c r="B13">
        <v>10</v>
      </c>
      <c r="C13">
        <v>1501010</v>
      </c>
      <c r="D13" t="s">
        <v>316</v>
      </c>
      <c r="E13">
        <v>1900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>
        <v>1900</v>
      </c>
      <c r="L13" t="s">
        <v>327</v>
      </c>
      <c r="M13">
        <v>100</v>
      </c>
      <c r="N13" t="s">
        <v>330</v>
      </c>
      <c r="O13">
        <v>100</v>
      </c>
      <c r="P13" s="21"/>
      <c r="S13" s="21">
        <v>10</v>
      </c>
      <c r="T13">
        <v>4</v>
      </c>
      <c r="V13" s="14">
        <v>10</v>
      </c>
      <c r="W13" s="14">
        <f t="shared" si="0"/>
        <v>5800</v>
      </c>
      <c r="X13" s="14">
        <f t="shared" si="1"/>
        <v>305</v>
      </c>
      <c r="Y13" s="14">
        <f t="shared" si="6"/>
        <v>300</v>
      </c>
      <c r="AB13" s="14">
        <f>SUM(X$4:X13)*4</f>
        <v>9920</v>
      </c>
      <c r="AC13" s="14">
        <f>SUM(Y$4:Y13)*4</f>
        <v>8000</v>
      </c>
      <c r="AE13" s="17" t="s">
        <v>401</v>
      </c>
      <c r="AF13" s="14">
        <v>300</v>
      </c>
      <c r="AK13" s="14">
        <v>10</v>
      </c>
      <c r="AL13" s="14">
        <v>16</v>
      </c>
      <c r="AM13" s="18">
        <f t="shared" si="2"/>
        <v>17200</v>
      </c>
      <c r="AN13" s="18">
        <f t="shared" si="7"/>
        <v>330</v>
      </c>
      <c r="AO13" s="18">
        <f t="shared" si="8"/>
        <v>495</v>
      </c>
      <c r="AP13" s="18">
        <f t="shared" si="9"/>
        <v>660</v>
      </c>
      <c r="AQ13" s="18">
        <f t="shared" si="3"/>
        <v>330</v>
      </c>
      <c r="AR13" s="18">
        <f t="shared" si="4"/>
        <v>693</v>
      </c>
      <c r="AS13" s="18">
        <f t="shared" si="5"/>
        <v>990</v>
      </c>
      <c r="AU13" s="14">
        <v>3</v>
      </c>
    </row>
    <row r="14" spans="1:48" ht="16.5" x14ac:dyDescent="0.2">
      <c r="A14">
        <v>1</v>
      </c>
      <c r="B14">
        <v>11</v>
      </c>
      <c r="C14">
        <v>1501011</v>
      </c>
      <c r="D14" t="s">
        <v>316</v>
      </c>
      <c r="E14">
        <v>2000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>
        <v>2000</v>
      </c>
      <c r="L14" t="s">
        <v>327</v>
      </c>
      <c r="M14">
        <v>110</v>
      </c>
      <c r="N14" t="s">
        <v>330</v>
      </c>
      <c r="O14">
        <v>200</v>
      </c>
      <c r="P14" s="21"/>
      <c r="S14" s="21">
        <v>11</v>
      </c>
      <c r="T14">
        <v>4</v>
      </c>
      <c r="V14" s="14">
        <v>11</v>
      </c>
      <c r="W14" s="14">
        <f t="shared" si="0"/>
        <v>2900</v>
      </c>
      <c r="X14" s="14">
        <f t="shared" si="1"/>
        <v>200</v>
      </c>
      <c r="Y14" s="14">
        <f t="shared" si="6"/>
        <v>300</v>
      </c>
      <c r="AB14" s="14">
        <f>SUM(X$4:X14)*4</f>
        <v>10720</v>
      </c>
      <c r="AC14" s="14">
        <f>SUM(Y$4:Y14)*4</f>
        <v>9200</v>
      </c>
      <c r="AK14" s="14">
        <v>11</v>
      </c>
      <c r="AL14" s="14">
        <v>18</v>
      </c>
      <c r="AM14" s="18">
        <f t="shared" si="2"/>
        <v>20400</v>
      </c>
      <c r="AN14" s="18">
        <f t="shared" si="7"/>
        <v>390</v>
      </c>
      <c r="AO14" s="18">
        <f t="shared" si="8"/>
        <v>585</v>
      </c>
      <c r="AP14" s="18">
        <f t="shared" si="9"/>
        <v>780</v>
      </c>
      <c r="AQ14" s="18">
        <f t="shared" si="3"/>
        <v>390</v>
      </c>
      <c r="AR14" s="18">
        <f t="shared" si="4"/>
        <v>819</v>
      </c>
      <c r="AS14" s="18">
        <f t="shared" si="5"/>
        <v>1170</v>
      </c>
      <c r="AU14" s="14">
        <v>3</v>
      </c>
    </row>
    <row r="15" spans="1:48" ht="16.5" x14ac:dyDescent="0.2">
      <c r="A15">
        <v>1</v>
      </c>
      <c r="B15">
        <v>12</v>
      </c>
      <c r="C15">
        <v>1501012</v>
      </c>
      <c r="D15" t="s">
        <v>316</v>
      </c>
      <c r="E15">
        <v>2100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>
        <v>2100</v>
      </c>
      <c r="L15" t="s">
        <v>327</v>
      </c>
      <c r="M15">
        <v>120</v>
      </c>
      <c r="N15" t="s">
        <v>330</v>
      </c>
      <c r="O15">
        <v>200</v>
      </c>
      <c r="P15" s="21"/>
      <c r="S15" s="21">
        <v>12</v>
      </c>
      <c r="T15">
        <v>5</v>
      </c>
      <c r="V15" s="14">
        <v>12</v>
      </c>
      <c r="W15" s="14">
        <f t="shared" si="0"/>
        <v>6000</v>
      </c>
      <c r="X15" s="14">
        <f t="shared" si="1"/>
        <v>320</v>
      </c>
      <c r="Y15" s="14">
        <f t="shared" si="6"/>
        <v>400</v>
      </c>
      <c r="AB15" s="14">
        <f>SUM(X$4:X15)*4</f>
        <v>12000</v>
      </c>
      <c r="AC15" s="14">
        <f>SUM(Y$4:Y15)*4</f>
        <v>10800</v>
      </c>
      <c r="AK15" s="14">
        <v>12</v>
      </c>
      <c r="AL15" s="14">
        <v>20</v>
      </c>
      <c r="AM15" s="18">
        <f t="shared" si="2"/>
        <v>23600</v>
      </c>
      <c r="AN15" s="18">
        <f t="shared" si="7"/>
        <v>450</v>
      </c>
      <c r="AO15" s="18">
        <f t="shared" si="8"/>
        <v>680</v>
      </c>
      <c r="AP15" s="18">
        <f t="shared" si="9"/>
        <v>905</v>
      </c>
      <c r="AQ15" s="18">
        <f t="shared" si="3"/>
        <v>450</v>
      </c>
      <c r="AR15" s="18">
        <f t="shared" si="4"/>
        <v>952</v>
      </c>
      <c r="AS15" s="18">
        <f t="shared" si="5"/>
        <v>1357</v>
      </c>
      <c r="AU15" s="14">
        <v>3</v>
      </c>
    </row>
    <row r="16" spans="1:48" ht="16.5" x14ac:dyDescent="0.2">
      <c r="A16">
        <v>1</v>
      </c>
      <c r="B16">
        <v>13</v>
      </c>
      <c r="C16">
        <v>1501013</v>
      </c>
      <c r="D16" t="s">
        <v>316</v>
      </c>
      <c r="E16">
        <v>2200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>
        <v>2200</v>
      </c>
      <c r="L16" t="s">
        <v>327</v>
      </c>
      <c r="M16">
        <v>130</v>
      </c>
      <c r="N16" t="s">
        <v>330</v>
      </c>
      <c r="O16">
        <v>200</v>
      </c>
      <c r="P16" s="21"/>
      <c r="S16" s="21">
        <v>13</v>
      </c>
      <c r="T16">
        <v>5</v>
      </c>
      <c r="V16" s="14">
        <v>13</v>
      </c>
      <c r="W16" s="14">
        <f t="shared" si="0"/>
        <v>3000</v>
      </c>
      <c r="X16" s="14">
        <f t="shared" si="1"/>
        <v>210</v>
      </c>
      <c r="Y16" s="14">
        <f t="shared" si="6"/>
        <v>400</v>
      </c>
      <c r="AB16" s="14">
        <f>SUM(X$4:X16)*4</f>
        <v>12840</v>
      </c>
      <c r="AC16" s="14">
        <f>SUM(Y$4:Y16)*4</f>
        <v>12400</v>
      </c>
      <c r="AK16" s="14">
        <v>13</v>
      </c>
      <c r="AL16" s="14">
        <v>22</v>
      </c>
      <c r="AM16" s="18">
        <f t="shared" si="2"/>
        <v>27200</v>
      </c>
      <c r="AN16" s="18">
        <f t="shared" si="7"/>
        <v>520</v>
      </c>
      <c r="AO16" s="18">
        <f t="shared" si="8"/>
        <v>780</v>
      </c>
      <c r="AP16" s="18">
        <f t="shared" si="9"/>
        <v>1045</v>
      </c>
      <c r="AQ16" s="18">
        <f t="shared" si="3"/>
        <v>520</v>
      </c>
      <c r="AR16" s="18">
        <f t="shared" si="4"/>
        <v>1092</v>
      </c>
      <c r="AS16" s="18">
        <f t="shared" si="5"/>
        <v>1567</v>
      </c>
      <c r="AU16" s="14">
        <v>3</v>
      </c>
    </row>
    <row r="17" spans="1:47" ht="16.5" x14ac:dyDescent="0.2">
      <c r="A17">
        <v>1</v>
      </c>
      <c r="B17">
        <v>14</v>
      </c>
      <c r="C17">
        <v>1501014</v>
      </c>
      <c r="D17" t="s">
        <v>316</v>
      </c>
      <c r="E17">
        <v>2300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>
        <v>2300</v>
      </c>
      <c r="L17" t="s">
        <v>327</v>
      </c>
      <c r="M17">
        <v>140</v>
      </c>
      <c r="N17" t="s">
        <v>330</v>
      </c>
      <c r="O17">
        <v>200</v>
      </c>
      <c r="P17" s="21"/>
      <c r="S17" s="21">
        <v>14</v>
      </c>
      <c r="T17">
        <v>6</v>
      </c>
      <c r="V17" s="14">
        <v>14</v>
      </c>
      <c r="W17" s="14">
        <f t="shared" si="0"/>
        <v>6200</v>
      </c>
      <c r="X17" s="14">
        <f t="shared" si="1"/>
        <v>335</v>
      </c>
      <c r="Y17" s="14">
        <f t="shared" si="6"/>
        <v>400</v>
      </c>
      <c r="AB17" s="14">
        <f>SUM(X$4:X17)*4</f>
        <v>14180</v>
      </c>
      <c r="AC17" s="14">
        <f>SUM(Y$4:Y17)*4</f>
        <v>14000</v>
      </c>
      <c r="AK17" s="14">
        <v>14</v>
      </c>
      <c r="AL17" s="14">
        <v>24</v>
      </c>
      <c r="AM17" s="18">
        <f t="shared" si="2"/>
        <v>31200</v>
      </c>
      <c r="AN17" s="18">
        <f t="shared" si="7"/>
        <v>600</v>
      </c>
      <c r="AO17" s="18">
        <f t="shared" si="8"/>
        <v>900</v>
      </c>
      <c r="AP17" s="18">
        <f t="shared" si="9"/>
        <v>1200</v>
      </c>
      <c r="AQ17" s="18">
        <f t="shared" si="3"/>
        <v>600</v>
      </c>
      <c r="AR17" s="18">
        <f t="shared" si="4"/>
        <v>1260</v>
      </c>
      <c r="AS17" s="18">
        <f t="shared" si="5"/>
        <v>1800</v>
      </c>
      <c r="AU17" s="14">
        <v>3</v>
      </c>
    </row>
    <row r="18" spans="1:47" ht="16.5" x14ac:dyDescent="0.2">
      <c r="A18">
        <v>1</v>
      </c>
      <c r="B18">
        <v>15</v>
      </c>
      <c r="C18">
        <v>1501015</v>
      </c>
      <c r="D18" t="s">
        <v>316</v>
      </c>
      <c r="E18">
        <v>2400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>
        <v>2400</v>
      </c>
      <c r="L18" t="s">
        <v>327</v>
      </c>
      <c r="M18">
        <v>150</v>
      </c>
      <c r="N18" t="s">
        <v>330</v>
      </c>
      <c r="O18">
        <v>200</v>
      </c>
      <c r="P18" s="21"/>
      <c r="S18" s="21">
        <v>15</v>
      </c>
      <c r="T18">
        <v>6</v>
      </c>
      <c r="V18" s="14">
        <v>15</v>
      </c>
      <c r="W18" s="14">
        <f t="shared" si="0"/>
        <v>3100</v>
      </c>
      <c r="X18" s="14">
        <f t="shared" si="1"/>
        <v>220</v>
      </c>
      <c r="Y18" s="14">
        <f t="shared" si="6"/>
        <v>400</v>
      </c>
      <c r="AB18" s="14">
        <f>SUM(X$4:X18)*4</f>
        <v>15060</v>
      </c>
      <c r="AC18" s="14">
        <f>SUM(Y$4:Y18)*4</f>
        <v>15600</v>
      </c>
      <c r="AK18" s="14">
        <v>15</v>
      </c>
      <c r="AL18" s="14">
        <v>26</v>
      </c>
      <c r="AM18" s="18">
        <f t="shared" si="2"/>
        <v>35200</v>
      </c>
      <c r="AN18" s="18">
        <f t="shared" si="7"/>
        <v>675</v>
      </c>
      <c r="AO18" s="18">
        <f t="shared" si="8"/>
        <v>1015</v>
      </c>
      <c r="AP18" s="18">
        <f t="shared" si="9"/>
        <v>1350</v>
      </c>
      <c r="AQ18" s="18">
        <f t="shared" si="3"/>
        <v>675</v>
      </c>
      <c r="AR18" s="18">
        <f t="shared" si="4"/>
        <v>1421</v>
      </c>
      <c r="AS18" s="18">
        <f t="shared" si="5"/>
        <v>2025</v>
      </c>
      <c r="AU18" s="14">
        <v>5</v>
      </c>
    </row>
    <row r="19" spans="1:47" ht="16.5" x14ac:dyDescent="0.2">
      <c r="A19">
        <v>1</v>
      </c>
      <c r="B19">
        <v>16</v>
      </c>
      <c r="C19">
        <v>1501016</v>
      </c>
      <c r="D19" t="s">
        <v>316</v>
      </c>
      <c r="E19">
        <v>2500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>
        <v>2500</v>
      </c>
      <c r="L19" t="s">
        <v>327</v>
      </c>
      <c r="M19">
        <v>160</v>
      </c>
      <c r="N19" t="s">
        <v>330</v>
      </c>
      <c r="O19">
        <v>300</v>
      </c>
      <c r="P19" s="21"/>
      <c r="S19" s="21">
        <v>16</v>
      </c>
      <c r="T19">
        <v>7</v>
      </c>
      <c r="V19" s="14">
        <v>16</v>
      </c>
      <c r="W19" s="14">
        <f t="shared" si="0"/>
        <v>6400</v>
      </c>
      <c r="X19" s="14">
        <f t="shared" si="1"/>
        <v>350</v>
      </c>
      <c r="Y19" s="14">
        <f t="shared" si="6"/>
        <v>400</v>
      </c>
      <c r="AB19" s="14">
        <f>SUM(X$4:X19)*4</f>
        <v>16460</v>
      </c>
      <c r="AC19" s="14">
        <f>SUM(Y$4:Y19)*4</f>
        <v>17200</v>
      </c>
      <c r="AK19" s="14">
        <v>16</v>
      </c>
      <c r="AL19" s="14">
        <v>28</v>
      </c>
      <c r="AM19" s="18">
        <f t="shared" si="2"/>
        <v>39200</v>
      </c>
      <c r="AN19" s="18">
        <f t="shared" si="7"/>
        <v>750</v>
      </c>
      <c r="AO19" s="18">
        <f t="shared" si="8"/>
        <v>1130</v>
      </c>
      <c r="AP19" s="18">
        <f t="shared" si="9"/>
        <v>1505</v>
      </c>
      <c r="AQ19" s="18">
        <f t="shared" si="3"/>
        <v>750</v>
      </c>
      <c r="AR19" s="18">
        <f t="shared" si="4"/>
        <v>1582</v>
      </c>
      <c r="AS19" s="18">
        <f t="shared" si="5"/>
        <v>2257</v>
      </c>
      <c r="AU19" s="14">
        <v>5</v>
      </c>
    </row>
    <row r="20" spans="1:47" ht="16.5" x14ac:dyDescent="0.2">
      <c r="A20">
        <v>1</v>
      </c>
      <c r="B20">
        <v>17</v>
      </c>
      <c r="C20">
        <v>1501017</v>
      </c>
      <c r="D20" t="s">
        <v>316</v>
      </c>
      <c r="E20">
        <v>2600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>
        <v>2600</v>
      </c>
      <c r="L20" t="s">
        <v>327</v>
      </c>
      <c r="M20">
        <v>170</v>
      </c>
      <c r="N20" t="s">
        <v>330</v>
      </c>
      <c r="O20">
        <v>300</v>
      </c>
      <c r="P20" s="21"/>
      <c r="S20" s="21">
        <v>17</v>
      </c>
      <c r="T20" s="21">
        <v>7</v>
      </c>
      <c r="V20" s="14">
        <v>17</v>
      </c>
      <c r="W20" s="14">
        <f t="shared" si="0"/>
        <v>3200</v>
      </c>
      <c r="X20" s="14">
        <f t="shared" si="1"/>
        <v>230</v>
      </c>
      <c r="Y20" s="14">
        <f t="shared" si="6"/>
        <v>400</v>
      </c>
      <c r="AB20" s="14">
        <f>SUM(X$4:X20)*4</f>
        <v>17380</v>
      </c>
      <c r="AC20" s="14">
        <f>SUM(Y$4:Y20)*4</f>
        <v>18800</v>
      </c>
      <c r="AK20" s="14">
        <v>17</v>
      </c>
      <c r="AL20" s="14">
        <v>30</v>
      </c>
      <c r="AM20" s="18">
        <f t="shared" si="2"/>
        <v>43200</v>
      </c>
      <c r="AN20" s="18">
        <f t="shared" si="7"/>
        <v>830</v>
      </c>
      <c r="AO20" s="18">
        <f t="shared" si="8"/>
        <v>1245</v>
      </c>
      <c r="AP20" s="18">
        <f t="shared" si="9"/>
        <v>1660</v>
      </c>
      <c r="AQ20" s="18">
        <f t="shared" si="3"/>
        <v>830</v>
      </c>
      <c r="AR20" s="18">
        <f t="shared" si="4"/>
        <v>1743</v>
      </c>
      <c r="AS20" s="18">
        <f t="shared" si="5"/>
        <v>2490</v>
      </c>
      <c r="AU20" s="14">
        <v>5</v>
      </c>
    </row>
    <row r="21" spans="1:47" ht="16.5" x14ac:dyDescent="0.2">
      <c r="A21">
        <v>1</v>
      </c>
      <c r="B21">
        <v>18</v>
      </c>
      <c r="C21">
        <v>1501018</v>
      </c>
      <c r="D21" t="s">
        <v>316</v>
      </c>
      <c r="E21">
        <v>2700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>
        <v>2700</v>
      </c>
      <c r="L21" t="s">
        <v>327</v>
      </c>
      <c r="M21">
        <v>180</v>
      </c>
      <c r="N21" t="s">
        <v>330</v>
      </c>
      <c r="O21">
        <v>300</v>
      </c>
      <c r="P21" s="21"/>
      <c r="S21" s="21">
        <v>18</v>
      </c>
      <c r="T21" s="21">
        <v>8</v>
      </c>
      <c r="V21" s="14">
        <v>18</v>
      </c>
      <c r="W21" s="14">
        <f t="shared" si="0"/>
        <v>6600</v>
      </c>
      <c r="X21" s="14">
        <f t="shared" si="1"/>
        <v>365</v>
      </c>
      <c r="Y21" s="14">
        <f t="shared" si="6"/>
        <v>400</v>
      </c>
      <c r="AB21" s="14">
        <f>SUM(X$4:X21)*4</f>
        <v>18840</v>
      </c>
      <c r="AC21" s="14">
        <f>SUM(Y$4:Y21)*4</f>
        <v>20400</v>
      </c>
      <c r="AK21" s="14">
        <v>18</v>
      </c>
      <c r="AL21" s="14">
        <v>32</v>
      </c>
      <c r="AM21" s="18">
        <f t="shared" si="2"/>
        <v>47200</v>
      </c>
      <c r="AN21" s="18">
        <f t="shared" si="7"/>
        <v>905</v>
      </c>
      <c r="AO21" s="18">
        <f t="shared" si="8"/>
        <v>1360</v>
      </c>
      <c r="AP21" s="18">
        <f t="shared" si="9"/>
        <v>1815</v>
      </c>
      <c r="AQ21" s="18">
        <f t="shared" si="3"/>
        <v>905</v>
      </c>
      <c r="AR21" s="18">
        <f t="shared" si="4"/>
        <v>1904</v>
      </c>
      <c r="AS21" s="18">
        <f t="shared" si="5"/>
        <v>2722</v>
      </c>
      <c r="AU21" s="14">
        <v>5</v>
      </c>
    </row>
    <row r="22" spans="1:47" ht="16.5" x14ac:dyDescent="0.2">
      <c r="A22">
        <v>1</v>
      </c>
      <c r="B22">
        <v>19</v>
      </c>
      <c r="C22">
        <v>1501019</v>
      </c>
      <c r="D22" t="s">
        <v>316</v>
      </c>
      <c r="E22">
        <v>2800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>
        <v>2800</v>
      </c>
      <c r="L22" t="s">
        <v>327</v>
      </c>
      <c r="M22">
        <v>190</v>
      </c>
      <c r="N22" t="s">
        <v>330</v>
      </c>
      <c r="O22">
        <v>300</v>
      </c>
      <c r="P22" s="21"/>
      <c r="S22" s="21">
        <v>19</v>
      </c>
      <c r="T22" s="21">
        <v>9</v>
      </c>
      <c r="V22" s="14">
        <v>19</v>
      </c>
      <c r="W22" s="14">
        <f t="shared" si="0"/>
        <v>3300</v>
      </c>
      <c r="X22" s="14">
        <f t="shared" si="1"/>
        <v>240</v>
      </c>
      <c r="Y22" s="14">
        <f t="shared" si="6"/>
        <v>400</v>
      </c>
      <c r="AB22" s="14">
        <f>SUM(X$4:X22)*4</f>
        <v>19800</v>
      </c>
      <c r="AC22" s="14">
        <f>SUM(Y$4:Y22)*4</f>
        <v>22000</v>
      </c>
      <c r="AK22" s="14">
        <v>19</v>
      </c>
      <c r="AL22" s="14">
        <v>34</v>
      </c>
      <c r="AM22" s="18">
        <f t="shared" si="2"/>
        <v>51200</v>
      </c>
      <c r="AN22" s="18">
        <f t="shared" si="7"/>
        <v>980</v>
      </c>
      <c r="AO22" s="18">
        <f t="shared" si="8"/>
        <v>1475</v>
      </c>
      <c r="AP22" s="18">
        <f t="shared" si="9"/>
        <v>1965</v>
      </c>
      <c r="AQ22" s="18">
        <f t="shared" si="3"/>
        <v>980</v>
      </c>
      <c r="AR22" s="18">
        <f t="shared" si="4"/>
        <v>2065</v>
      </c>
      <c r="AS22" s="18">
        <f t="shared" si="5"/>
        <v>2947</v>
      </c>
      <c r="AU22" s="14">
        <v>5</v>
      </c>
    </row>
    <row r="23" spans="1:47" ht="16.5" x14ac:dyDescent="0.2">
      <c r="A23">
        <v>1</v>
      </c>
      <c r="B23">
        <v>20</v>
      </c>
      <c r="C23">
        <v>1501020</v>
      </c>
      <c r="D23" t="s">
        <v>316</v>
      </c>
      <c r="E23">
        <v>2900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>
        <v>2900</v>
      </c>
      <c r="L23" t="s">
        <v>327</v>
      </c>
      <c r="M23">
        <v>200</v>
      </c>
      <c r="N23" t="s">
        <v>330</v>
      </c>
      <c r="O23">
        <v>300</v>
      </c>
      <c r="P23" s="21"/>
      <c r="S23" s="21">
        <v>20</v>
      </c>
      <c r="T23" s="21">
        <v>10</v>
      </c>
      <c r="V23" s="14">
        <v>20</v>
      </c>
      <c r="W23" s="14">
        <f t="shared" si="0"/>
        <v>6800</v>
      </c>
      <c r="X23" s="14">
        <f t="shared" si="1"/>
        <v>380</v>
      </c>
      <c r="Y23" s="14">
        <f t="shared" si="6"/>
        <v>400</v>
      </c>
      <c r="AB23" s="14">
        <f>SUM(X$4:X23)*4</f>
        <v>21320</v>
      </c>
      <c r="AC23" s="14">
        <f>SUM(Y$4:Y23)*4</f>
        <v>23600</v>
      </c>
      <c r="AK23" s="14">
        <v>20</v>
      </c>
      <c r="AL23" s="14">
        <v>36</v>
      </c>
      <c r="AM23" s="18">
        <f t="shared" si="2"/>
        <v>55200</v>
      </c>
      <c r="AN23" s="18">
        <f t="shared" si="7"/>
        <v>1060</v>
      </c>
      <c r="AO23" s="18">
        <f t="shared" si="8"/>
        <v>1590</v>
      </c>
      <c r="AP23" s="18">
        <f t="shared" si="9"/>
        <v>2120</v>
      </c>
      <c r="AQ23" s="18">
        <f t="shared" si="3"/>
        <v>1060</v>
      </c>
      <c r="AR23" s="18">
        <f t="shared" si="4"/>
        <v>2226</v>
      </c>
      <c r="AS23" s="18">
        <f t="shared" si="5"/>
        <v>3180</v>
      </c>
      <c r="AU23" s="14">
        <v>10</v>
      </c>
    </row>
    <row r="24" spans="1:47" ht="16.5" x14ac:dyDescent="0.2">
      <c r="A24">
        <v>1</v>
      </c>
      <c r="B24">
        <v>21</v>
      </c>
      <c r="C24">
        <v>1501021</v>
      </c>
      <c r="D24" t="s">
        <v>316</v>
      </c>
      <c r="E24">
        <v>3000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>
        <v>3000</v>
      </c>
      <c r="L24" t="s">
        <v>327</v>
      </c>
      <c r="M24">
        <v>210</v>
      </c>
      <c r="N24" t="s">
        <v>330</v>
      </c>
      <c r="O24">
        <v>400</v>
      </c>
      <c r="P24" s="21"/>
      <c r="S24" s="21">
        <v>21</v>
      </c>
      <c r="T24">
        <v>12</v>
      </c>
      <c r="V24" s="14">
        <v>21</v>
      </c>
      <c r="W24" s="14">
        <f t="shared" si="0"/>
        <v>3400</v>
      </c>
      <c r="X24" s="14">
        <f t="shared" si="1"/>
        <v>250</v>
      </c>
      <c r="Y24" s="14">
        <f t="shared" si="6"/>
        <v>400</v>
      </c>
      <c r="AB24" s="14">
        <f>SUM(X$4:X24)*4</f>
        <v>22320</v>
      </c>
      <c r="AC24" s="14">
        <f>SUM(Y$4:Y24)*4</f>
        <v>25200</v>
      </c>
      <c r="AK24" s="14">
        <v>21</v>
      </c>
      <c r="AL24" s="14">
        <v>38</v>
      </c>
      <c r="AM24" s="18">
        <f t="shared" si="2"/>
        <v>59200</v>
      </c>
      <c r="AN24" s="18">
        <f t="shared" si="7"/>
        <v>1135</v>
      </c>
      <c r="AO24" s="18">
        <f t="shared" si="8"/>
        <v>1705</v>
      </c>
      <c r="AP24" s="18">
        <f t="shared" si="9"/>
        <v>2275</v>
      </c>
      <c r="AQ24" s="18">
        <f t="shared" si="3"/>
        <v>1135</v>
      </c>
      <c r="AR24" s="18">
        <f t="shared" si="4"/>
        <v>2387</v>
      </c>
      <c r="AS24" s="18">
        <f t="shared" si="5"/>
        <v>3412</v>
      </c>
      <c r="AU24" s="14">
        <v>10</v>
      </c>
    </row>
    <row r="25" spans="1:47" ht="16.5" x14ac:dyDescent="0.2">
      <c r="A25">
        <v>1</v>
      </c>
      <c r="B25">
        <v>22</v>
      </c>
      <c r="C25">
        <v>1501022</v>
      </c>
      <c r="D25" t="s">
        <v>316</v>
      </c>
      <c r="E25">
        <v>3100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>
        <v>3100</v>
      </c>
      <c r="L25" t="s">
        <v>327</v>
      </c>
      <c r="M25">
        <v>220</v>
      </c>
      <c r="N25" t="s">
        <v>330</v>
      </c>
      <c r="O25">
        <v>400</v>
      </c>
      <c r="P25" s="21"/>
      <c r="S25" s="21">
        <v>22</v>
      </c>
      <c r="T25" s="21">
        <v>14</v>
      </c>
      <c r="V25" s="14">
        <v>22</v>
      </c>
      <c r="W25" s="14">
        <f t="shared" si="0"/>
        <v>7000</v>
      </c>
      <c r="X25" s="14">
        <f t="shared" si="1"/>
        <v>395</v>
      </c>
      <c r="Y25" s="14">
        <f t="shared" si="6"/>
        <v>500</v>
      </c>
      <c r="AB25" s="14">
        <f>SUM(X$4:X25)*4</f>
        <v>23900</v>
      </c>
      <c r="AC25" s="14">
        <f>SUM(Y$4:Y25)*4</f>
        <v>27200</v>
      </c>
      <c r="AK25" s="14">
        <v>22</v>
      </c>
      <c r="AL25" s="14">
        <v>40</v>
      </c>
      <c r="AM25" s="18">
        <f t="shared" si="2"/>
        <v>63200</v>
      </c>
      <c r="AN25" s="18">
        <f t="shared" si="7"/>
        <v>1215</v>
      </c>
      <c r="AO25" s="18">
        <f t="shared" si="8"/>
        <v>1820</v>
      </c>
      <c r="AP25" s="18">
        <f t="shared" si="9"/>
        <v>2430</v>
      </c>
      <c r="AQ25" s="18">
        <f t="shared" si="3"/>
        <v>1215</v>
      </c>
      <c r="AR25" s="18">
        <f t="shared" si="4"/>
        <v>2548</v>
      </c>
      <c r="AS25" s="18">
        <f t="shared" si="5"/>
        <v>3645</v>
      </c>
      <c r="AU25" s="14">
        <v>10</v>
      </c>
    </row>
    <row r="26" spans="1:47" ht="16.5" x14ac:dyDescent="0.2">
      <c r="A26">
        <v>1</v>
      </c>
      <c r="B26">
        <v>23</v>
      </c>
      <c r="C26">
        <v>1501023</v>
      </c>
      <c r="D26" t="s">
        <v>316</v>
      </c>
      <c r="E26">
        <v>3200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>
        <v>3200</v>
      </c>
      <c r="L26" t="s">
        <v>327</v>
      </c>
      <c r="M26">
        <v>230</v>
      </c>
      <c r="N26" t="s">
        <v>330</v>
      </c>
      <c r="O26">
        <v>400</v>
      </c>
      <c r="P26" s="21"/>
      <c r="S26" s="21">
        <v>23</v>
      </c>
      <c r="T26" s="21">
        <v>16</v>
      </c>
      <c r="V26" s="14">
        <v>23</v>
      </c>
      <c r="W26" s="14">
        <f t="shared" si="0"/>
        <v>3500</v>
      </c>
      <c r="X26" s="14">
        <f t="shared" si="1"/>
        <v>260</v>
      </c>
      <c r="Y26" s="14">
        <f t="shared" si="6"/>
        <v>500</v>
      </c>
      <c r="AB26" s="14">
        <f>SUM(X$4:X26)*4</f>
        <v>24940</v>
      </c>
      <c r="AC26" s="14">
        <f>SUM(Y$4:Y26)*4</f>
        <v>29200</v>
      </c>
      <c r="AK26" s="14">
        <v>23</v>
      </c>
      <c r="AL26" s="14">
        <v>45</v>
      </c>
      <c r="AM26" s="18">
        <f t="shared" si="2"/>
        <v>73200</v>
      </c>
      <c r="AN26" s="18">
        <f t="shared" si="7"/>
        <v>1405</v>
      </c>
      <c r="AO26" s="18">
        <f t="shared" si="8"/>
        <v>2110</v>
      </c>
      <c r="AP26" s="18">
        <f t="shared" si="9"/>
        <v>2815</v>
      </c>
      <c r="AQ26" s="18">
        <f t="shared" si="3"/>
        <v>1405</v>
      </c>
      <c r="AR26" s="18">
        <f t="shared" si="4"/>
        <v>2954</v>
      </c>
      <c r="AS26" s="18">
        <f t="shared" si="5"/>
        <v>4222</v>
      </c>
      <c r="AU26" s="14">
        <v>10</v>
      </c>
    </row>
    <row r="27" spans="1:47" ht="16.5" x14ac:dyDescent="0.2">
      <c r="A27">
        <v>1</v>
      </c>
      <c r="B27">
        <v>24</v>
      </c>
      <c r="C27">
        <v>1501024</v>
      </c>
      <c r="D27" t="s">
        <v>316</v>
      </c>
      <c r="E27">
        <v>3300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>
        <v>3300</v>
      </c>
      <c r="L27" t="s">
        <v>327</v>
      </c>
      <c r="M27">
        <v>240</v>
      </c>
      <c r="N27" t="s">
        <v>330</v>
      </c>
      <c r="O27">
        <v>400</v>
      </c>
      <c r="P27" s="21"/>
      <c r="S27" s="21">
        <v>24</v>
      </c>
      <c r="T27" s="21">
        <v>18</v>
      </c>
      <c r="V27" s="14">
        <v>24</v>
      </c>
      <c r="W27" s="14">
        <f t="shared" si="0"/>
        <v>7200</v>
      </c>
      <c r="X27" s="14">
        <f t="shared" si="1"/>
        <v>410</v>
      </c>
      <c r="Y27" s="14">
        <f t="shared" si="6"/>
        <v>500</v>
      </c>
      <c r="AB27" s="14">
        <f>SUM(X$4:X27)*4</f>
        <v>26580</v>
      </c>
      <c r="AC27" s="14">
        <f>SUM(Y$4:Y27)*4</f>
        <v>31200</v>
      </c>
      <c r="AK27" s="14">
        <v>24</v>
      </c>
      <c r="AL27" s="14">
        <v>50</v>
      </c>
      <c r="AM27" s="18">
        <f t="shared" si="2"/>
        <v>83200</v>
      </c>
      <c r="AN27" s="18">
        <f t="shared" si="7"/>
        <v>1600</v>
      </c>
      <c r="AO27" s="18">
        <f t="shared" si="8"/>
        <v>2400</v>
      </c>
      <c r="AP27" s="18">
        <f t="shared" si="9"/>
        <v>3200</v>
      </c>
      <c r="AQ27" s="18">
        <f t="shared" si="3"/>
        <v>1600</v>
      </c>
      <c r="AR27" s="18">
        <f t="shared" si="4"/>
        <v>3360</v>
      </c>
      <c r="AS27" s="18">
        <f t="shared" si="5"/>
        <v>4800</v>
      </c>
      <c r="AU27" s="14">
        <v>10</v>
      </c>
    </row>
    <row r="28" spans="1:47" ht="16.5" x14ac:dyDescent="0.2">
      <c r="A28">
        <v>1</v>
      </c>
      <c r="B28">
        <v>25</v>
      </c>
      <c r="C28">
        <v>1501025</v>
      </c>
      <c r="D28" t="s">
        <v>316</v>
      </c>
      <c r="E28">
        <v>3400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>
        <v>3400</v>
      </c>
      <c r="L28" t="s">
        <v>327</v>
      </c>
      <c r="M28">
        <v>250</v>
      </c>
      <c r="N28" t="s">
        <v>330</v>
      </c>
      <c r="O28">
        <v>400</v>
      </c>
      <c r="P28" s="21"/>
      <c r="S28" s="21">
        <v>25</v>
      </c>
      <c r="T28" s="21">
        <v>20</v>
      </c>
      <c r="V28" s="14">
        <v>25</v>
      </c>
      <c r="W28" s="14">
        <f t="shared" si="0"/>
        <v>3600</v>
      </c>
      <c r="X28" s="14">
        <f t="shared" si="1"/>
        <v>270</v>
      </c>
      <c r="Y28" s="14">
        <f t="shared" si="6"/>
        <v>500</v>
      </c>
      <c r="AB28" s="14">
        <f>SUM(X$4:X28)*4</f>
        <v>27660</v>
      </c>
      <c r="AC28" s="14">
        <f>SUM(Y$4:Y28)*4</f>
        <v>33200</v>
      </c>
      <c r="AK28" s="14">
        <v>25</v>
      </c>
      <c r="AL28" s="14">
        <v>55</v>
      </c>
      <c r="AM28" s="18">
        <f t="shared" si="2"/>
        <v>93200</v>
      </c>
      <c r="AN28" s="18">
        <f t="shared" si="7"/>
        <v>1790</v>
      </c>
      <c r="AO28" s="18">
        <f t="shared" si="8"/>
        <v>2685</v>
      </c>
      <c r="AP28" s="18">
        <f t="shared" si="9"/>
        <v>3580</v>
      </c>
      <c r="AQ28" s="18">
        <f t="shared" si="3"/>
        <v>1790</v>
      </c>
      <c r="AR28" s="18">
        <f t="shared" si="4"/>
        <v>3759</v>
      </c>
      <c r="AS28" s="18">
        <f t="shared" si="5"/>
        <v>5370</v>
      </c>
      <c r="AU28" s="14">
        <v>15</v>
      </c>
    </row>
    <row r="29" spans="1:47" ht="16.5" x14ac:dyDescent="0.2">
      <c r="A29">
        <v>1</v>
      </c>
      <c r="B29">
        <v>26</v>
      </c>
      <c r="C29">
        <v>1501026</v>
      </c>
      <c r="D29" t="s">
        <v>316</v>
      </c>
      <c r="E29">
        <v>3500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>
        <v>3500</v>
      </c>
      <c r="L29" t="s">
        <v>327</v>
      </c>
      <c r="M29">
        <v>260</v>
      </c>
      <c r="N29" t="s">
        <v>330</v>
      </c>
      <c r="O29">
        <v>500</v>
      </c>
      <c r="P29" s="21"/>
      <c r="S29" s="21">
        <v>26</v>
      </c>
      <c r="T29" s="21">
        <v>22</v>
      </c>
      <c r="V29" s="14">
        <v>26</v>
      </c>
      <c r="W29" s="14">
        <f t="shared" si="0"/>
        <v>7400</v>
      </c>
      <c r="X29" s="14">
        <f t="shared" si="1"/>
        <v>425</v>
      </c>
      <c r="Y29" s="14">
        <f t="shared" si="6"/>
        <v>500</v>
      </c>
      <c r="AB29" s="14">
        <f>SUM(X$4:X29)*4</f>
        <v>29360</v>
      </c>
      <c r="AC29" s="14">
        <f>SUM(Y$4:Y29)*4</f>
        <v>35200</v>
      </c>
      <c r="AK29" s="14">
        <v>26</v>
      </c>
      <c r="AL29" s="14">
        <v>60</v>
      </c>
      <c r="AM29" s="18">
        <f t="shared" si="2"/>
        <v>103200</v>
      </c>
      <c r="AN29" s="18">
        <f t="shared" si="7"/>
        <v>1980</v>
      </c>
      <c r="AO29" s="18">
        <f t="shared" si="8"/>
        <v>2975</v>
      </c>
      <c r="AP29" s="18">
        <f t="shared" si="9"/>
        <v>3965</v>
      </c>
      <c r="AQ29" s="18">
        <f t="shared" si="3"/>
        <v>1980</v>
      </c>
      <c r="AR29" s="18">
        <f t="shared" si="4"/>
        <v>4165</v>
      </c>
      <c r="AS29" s="18">
        <f t="shared" si="5"/>
        <v>5947</v>
      </c>
      <c r="AU29" s="14">
        <v>15</v>
      </c>
    </row>
    <row r="30" spans="1:47" ht="16.5" x14ac:dyDescent="0.2">
      <c r="A30">
        <v>1</v>
      </c>
      <c r="B30">
        <v>27</v>
      </c>
      <c r="C30">
        <v>1501027</v>
      </c>
      <c r="D30" t="s">
        <v>316</v>
      </c>
      <c r="E30">
        <v>3600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>
        <v>3600</v>
      </c>
      <c r="L30" t="s">
        <v>327</v>
      </c>
      <c r="M30">
        <v>270</v>
      </c>
      <c r="N30" t="s">
        <v>330</v>
      </c>
      <c r="O30">
        <v>500</v>
      </c>
      <c r="P30" s="21"/>
      <c r="S30" s="21">
        <v>27</v>
      </c>
      <c r="T30" s="21">
        <v>24</v>
      </c>
      <c r="V30" s="14">
        <v>27</v>
      </c>
      <c r="W30" s="14">
        <f t="shared" si="0"/>
        <v>3700</v>
      </c>
      <c r="X30" s="14">
        <f t="shared" si="1"/>
        <v>280</v>
      </c>
      <c r="Y30" s="14">
        <f t="shared" si="6"/>
        <v>500</v>
      </c>
      <c r="AB30" s="14">
        <f>SUM(X$4:X30)*4</f>
        <v>30480</v>
      </c>
      <c r="AC30" s="14">
        <f>SUM(Y$4:Y30)*4</f>
        <v>37200</v>
      </c>
      <c r="AK30" s="14">
        <v>27</v>
      </c>
      <c r="AL30" s="14">
        <v>65</v>
      </c>
      <c r="AM30" s="18">
        <f t="shared" si="2"/>
        <v>113200</v>
      </c>
      <c r="AN30" s="18">
        <f t="shared" si="7"/>
        <v>2175</v>
      </c>
      <c r="AO30" s="18">
        <f t="shared" si="8"/>
        <v>3265</v>
      </c>
      <c r="AP30" s="18">
        <f t="shared" si="9"/>
        <v>4350</v>
      </c>
      <c r="AQ30" s="18">
        <f t="shared" si="3"/>
        <v>2175</v>
      </c>
      <c r="AR30" s="18">
        <f t="shared" si="4"/>
        <v>4571</v>
      </c>
      <c r="AS30" s="18">
        <f t="shared" si="5"/>
        <v>6525</v>
      </c>
      <c r="AU30" s="14">
        <v>15</v>
      </c>
    </row>
    <row r="31" spans="1:47" ht="16.5" x14ac:dyDescent="0.2">
      <c r="A31">
        <v>1</v>
      </c>
      <c r="B31">
        <v>28</v>
      </c>
      <c r="C31">
        <v>1501028</v>
      </c>
      <c r="D31" t="s">
        <v>316</v>
      </c>
      <c r="E31">
        <v>3700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>
        <v>3700</v>
      </c>
      <c r="L31" t="s">
        <v>327</v>
      </c>
      <c r="M31">
        <v>280</v>
      </c>
      <c r="N31" t="s">
        <v>330</v>
      </c>
      <c r="O31">
        <v>500</v>
      </c>
      <c r="P31" s="21"/>
      <c r="S31" s="21">
        <v>28</v>
      </c>
      <c r="T31" s="21">
        <v>26</v>
      </c>
      <c r="V31" s="14">
        <v>28</v>
      </c>
      <c r="W31" s="14">
        <f t="shared" si="0"/>
        <v>7600</v>
      </c>
      <c r="X31" s="14">
        <f t="shared" si="1"/>
        <v>440</v>
      </c>
      <c r="Y31" s="14">
        <f t="shared" si="6"/>
        <v>500</v>
      </c>
      <c r="AB31" s="14">
        <f>SUM(X$4:X31)*4</f>
        <v>32240</v>
      </c>
      <c r="AC31" s="14">
        <f>SUM(Y$4:Y31)*4</f>
        <v>39200</v>
      </c>
      <c r="AK31" s="14">
        <v>28</v>
      </c>
      <c r="AL31" s="14">
        <v>70</v>
      </c>
      <c r="AM31" s="18">
        <f t="shared" si="2"/>
        <v>123200</v>
      </c>
      <c r="AN31" s="18">
        <f t="shared" si="7"/>
        <v>2365</v>
      </c>
      <c r="AO31" s="18">
        <f t="shared" si="8"/>
        <v>3550</v>
      </c>
      <c r="AP31" s="18">
        <f t="shared" si="9"/>
        <v>4735</v>
      </c>
      <c r="AQ31" s="18">
        <f t="shared" si="3"/>
        <v>2365</v>
      </c>
      <c r="AR31" s="18">
        <f t="shared" si="4"/>
        <v>4970</v>
      </c>
      <c r="AS31" s="18">
        <f t="shared" si="5"/>
        <v>7102</v>
      </c>
      <c r="AU31" s="14">
        <v>15</v>
      </c>
    </row>
    <row r="32" spans="1:47" ht="16.5" x14ac:dyDescent="0.2">
      <c r="A32">
        <v>1</v>
      </c>
      <c r="B32">
        <v>29</v>
      </c>
      <c r="C32">
        <v>1501029</v>
      </c>
      <c r="D32" t="s">
        <v>316</v>
      </c>
      <c r="E32">
        <v>3800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>
        <v>3800</v>
      </c>
      <c r="L32" t="s">
        <v>327</v>
      </c>
      <c r="M32">
        <v>290</v>
      </c>
      <c r="N32" t="s">
        <v>330</v>
      </c>
      <c r="O32">
        <v>500</v>
      </c>
      <c r="P32" s="21"/>
      <c r="S32" s="21">
        <v>29</v>
      </c>
      <c r="T32" s="21">
        <v>28</v>
      </c>
      <c r="V32" s="14">
        <v>29</v>
      </c>
      <c r="W32" s="14">
        <f t="shared" si="0"/>
        <v>3800</v>
      </c>
      <c r="X32" s="14">
        <f t="shared" si="1"/>
        <v>290</v>
      </c>
      <c r="Y32" s="14">
        <f t="shared" si="6"/>
        <v>500</v>
      </c>
      <c r="AB32" s="14">
        <f>SUM(X$4:X32)*4</f>
        <v>33400</v>
      </c>
      <c r="AC32" s="14">
        <f>SUM(Y$4:Y32)*4</f>
        <v>41200</v>
      </c>
      <c r="AK32" s="14">
        <v>29</v>
      </c>
      <c r="AL32" s="14">
        <v>75</v>
      </c>
      <c r="AM32" s="18">
        <f t="shared" si="2"/>
        <v>133200</v>
      </c>
      <c r="AN32" s="18">
        <f t="shared" si="7"/>
        <v>2560</v>
      </c>
      <c r="AO32" s="18">
        <f t="shared" si="8"/>
        <v>3840</v>
      </c>
      <c r="AP32" s="18">
        <f t="shared" si="9"/>
        <v>5120</v>
      </c>
      <c r="AQ32" s="18">
        <f t="shared" si="3"/>
        <v>2560</v>
      </c>
      <c r="AR32" s="18">
        <f t="shared" si="4"/>
        <v>5376</v>
      </c>
      <c r="AS32" s="18">
        <f t="shared" si="5"/>
        <v>7680</v>
      </c>
      <c r="AU32" s="14">
        <v>15</v>
      </c>
    </row>
    <row r="33" spans="1:47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>
        <v>4000</v>
      </c>
      <c r="L33" t="s">
        <v>327</v>
      </c>
      <c r="M33">
        <v>300</v>
      </c>
      <c r="N33" t="s">
        <v>330</v>
      </c>
      <c r="O33">
        <v>500</v>
      </c>
      <c r="P33" s="21"/>
      <c r="S33" s="21">
        <v>30</v>
      </c>
      <c r="T33" s="21">
        <v>30</v>
      </c>
      <c r="V33" s="14">
        <v>30</v>
      </c>
      <c r="W33" s="14">
        <f t="shared" si="0"/>
        <v>4000</v>
      </c>
      <c r="X33" s="14">
        <f t="shared" si="1"/>
        <v>300</v>
      </c>
      <c r="Y33" s="14">
        <f t="shared" si="6"/>
        <v>500</v>
      </c>
      <c r="AB33" s="14">
        <f>SUM(X$4:X33)*4</f>
        <v>34600</v>
      </c>
      <c r="AC33" s="14">
        <f>SUM(Y$4:Y33)*4</f>
        <v>43200</v>
      </c>
      <c r="AK33" s="14">
        <v>30</v>
      </c>
      <c r="AL33" s="14">
        <v>80</v>
      </c>
      <c r="AM33" s="18">
        <f t="shared" si="2"/>
        <v>143200</v>
      </c>
      <c r="AN33" s="18">
        <f t="shared" si="7"/>
        <v>2750</v>
      </c>
      <c r="AO33" s="18">
        <f t="shared" si="8"/>
        <v>4130</v>
      </c>
      <c r="AP33" s="18">
        <f t="shared" si="9"/>
        <v>5505</v>
      </c>
      <c r="AQ33" s="18">
        <f t="shared" si="3"/>
        <v>2750</v>
      </c>
      <c r="AR33" s="18">
        <f t="shared" si="4"/>
        <v>5782</v>
      </c>
      <c r="AS33" s="18">
        <f t="shared" si="5"/>
        <v>8257</v>
      </c>
      <c r="AU33" s="14">
        <v>21</v>
      </c>
    </row>
    <row r="34" spans="1:47" ht="16.5" x14ac:dyDescent="0.2">
      <c r="A34">
        <v>2</v>
      </c>
      <c r="B34">
        <v>1</v>
      </c>
      <c r="C34">
        <v>1502001</v>
      </c>
      <c r="D34" t="s">
        <v>316</v>
      </c>
      <c r="E34">
        <v>1000</v>
      </c>
      <c r="F34" t="s">
        <v>327</v>
      </c>
      <c r="G34">
        <v>10</v>
      </c>
      <c r="J34" t="s">
        <v>316</v>
      </c>
      <c r="K34">
        <v>1000</v>
      </c>
      <c r="L34" t="s">
        <v>327</v>
      </c>
      <c r="M34">
        <v>10</v>
      </c>
      <c r="V34" s="14">
        <v>31</v>
      </c>
      <c r="W34" s="14">
        <f t="shared" si="0"/>
        <v>4000</v>
      </c>
      <c r="X34" s="14">
        <f t="shared" si="1"/>
        <v>300</v>
      </c>
      <c r="Y34" s="14">
        <f t="shared" si="6"/>
        <v>500</v>
      </c>
      <c r="AB34" s="14">
        <f>SUM(X$4:X34)*4</f>
        <v>35800</v>
      </c>
      <c r="AC34" s="14">
        <f>SUM(Y$4:Y34)*4</f>
        <v>45200</v>
      </c>
    </row>
    <row r="35" spans="1:47" ht="16.5" x14ac:dyDescent="0.2">
      <c r="A35">
        <v>2</v>
      </c>
      <c r="B35">
        <v>2</v>
      </c>
      <c r="C35">
        <v>1502002</v>
      </c>
      <c r="D35" t="s">
        <v>316</v>
      </c>
      <c r="E35">
        <v>1200</v>
      </c>
      <c r="F35" t="s">
        <v>327</v>
      </c>
      <c r="G35">
        <v>15</v>
      </c>
      <c r="J35" t="s">
        <v>316</v>
      </c>
      <c r="K35">
        <v>1100</v>
      </c>
      <c r="L35" t="s">
        <v>327</v>
      </c>
      <c r="M35">
        <v>20</v>
      </c>
      <c r="V35" s="14">
        <v>32</v>
      </c>
      <c r="W35" s="14">
        <f t="shared" si="0"/>
        <v>4000</v>
      </c>
      <c r="X35" s="14">
        <f t="shared" si="1"/>
        <v>300</v>
      </c>
      <c r="Y35" s="14">
        <f t="shared" si="6"/>
        <v>500</v>
      </c>
      <c r="AB35" s="14">
        <f>SUM(X$4:X35)*4</f>
        <v>37000</v>
      </c>
      <c r="AC35" s="14">
        <f>SUM(Y$4:Y35)*4</f>
        <v>47200</v>
      </c>
    </row>
    <row r="36" spans="1:47" ht="16.5" x14ac:dyDescent="0.2">
      <c r="A36">
        <v>2</v>
      </c>
      <c r="B36">
        <v>3</v>
      </c>
      <c r="C36">
        <v>1502003</v>
      </c>
      <c r="D36" t="s">
        <v>316</v>
      </c>
      <c r="E36">
        <v>1400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>
        <v>1200</v>
      </c>
      <c r="L36" t="s">
        <v>327</v>
      </c>
      <c r="M36">
        <v>30</v>
      </c>
      <c r="V36" s="14">
        <v>33</v>
      </c>
      <c r="W36" s="14">
        <f t="shared" si="0"/>
        <v>4000</v>
      </c>
      <c r="X36" s="14">
        <f t="shared" si="1"/>
        <v>300</v>
      </c>
      <c r="Y36" s="14">
        <f t="shared" si="6"/>
        <v>500</v>
      </c>
      <c r="AB36" s="14">
        <f>SUM(X$4:X36)*4</f>
        <v>38200</v>
      </c>
      <c r="AC36" s="14">
        <f>SUM(Y$4:Y36)*4</f>
        <v>49200</v>
      </c>
    </row>
    <row r="37" spans="1:47" ht="16.5" x14ac:dyDescent="0.2">
      <c r="A37">
        <v>2</v>
      </c>
      <c r="B37">
        <v>4</v>
      </c>
      <c r="C37">
        <v>1502004</v>
      </c>
      <c r="D37" t="s">
        <v>316</v>
      </c>
      <c r="E37">
        <v>1600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>
        <v>1300</v>
      </c>
      <c r="L37" t="s">
        <v>327</v>
      </c>
      <c r="M37">
        <v>40</v>
      </c>
      <c r="V37" s="14">
        <v>34</v>
      </c>
      <c r="W37" s="14">
        <f t="shared" si="0"/>
        <v>4000</v>
      </c>
      <c r="X37" s="14">
        <f t="shared" si="1"/>
        <v>300</v>
      </c>
      <c r="Y37" s="14">
        <f t="shared" si="6"/>
        <v>500</v>
      </c>
      <c r="AB37" s="14">
        <f>SUM(X$4:X37)*4</f>
        <v>39400</v>
      </c>
      <c r="AC37" s="14">
        <f>SUM(Y$4:Y37)*4</f>
        <v>51200</v>
      </c>
    </row>
    <row r="38" spans="1:47" ht="16.5" x14ac:dyDescent="0.2">
      <c r="A38">
        <v>2</v>
      </c>
      <c r="B38">
        <v>5</v>
      </c>
      <c r="C38">
        <v>1502005</v>
      </c>
      <c r="D38" t="s">
        <v>316</v>
      </c>
      <c r="E38">
        <v>1800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>
        <v>1400</v>
      </c>
      <c r="L38" t="s">
        <v>327</v>
      </c>
      <c r="M38">
        <v>50</v>
      </c>
      <c r="V38" s="14">
        <v>35</v>
      </c>
      <c r="W38" s="14">
        <f t="shared" si="0"/>
        <v>4000</v>
      </c>
      <c r="X38" s="14">
        <f t="shared" si="1"/>
        <v>300</v>
      </c>
      <c r="Y38" s="14">
        <f t="shared" si="6"/>
        <v>500</v>
      </c>
      <c r="AB38" s="14">
        <f>SUM(X$4:X38)*4</f>
        <v>40600</v>
      </c>
      <c r="AC38" s="14">
        <f>SUM(Y$4:Y38)*4</f>
        <v>53200</v>
      </c>
    </row>
    <row r="39" spans="1:47" ht="16.5" x14ac:dyDescent="0.2">
      <c r="A39">
        <v>2</v>
      </c>
      <c r="B39">
        <v>6</v>
      </c>
      <c r="C39">
        <v>1502006</v>
      </c>
      <c r="D39" t="s">
        <v>316</v>
      </c>
      <c r="E39">
        <v>2000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>
        <v>1500</v>
      </c>
      <c r="L39" t="s">
        <v>327</v>
      </c>
      <c r="M39">
        <v>60</v>
      </c>
      <c r="N39" t="s">
        <v>330</v>
      </c>
      <c r="O39">
        <v>100</v>
      </c>
      <c r="V39" s="14">
        <v>36</v>
      </c>
      <c r="W39" s="14">
        <f t="shared" si="0"/>
        <v>4000</v>
      </c>
      <c r="X39" s="14">
        <f t="shared" si="1"/>
        <v>300</v>
      </c>
      <c r="Y39" s="14">
        <f t="shared" si="6"/>
        <v>500</v>
      </c>
      <c r="AB39" s="14">
        <f>SUM(X$4:X39)*4</f>
        <v>41800</v>
      </c>
      <c r="AC39" s="14">
        <f>SUM(Y$4:Y39)*4</f>
        <v>55200</v>
      </c>
    </row>
    <row r="40" spans="1:47" ht="16.5" x14ac:dyDescent="0.2">
      <c r="A40">
        <v>2</v>
      </c>
      <c r="B40">
        <v>7</v>
      </c>
      <c r="C40">
        <v>1502007</v>
      </c>
      <c r="D40" t="s">
        <v>316</v>
      </c>
      <c r="E40">
        <v>2200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>
        <v>1600</v>
      </c>
      <c r="L40" t="s">
        <v>327</v>
      </c>
      <c r="M40">
        <v>70</v>
      </c>
      <c r="N40" t="s">
        <v>330</v>
      </c>
      <c r="O40">
        <v>100</v>
      </c>
      <c r="V40" s="14">
        <v>37</v>
      </c>
      <c r="W40" s="14">
        <f t="shared" si="0"/>
        <v>4000</v>
      </c>
      <c r="X40" s="14">
        <f t="shared" si="1"/>
        <v>300</v>
      </c>
      <c r="Y40" s="14">
        <f t="shared" si="6"/>
        <v>500</v>
      </c>
      <c r="AB40" s="14">
        <f>SUM(X$4:X40)*4</f>
        <v>43000</v>
      </c>
      <c r="AC40" s="14">
        <f>SUM(Y$4:Y40)*4</f>
        <v>57200</v>
      </c>
    </row>
    <row r="41" spans="1:47" ht="16.5" x14ac:dyDescent="0.2">
      <c r="A41">
        <v>2</v>
      </c>
      <c r="B41">
        <v>8</v>
      </c>
      <c r="C41">
        <v>1502008</v>
      </c>
      <c r="D41" t="s">
        <v>316</v>
      </c>
      <c r="E41">
        <v>2400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>
        <v>1700</v>
      </c>
      <c r="L41" t="s">
        <v>327</v>
      </c>
      <c r="M41">
        <v>80</v>
      </c>
      <c r="N41" t="s">
        <v>330</v>
      </c>
      <c r="O41">
        <v>100</v>
      </c>
      <c r="V41" s="14">
        <v>38</v>
      </c>
      <c r="W41" s="14">
        <f t="shared" si="0"/>
        <v>4000</v>
      </c>
      <c r="X41" s="14">
        <f t="shared" si="1"/>
        <v>300</v>
      </c>
      <c r="Y41" s="14">
        <f t="shared" si="6"/>
        <v>500</v>
      </c>
      <c r="AB41" s="14">
        <f>SUM(X$4:X41)*4</f>
        <v>44200</v>
      </c>
      <c r="AC41" s="14">
        <f>SUM(Y$4:Y41)*4</f>
        <v>59200</v>
      </c>
    </row>
    <row r="42" spans="1:47" ht="16.5" x14ac:dyDescent="0.2">
      <c r="A42">
        <v>2</v>
      </c>
      <c r="B42">
        <v>9</v>
      </c>
      <c r="C42">
        <v>1502009</v>
      </c>
      <c r="D42" t="s">
        <v>316</v>
      </c>
      <c r="E42">
        <v>2600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>
        <v>1800</v>
      </c>
      <c r="L42" t="s">
        <v>327</v>
      </c>
      <c r="M42">
        <v>90</v>
      </c>
      <c r="N42" t="s">
        <v>330</v>
      </c>
      <c r="O42">
        <v>100</v>
      </c>
      <c r="V42" s="14">
        <v>39</v>
      </c>
      <c r="W42" s="14">
        <f t="shared" si="0"/>
        <v>4000</v>
      </c>
      <c r="X42" s="14">
        <f t="shared" si="1"/>
        <v>300</v>
      </c>
      <c r="Y42" s="14">
        <f t="shared" si="6"/>
        <v>500</v>
      </c>
      <c r="AB42" s="14">
        <f>SUM(X$4:X42)*4</f>
        <v>45400</v>
      </c>
      <c r="AC42" s="14">
        <f>SUM(Y$4:Y42)*4</f>
        <v>61200</v>
      </c>
    </row>
    <row r="43" spans="1:47" ht="16.5" x14ac:dyDescent="0.2">
      <c r="A43">
        <v>2</v>
      </c>
      <c r="B43">
        <v>10</v>
      </c>
      <c r="C43">
        <v>1502010</v>
      </c>
      <c r="D43" t="s">
        <v>316</v>
      </c>
      <c r="E43">
        <v>2800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>
        <v>1900</v>
      </c>
      <c r="L43" t="s">
        <v>327</v>
      </c>
      <c r="M43">
        <v>100</v>
      </c>
      <c r="N43" t="s">
        <v>330</v>
      </c>
      <c r="O43">
        <v>100</v>
      </c>
      <c r="V43" s="14">
        <v>40</v>
      </c>
      <c r="W43" s="14">
        <f t="shared" si="0"/>
        <v>4000</v>
      </c>
      <c r="X43" s="14">
        <f t="shared" si="1"/>
        <v>300</v>
      </c>
      <c r="Y43" s="14">
        <f t="shared" si="6"/>
        <v>500</v>
      </c>
      <c r="AB43" s="14">
        <f>SUM(X$4:X43)*4</f>
        <v>46600</v>
      </c>
      <c r="AC43" s="14">
        <f>SUM(Y$4:Y43)*4</f>
        <v>63200</v>
      </c>
    </row>
    <row r="44" spans="1:47" ht="16.5" x14ac:dyDescent="0.2">
      <c r="A44">
        <v>2</v>
      </c>
      <c r="B44">
        <v>11</v>
      </c>
      <c r="C44">
        <v>1502011</v>
      </c>
      <c r="D44" t="s">
        <v>316</v>
      </c>
      <c r="E44">
        <v>3000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>
        <v>2000</v>
      </c>
      <c r="L44" t="s">
        <v>327</v>
      </c>
      <c r="M44">
        <v>110</v>
      </c>
      <c r="N44" t="s">
        <v>330</v>
      </c>
      <c r="O44">
        <v>200</v>
      </c>
      <c r="V44" s="14">
        <v>41</v>
      </c>
      <c r="W44" s="14">
        <f t="shared" si="0"/>
        <v>4000</v>
      </c>
      <c r="X44" s="14">
        <f t="shared" si="1"/>
        <v>300</v>
      </c>
      <c r="Y44" s="14">
        <f t="shared" si="6"/>
        <v>500</v>
      </c>
      <c r="AB44" s="14">
        <f>SUM(X$4:X44)*4</f>
        <v>47800</v>
      </c>
      <c r="AC44" s="14">
        <f>SUM(Y$4:Y44)*4</f>
        <v>65200</v>
      </c>
    </row>
    <row r="45" spans="1:47" ht="16.5" x14ac:dyDescent="0.2">
      <c r="A45">
        <v>2</v>
      </c>
      <c r="B45">
        <v>12</v>
      </c>
      <c r="C45">
        <v>1502012</v>
      </c>
      <c r="D45" t="s">
        <v>316</v>
      </c>
      <c r="E45">
        <v>3200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>
        <v>2100</v>
      </c>
      <c r="L45" t="s">
        <v>327</v>
      </c>
      <c r="M45">
        <v>120</v>
      </c>
      <c r="N45" t="s">
        <v>330</v>
      </c>
      <c r="O45">
        <v>200</v>
      </c>
      <c r="V45" s="14">
        <v>42</v>
      </c>
      <c r="W45" s="14">
        <f t="shared" si="0"/>
        <v>4000</v>
      </c>
      <c r="X45" s="14">
        <f t="shared" si="1"/>
        <v>300</v>
      </c>
      <c r="Y45" s="14">
        <f t="shared" si="6"/>
        <v>500</v>
      </c>
      <c r="AB45" s="14">
        <f>SUM(X$4:X45)*4</f>
        <v>49000</v>
      </c>
      <c r="AC45" s="14">
        <f>SUM(Y$4:Y45)*4</f>
        <v>67200</v>
      </c>
    </row>
    <row r="46" spans="1:47" ht="16.5" x14ac:dyDescent="0.2">
      <c r="A46">
        <v>2</v>
      </c>
      <c r="B46">
        <v>13</v>
      </c>
      <c r="C46">
        <v>1502013</v>
      </c>
      <c r="D46" t="s">
        <v>316</v>
      </c>
      <c r="E46">
        <v>3400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>
        <v>2200</v>
      </c>
      <c r="L46" t="s">
        <v>327</v>
      </c>
      <c r="M46">
        <v>130</v>
      </c>
      <c r="N46" t="s">
        <v>330</v>
      </c>
      <c r="O46">
        <v>200</v>
      </c>
      <c r="V46" s="14">
        <v>43</v>
      </c>
      <c r="W46" s="14">
        <f t="shared" si="0"/>
        <v>4000</v>
      </c>
      <c r="X46" s="14">
        <f t="shared" si="1"/>
        <v>300</v>
      </c>
      <c r="Y46" s="14">
        <f t="shared" si="6"/>
        <v>500</v>
      </c>
      <c r="AB46" s="14">
        <f>SUM(X$4:X46)*4</f>
        <v>50200</v>
      </c>
      <c r="AC46" s="14">
        <f>SUM(Y$4:Y46)*4</f>
        <v>69200</v>
      </c>
    </row>
    <row r="47" spans="1:47" ht="16.5" x14ac:dyDescent="0.2">
      <c r="A47">
        <v>2</v>
      </c>
      <c r="B47">
        <v>14</v>
      </c>
      <c r="C47">
        <v>1502014</v>
      </c>
      <c r="D47" t="s">
        <v>316</v>
      </c>
      <c r="E47">
        <v>3600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>
        <v>2300</v>
      </c>
      <c r="L47" t="s">
        <v>327</v>
      </c>
      <c r="M47">
        <v>140</v>
      </c>
      <c r="N47" t="s">
        <v>330</v>
      </c>
      <c r="O47">
        <v>200</v>
      </c>
      <c r="V47" s="14">
        <v>44</v>
      </c>
      <c r="W47" s="14">
        <f t="shared" si="0"/>
        <v>4000</v>
      </c>
      <c r="X47" s="14">
        <f t="shared" si="1"/>
        <v>300</v>
      </c>
      <c r="Y47" s="14">
        <f t="shared" si="6"/>
        <v>500</v>
      </c>
      <c r="AB47" s="14">
        <f>SUM(X$4:X47)*4</f>
        <v>51400</v>
      </c>
      <c r="AC47" s="14">
        <f>SUM(Y$4:Y47)*4</f>
        <v>71200</v>
      </c>
    </row>
    <row r="48" spans="1:47" ht="16.5" x14ac:dyDescent="0.2">
      <c r="A48">
        <v>2</v>
      </c>
      <c r="B48">
        <v>15</v>
      </c>
      <c r="C48">
        <v>1502015</v>
      </c>
      <c r="D48" t="s">
        <v>316</v>
      </c>
      <c r="E48">
        <v>3800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>
        <v>2400</v>
      </c>
      <c r="L48" t="s">
        <v>327</v>
      </c>
      <c r="M48">
        <v>150</v>
      </c>
      <c r="N48" t="s">
        <v>330</v>
      </c>
      <c r="O48">
        <v>200</v>
      </c>
      <c r="V48" s="14">
        <v>45</v>
      </c>
      <c r="W48" s="14">
        <f t="shared" si="0"/>
        <v>4000</v>
      </c>
      <c r="X48" s="14">
        <f t="shared" si="1"/>
        <v>300</v>
      </c>
      <c r="Y48" s="14">
        <f t="shared" si="6"/>
        <v>500</v>
      </c>
      <c r="AB48" s="14">
        <f>SUM(X$4:X48)*4</f>
        <v>52600</v>
      </c>
      <c r="AC48" s="14">
        <f>SUM(Y$4:Y48)*4</f>
        <v>73200</v>
      </c>
    </row>
    <row r="49" spans="1:29" ht="16.5" x14ac:dyDescent="0.2">
      <c r="A49">
        <v>2</v>
      </c>
      <c r="B49">
        <v>16</v>
      </c>
      <c r="C49">
        <v>1502016</v>
      </c>
      <c r="D49" t="s">
        <v>316</v>
      </c>
      <c r="E49">
        <v>4000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>
        <v>2500</v>
      </c>
      <c r="L49" t="s">
        <v>327</v>
      </c>
      <c r="M49">
        <v>160</v>
      </c>
      <c r="N49" t="s">
        <v>330</v>
      </c>
      <c r="O49">
        <v>300</v>
      </c>
      <c r="V49" s="14">
        <v>46</v>
      </c>
      <c r="W49" s="14">
        <f t="shared" si="0"/>
        <v>4000</v>
      </c>
      <c r="X49" s="14">
        <f t="shared" si="1"/>
        <v>300</v>
      </c>
      <c r="Y49" s="14">
        <f t="shared" si="6"/>
        <v>500</v>
      </c>
      <c r="AB49" s="14">
        <f>SUM(X$4:X49)*4</f>
        <v>53800</v>
      </c>
      <c r="AC49" s="14">
        <f>SUM(Y$4:Y49)*4</f>
        <v>75200</v>
      </c>
    </row>
    <row r="50" spans="1:29" ht="16.5" x14ac:dyDescent="0.2">
      <c r="A50">
        <v>2</v>
      </c>
      <c r="B50">
        <v>17</v>
      </c>
      <c r="C50">
        <v>1502017</v>
      </c>
      <c r="D50" t="s">
        <v>316</v>
      </c>
      <c r="E50">
        <v>4200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>
        <v>2600</v>
      </c>
      <c r="L50" t="s">
        <v>327</v>
      </c>
      <c r="M50">
        <v>170</v>
      </c>
      <c r="N50" t="s">
        <v>330</v>
      </c>
      <c r="O50">
        <v>300</v>
      </c>
      <c r="V50" s="14">
        <v>47</v>
      </c>
      <c r="W50" s="14">
        <f t="shared" si="0"/>
        <v>4000</v>
      </c>
      <c r="X50" s="14">
        <f t="shared" si="1"/>
        <v>300</v>
      </c>
      <c r="Y50" s="14">
        <f t="shared" si="6"/>
        <v>500</v>
      </c>
      <c r="AB50" s="14">
        <f>SUM(X$4:X50)*4</f>
        <v>55000</v>
      </c>
      <c r="AC50" s="14">
        <f>SUM(Y$4:Y50)*4</f>
        <v>77200</v>
      </c>
    </row>
    <row r="51" spans="1:29" ht="16.5" x14ac:dyDescent="0.2">
      <c r="A51">
        <v>2</v>
      </c>
      <c r="B51">
        <v>18</v>
      </c>
      <c r="C51">
        <v>1502018</v>
      </c>
      <c r="D51" t="s">
        <v>316</v>
      </c>
      <c r="E51">
        <v>4400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>
        <v>2700</v>
      </c>
      <c r="L51" t="s">
        <v>327</v>
      </c>
      <c r="M51">
        <v>180</v>
      </c>
      <c r="N51" t="s">
        <v>330</v>
      </c>
      <c r="O51">
        <v>300</v>
      </c>
      <c r="V51" s="14">
        <v>48</v>
      </c>
      <c r="W51" s="14">
        <f t="shared" si="0"/>
        <v>4000</v>
      </c>
      <c r="X51" s="14">
        <f t="shared" si="1"/>
        <v>300</v>
      </c>
      <c r="Y51" s="14">
        <f t="shared" si="6"/>
        <v>500</v>
      </c>
      <c r="AB51" s="14">
        <f>SUM(X$4:X51)*4</f>
        <v>56200</v>
      </c>
      <c r="AC51" s="14">
        <f>SUM(Y$4:Y51)*4</f>
        <v>79200</v>
      </c>
    </row>
    <row r="52" spans="1:29" ht="16.5" x14ac:dyDescent="0.2">
      <c r="A52">
        <v>2</v>
      </c>
      <c r="B52">
        <v>19</v>
      </c>
      <c r="C52">
        <v>1502019</v>
      </c>
      <c r="D52" t="s">
        <v>316</v>
      </c>
      <c r="E52">
        <v>4600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>
        <v>2800</v>
      </c>
      <c r="L52" t="s">
        <v>327</v>
      </c>
      <c r="M52">
        <v>190</v>
      </c>
      <c r="N52" t="s">
        <v>330</v>
      </c>
      <c r="O52">
        <v>300</v>
      </c>
      <c r="V52" s="14">
        <v>49</v>
      </c>
      <c r="W52" s="14">
        <f t="shared" si="0"/>
        <v>4000</v>
      </c>
      <c r="X52" s="14">
        <f t="shared" si="1"/>
        <v>300</v>
      </c>
      <c r="Y52" s="14">
        <f t="shared" si="6"/>
        <v>500</v>
      </c>
      <c r="AB52" s="14">
        <f>SUM(X$4:X52)*4</f>
        <v>57400</v>
      </c>
      <c r="AC52" s="14">
        <f>SUM(Y$4:Y52)*4</f>
        <v>81200</v>
      </c>
    </row>
    <row r="53" spans="1:29" ht="16.5" x14ac:dyDescent="0.2">
      <c r="A53">
        <v>2</v>
      </c>
      <c r="B53">
        <v>20</v>
      </c>
      <c r="C53">
        <v>1502020</v>
      </c>
      <c r="D53" t="s">
        <v>316</v>
      </c>
      <c r="E53">
        <v>4800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>
        <v>2900</v>
      </c>
      <c r="L53" t="s">
        <v>327</v>
      </c>
      <c r="M53">
        <v>200</v>
      </c>
      <c r="N53" t="s">
        <v>330</v>
      </c>
      <c r="O53">
        <v>300</v>
      </c>
      <c r="V53" s="14">
        <v>50</v>
      </c>
      <c r="W53" s="14">
        <f t="shared" si="0"/>
        <v>4000</v>
      </c>
      <c r="X53" s="14">
        <f t="shared" si="1"/>
        <v>300</v>
      </c>
      <c r="Y53" s="14">
        <f t="shared" si="6"/>
        <v>500</v>
      </c>
      <c r="AB53" s="14">
        <f>SUM(X$4:X53)*4</f>
        <v>58600</v>
      </c>
      <c r="AC53" s="14">
        <f>SUM(Y$4:Y53)*4</f>
        <v>83200</v>
      </c>
    </row>
    <row r="54" spans="1:29" ht="16.5" x14ac:dyDescent="0.2">
      <c r="A54">
        <v>2</v>
      </c>
      <c r="B54">
        <v>21</v>
      </c>
      <c r="C54">
        <v>1502021</v>
      </c>
      <c r="D54" t="s">
        <v>316</v>
      </c>
      <c r="E54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>
        <v>3000</v>
      </c>
      <c r="L54" t="s">
        <v>327</v>
      </c>
      <c r="M54">
        <v>210</v>
      </c>
      <c r="N54" t="s">
        <v>330</v>
      </c>
      <c r="O54">
        <v>400</v>
      </c>
      <c r="V54" s="14">
        <v>51</v>
      </c>
      <c r="W54" s="14">
        <f t="shared" si="0"/>
        <v>4000</v>
      </c>
      <c r="X54" s="14">
        <f t="shared" si="1"/>
        <v>300</v>
      </c>
      <c r="Y54" s="14">
        <f t="shared" si="6"/>
        <v>500</v>
      </c>
      <c r="AB54" s="14">
        <f>SUM(X$4:X54)*4</f>
        <v>59800</v>
      </c>
      <c r="AC54" s="14">
        <f>SUM(Y$4:Y54)*4</f>
        <v>85200</v>
      </c>
    </row>
    <row r="55" spans="1:29" ht="16.5" x14ac:dyDescent="0.2">
      <c r="A55">
        <v>2</v>
      </c>
      <c r="B55">
        <v>22</v>
      </c>
      <c r="C55">
        <v>1502022</v>
      </c>
      <c r="D55" t="s">
        <v>316</v>
      </c>
      <c r="E55">
        <v>5200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>
        <v>3100</v>
      </c>
      <c r="L55" t="s">
        <v>327</v>
      </c>
      <c r="M55">
        <v>220</v>
      </c>
      <c r="N55" t="s">
        <v>330</v>
      </c>
      <c r="O55">
        <v>400</v>
      </c>
      <c r="V55" s="14">
        <v>52</v>
      </c>
      <c r="W55" s="14">
        <f t="shared" si="0"/>
        <v>4000</v>
      </c>
      <c r="X55" s="14">
        <f t="shared" si="1"/>
        <v>300</v>
      </c>
      <c r="Y55" s="14">
        <f t="shared" si="6"/>
        <v>500</v>
      </c>
      <c r="AB55" s="14">
        <f>SUM(X$4:X55)*4</f>
        <v>61000</v>
      </c>
      <c r="AC55" s="14">
        <f>SUM(Y$4:Y55)*4</f>
        <v>87200</v>
      </c>
    </row>
    <row r="56" spans="1:29" ht="16.5" x14ac:dyDescent="0.2">
      <c r="A56">
        <v>2</v>
      </c>
      <c r="B56">
        <v>23</v>
      </c>
      <c r="C56">
        <v>1502023</v>
      </c>
      <c r="D56" t="s">
        <v>316</v>
      </c>
      <c r="E56">
        <v>5400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>
        <v>3200</v>
      </c>
      <c r="L56" t="s">
        <v>327</v>
      </c>
      <c r="M56">
        <v>230</v>
      </c>
      <c r="N56" t="s">
        <v>330</v>
      </c>
      <c r="O56">
        <v>400</v>
      </c>
      <c r="V56" s="14">
        <v>53</v>
      </c>
      <c r="W56" s="14">
        <f t="shared" si="0"/>
        <v>4000</v>
      </c>
      <c r="X56" s="14">
        <f t="shared" si="1"/>
        <v>300</v>
      </c>
      <c r="Y56" s="14">
        <f t="shared" si="6"/>
        <v>500</v>
      </c>
      <c r="AB56" s="14">
        <f>SUM(X$4:X56)*4</f>
        <v>62200</v>
      </c>
      <c r="AC56" s="14">
        <f>SUM(Y$4:Y56)*4</f>
        <v>89200</v>
      </c>
    </row>
    <row r="57" spans="1:29" ht="16.5" x14ac:dyDescent="0.2">
      <c r="A57">
        <v>2</v>
      </c>
      <c r="B57">
        <v>24</v>
      </c>
      <c r="C57">
        <v>1502024</v>
      </c>
      <c r="D57" t="s">
        <v>316</v>
      </c>
      <c r="E57">
        <v>5600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>
        <v>3300</v>
      </c>
      <c r="L57" t="s">
        <v>327</v>
      </c>
      <c r="M57">
        <v>240</v>
      </c>
      <c r="N57" t="s">
        <v>330</v>
      </c>
      <c r="O57">
        <v>400</v>
      </c>
      <c r="V57" s="14">
        <v>54</v>
      </c>
      <c r="W57" s="14">
        <f t="shared" si="0"/>
        <v>4000</v>
      </c>
      <c r="X57" s="14">
        <f t="shared" si="1"/>
        <v>300</v>
      </c>
      <c r="Y57" s="14">
        <f t="shared" si="6"/>
        <v>500</v>
      </c>
      <c r="AB57" s="14">
        <f>SUM(X$4:X57)*4</f>
        <v>63400</v>
      </c>
      <c r="AC57" s="14">
        <f>SUM(Y$4:Y57)*4</f>
        <v>91200</v>
      </c>
    </row>
    <row r="58" spans="1:29" ht="16.5" x14ac:dyDescent="0.2">
      <c r="A58">
        <v>2</v>
      </c>
      <c r="B58">
        <v>25</v>
      </c>
      <c r="C58">
        <v>1502025</v>
      </c>
      <c r="D58" t="s">
        <v>316</v>
      </c>
      <c r="E58">
        <v>5800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>
        <v>3400</v>
      </c>
      <c r="L58" t="s">
        <v>327</v>
      </c>
      <c r="M58">
        <v>250</v>
      </c>
      <c r="N58" t="s">
        <v>330</v>
      </c>
      <c r="O58">
        <v>400</v>
      </c>
      <c r="V58" s="14">
        <v>55</v>
      </c>
      <c r="W58" s="14">
        <f t="shared" si="0"/>
        <v>4000</v>
      </c>
      <c r="X58" s="14">
        <f t="shared" si="1"/>
        <v>300</v>
      </c>
      <c r="Y58" s="14">
        <f t="shared" si="6"/>
        <v>500</v>
      </c>
      <c r="AB58" s="14">
        <f>SUM(X$4:X58)*4</f>
        <v>64600</v>
      </c>
      <c r="AC58" s="14">
        <f>SUM(Y$4:Y58)*4</f>
        <v>93200</v>
      </c>
    </row>
    <row r="59" spans="1:29" ht="16.5" x14ac:dyDescent="0.2">
      <c r="A59">
        <v>2</v>
      </c>
      <c r="B59">
        <v>26</v>
      </c>
      <c r="C59">
        <v>1502026</v>
      </c>
      <c r="D59" t="s">
        <v>316</v>
      </c>
      <c r="E59">
        <v>6000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>
        <v>3500</v>
      </c>
      <c r="L59" t="s">
        <v>327</v>
      </c>
      <c r="M59">
        <v>260</v>
      </c>
      <c r="N59" t="s">
        <v>330</v>
      </c>
      <c r="O59">
        <v>500</v>
      </c>
      <c r="V59" s="14">
        <v>56</v>
      </c>
      <c r="W59" s="14">
        <f t="shared" si="0"/>
        <v>4000</v>
      </c>
      <c r="X59" s="14">
        <f t="shared" si="1"/>
        <v>300</v>
      </c>
      <c r="Y59" s="14">
        <f t="shared" si="6"/>
        <v>500</v>
      </c>
      <c r="AB59" s="14">
        <f>SUM(X$4:X59)*4</f>
        <v>65800</v>
      </c>
      <c r="AC59" s="14">
        <f>SUM(Y$4:Y59)*4</f>
        <v>95200</v>
      </c>
    </row>
    <row r="60" spans="1:29" ht="16.5" x14ac:dyDescent="0.2">
      <c r="A60">
        <v>2</v>
      </c>
      <c r="B60">
        <v>27</v>
      </c>
      <c r="C60">
        <v>1502027</v>
      </c>
      <c r="D60" t="s">
        <v>316</v>
      </c>
      <c r="E60">
        <v>6200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>
        <v>3600</v>
      </c>
      <c r="L60" t="s">
        <v>327</v>
      </c>
      <c r="M60">
        <v>270</v>
      </c>
      <c r="N60" t="s">
        <v>330</v>
      </c>
      <c r="O60">
        <v>500</v>
      </c>
      <c r="V60" s="14">
        <v>57</v>
      </c>
      <c r="W60" s="14">
        <f t="shared" si="0"/>
        <v>4000</v>
      </c>
      <c r="X60" s="14">
        <f t="shared" si="1"/>
        <v>300</v>
      </c>
      <c r="Y60" s="14">
        <f t="shared" si="6"/>
        <v>500</v>
      </c>
      <c r="AB60" s="14">
        <f>SUM(X$4:X60)*4</f>
        <v>67000</v>
      </c>
      <c r="AC60" s="14">
        <f>SUM(Y$4:Y60)*4</f>
        <v>97200</v>
      </c>
    </row>
    <row r="61" spans="1:29" ht="16.5" x14ac:dyDescent="0.2">
      <c r="A61">
        <v>2</v>
      </c>
      <c r="B61">
        <v>28</v>
      </c>
      <c r="C61">
        <v>1502028</v>
      </c>
      <c r="D61" t="s">
        <v>316</v>
      </c>
      <c r="E61">
        <v>6400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>
        <v>3700</v>
      </c>
      <c r="L61" t="s">
        <v>327</v>
      </c>
      <c r="M61">
        <v>280</v>
      </c>
      <c r="N61" t="s">
        <v>330</v>
      </c>
      <c r="O61">
        <v>500</v>
      </c>
      <c r="V61" s="14">
        <v>58</v>
      </c>
      <c r="W61" s="14">
        <f t="shared" si="0"/>
        <v>4000</v>
      </c>
      <c r="X61" s="14">
        <f t="shared" si="1"/>
        <v>300</v>
      </c>
      <c r="Y61" s="14">
        <f t="shared" si="6"/>
        <v>500</v>
      </c>
      <c r="AB61" s="14">
        <f>SUM(X$4:X61)*4</f>
        <v>68200</v>
      </c>
      <c r="AC61" s="14">
        <f>SUM(Y$4:Y61)*4</f>
        <v>99200</v>
      </c>
    </row>
    <row r="62" spans="1:29" ht="16.5" x14ac:dyDescent="0.2">
      <c r="A62">
        <v>2</v>
      </c>
      <c r="B62">
        <v>29</v>
      </c>
      <c r="C62">
        <v>1502029</v>
      </c>
      <c r="D62" t="s">
        <v>316</v>
      </c>
      <c r="E62">
        <v>6600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>
        <v>3800</v>
      </c>
      <c r="L62" t="s">
        <v>327</v>
      </c>
      <c r="M62">
        <v>290</v>
      </c>
      <c r="N62" t="s">
        <v>330</v>
      </c>
      <c r="O62">
        <v>500</v>
      </c>
      <c r="V62" s="14">
        <v>59</v>
      </c>
      <c r="W62" s="14">
        <f t="shared" si="0"/>
        <v>4000</v>
      </c>
      <c r="X62" s="14">
        <f t="shared" si="1"/>
        <v>300</v>
      </c>
      <c r="Y62" s="14">
        <f t="shared" si="6"/>
        <v>500</v>
      </c>
      <c r="AB62" s="14">
        <f>SUM(X$4:X62)*4</f>
        <v>69400</v>
      </c>
      <c r="AC62" s="14">
        <f>SUM(Y$4:Y62)*4</f>
        <v>101200</v>
      </c>
    </row>
    <row r="63" spans="1:29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>
        <v>4000</v>
      </c>
      <c r="L63" t="s">
        <v>327</v>
      </c>
      <c r="M63">
        <v>300</v>
      </c>
      <c r="N63" t="s">
        <v>330</v>
      </c>
      <c r="O63">
        <v>500</v>
      </c>
      <c r="V63" s="14">
        <v>60</v>
      </c>
      <c r="W63" s="14">
        <f t="shared" si="0"/>
        <v>4000</v>
      </c>
      <c r="X63" s="14">
        <f t="shared" si="1"/>
        <v>300</v>
      </c>
      <c r="Y63" s="14">
        <f t="shared" si="6"/>
        <v>500</v>
      </c>
      <c r="AB63" s="14">
        <f>SUM(X$4:X63)*4</f>
        <v>70600</v>
      </c>
      <c r="AC63" s="14">
        <f>SUM(Y$4:Y63)*4</f>
        <v>103200</v>
      </c>
    </row>
    <row r="64" spans="1:29" ht="16.5" x14ac:dyDescent="0.2">
      <c r="A64">
        <v>3</v>
      </c>
      <c r="B64">
        <v>1</v>
      </c>
      <c r="C64">
        <v>1503001</v>
      </c>
      <c r="D64" t="s">
        <v>316</v>
      </c>
      <c r="E64">
        <v>1000</v>
      </c>
      <c r="F64" t="s">
        <v>327</v>
      </c>
      <c r="G64">
        <v>10</v>
      </c>
      <c r="J64" t="s">
        <v>316</v>
      </c>
      <c r="K64">
        <v>1000</v>
      </c>
      <c r="L64" t="s">
        <v>327</v>
      </c>
      <c r="M64">
        <v>10</v>
      </c>
      <c r="V64" s="14">
        <v>61</v>
      </c>
      <c r="W64" s="14">
        <f t="shared" ref="W64:W93" si="10">SUMIFS(E$4:E$32,$T$4:$T$32,"="&amp;V64)+INDEX(K$4:K$33,INDEX($S$4:$S$33,MATCH(V64,$T$4:$T$33,1)))</f>
        <v>4000</v>
      </c>
      <c r="X64" s="14">
        <f t="shared" ref="X64:X93" si="11">SUMIFS(G$4:G$32,$T$4:$T$32,"="&amp;V64)+INDEX(M$4:M$33,INDEX($S$4:$S$33,MATCH(V64,$T$4:$T$33,1)))</f>
        <v>300</v>
      </c>
      <c r="Y64" s="14">
        <f t="shared" ref="Y64:Y93" si="12">INDEX($O$4:$O$33,MATCH(V64,$T$4:$T$33,1))</f>
        <v>500</v>
      </c>
      <c r="AB64" s="14">
        <f>SUM(X$4:X64)*4</f>
        <v>71800</v>
      </c>
      <c r="AC64" s="14">
        <f>SUM(Y$4:Y64)*4</f>
        <v>105200</v>
      </c>
    </row>
    <row r="65" spans="1:29" ht="16.5" x14ac:dyDescent="0.2">
      <c r="A65">
        <v>3</v>
      </c>
      <c r="B65">
        <v>2</v>
      </c>
      <c r="C65">
        <v>1503002</v>
      </c>
      <c r="D65" t="s">
        <v>316</v>
      </c>
      <c r="E65">
        <v>1200</v>
      </c>
      <c r="F65" t="s">
        <v>327</v>
      </c>
      <c r="G65">
        <v>15</v>
      </c>
      <c r="J65" t="s">
        <v>316</v>
      </c>
      <c r="K65">
        <v>1100</v>
      </c>
      <c r="L65" t="s">
        <v>327</v>
      </c>
      <c r="M65">
        <v>20</v>
      </c>
      <c r="V65" s="14">
        <v>62</v>
      </c>
      <c r="W65" s="14">
        <f t="shared" si="10"/>
        <v>4000</v>
      </c>
      <c r="X65" s="14">
        <f t="shared" si="11"/>
        <v>300</v>
      </c>
      <c r="Y65" s="14">
        <f t="shared" si="12"/>
        <v>500</v>
      </c>
      <c r="AB65" s="14">
        <f>SUM(X$4:X65)*4</f>
        <v>73000</v>
      </c>
      <c r="AC65" s="14">
        <f>SUM(Y$4:Y65)*4</f>
        <v>107200</v>
      </c>
    </row>
    <row r="66" spans="1:29" ht="16.5" x14ac:dyDescent="0.2">
      <c r="A66">
        <v>3</v>
      </c>
      <c r="B66">
        <v>3</v>
      </c>
      <c r="C66">
        <v>1503003</v>
      </c>
      <c r="D66" t="s">
        <v>316</v>
      </c>
      <c r="E66">
        <v>1400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>
        <v>1200</v>
      </c>
      <c r="L66" t="s">
        <v>327</v>
      </c>
      <c r="M66">
        <v>30</v>
      </c>
      <c r="V66" s="14">
        <v>63</v>
      </c>
      <c r="W66" s="14">
        <f t="shared" si="10"/>
        <v>4000</v>
      </c>
      <c r="X66" s="14">
        <f t="shared" si="11"/>
        <v>300</v>
      </c>
      <c r="Y66" s="14">
        <f t="shared" si="12"/>
        <v>500</v>
      </c>
      <c r="AB66" s="14">
        <f>SUM(X$4:X66)*4</f>
        <v>74200</v>
      </c>
      <c r="AC66" s="14">
        <f>SUM(Y$4:Y66)*4</f>
        <v>109200</v>
      </c>
    </row>
    <row r="67" spans="1:29" ht="16.5" x14ac:dyDescent="0.2">
      <c r="A67">
        <v>3</v>
      </c>
      <c r="B67">
        <v>4</v>
      </c>
      <c r="C67">
        <v>1503004</v>
      </c>
      <c r="D67" t="s">
        <v>316</v>
      </c>
      <c r="E67">
        <v>1600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>
        <v>1300</v>
      </c>
      <c r="L67" t="s">
        <v>327</v>
      </c>
      <c r="M67">
        <v>40</v>
      </c>
      <c r="V67" s="14">
        <v>64</v>
      </c>
      <c r="W67" s="14">
        <f t="shared" si="10"/>
        <v>4000</v>
      </c>
      <c r="X67" s="14">
        <f t="shared" si="11"/>
        <v>300</v>
      </c>
      <c r="Y67" s="14">
        <f t="shared" si="12"/>
        <v>500</v>
      </c>
      <c r="AB67" s="14">
        <f>SUM(X$4:X67)*4</f>
        <v>75400</v>
      </c>
      <c r="AC67" s="14">
        <f>SUM(Y$4:Y67)*4</f>
        <v>111200</v>
      </c>
    </row>
    <row r="68" spans="1:29" ht="16.5" x14ac:dyDescent="0.2">
      <c r="A68">
        <v>3</v>
      </c>
      <c r="B68">
        <v>5</v>
      </c>
      <c r="C68">
        <v>1503005</v>
      </c>
      <c r="D68" t="s">
        <v>316</v>
      </c>
      <c r="E68">
        <v>1800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>
        <v>1400</v>
      </c>
      <c r="L68" t="s">
        <v>327</v>
      </c>
      <c r="M68">
        <v>50</v>
      </c>
      <c r="V68" s="14">
        <v>65</v>
      </c>
      <c r="W68" s="14">
        <f t="shared" si="10"/>
        <v>4000</v>
      </c>
      <c r="X68" s="14">
        <f t="shared" si="11"/>
        <v>300</v>
      </c>
      <c r="Y68" s="14">
        <f t="shared" si="12"/>
        <v>500</v>
      </c>
      <c r="AB68" s="14">
        <f>SUM(X$4:X68)*4</f>
        <v>76600</v>
      </c>
      <c r="AC68" s="14">
        <f>SUM(Y$4:Y68)*4</f>
        <v>113200</v>
      </c>
    </row>
    <row r="69" spans="1:29" ht="16.5" x14ac:dyDescent="0.2">
      <c r="A69">
        <v>3</v>
      </c>
      <c r="B69">
        <v>6</v>
      </c>
      <c r="C69">
        <v>1503006</v>
      </c>
      <c r="D69" t="s">
        <v>316</v>
      </c>
      <c r="E69">
        <v>2000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>
        <v>1500</v>
      </c>
      <c r="L69" t="s">
        <v>327</v>
      </c>
      <c r="M69">
        <v>60</v>
      </c>
      <c r="N69" t="s">
        <v>330</v>
      </c>
      <c r="O69">
        <v>100</v>
      </c>
      <c r="V69" s="14">
        <v>66</v>
      </c>
      <c r="W69" s="14">
        <f t="shared" si="10"/>
        <v>4000</v>
      </c>
      <c r="X69" s="14">
        <f t="shared" si="11"/>
        <v>300</v>
      </c>
      <c r="Y69" s="14">
        <f t="shared" si="12"/>
        <v>500</v>
      </c>
      <c r="AB69" s="14">
        <f>SUM(X$4:X69)*4</f>
        <v>77800</v>
      </c>
      <c r="AC69" s="14">
        <f>SUM(Y$4:Y69)*4</f>
        <v>115200</v>
      </c>
    </row>
    <row r="70" spans="1:29" ht="16.5" x14ac:dyDescent="0.2">
      <c r="A70">
        <v>3</v>
      </c>
      <c r="B70">
        <v>7</v>
      </c>
      <c r="C70">
        <v>1503007</v>
      </c>
      <c r="D70" t="s">
        <v>316</v>
      </c>
      <c r="E70">
        <v>2200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>
        <v>1600</v>
      </c>
      <c r="L70" t="s">
        <v>327</v>
      </c>
      <c r="M70">
        <v>70</v>
      </c>
      <c r="N70" t="s">
        <v>330</v>
      </c>
      <c r="O70">
        <v>100</v>
      </c>
      <c r="V70" s="14">
        <v>67</v>
      </c>
      <c r="W70" s="14">
        <f t="shared" si="10"/>
        <v>4000</v>
      </c>
      <c r="X70" s="14">
        <f t="shared" si="11"/>
        <v>300</v>
      </c>
      <c r="Y70" s="14">
        <f t="shared" si="12"/>
        <v>500</v>
      </c>
      <c r="AB70" s="14">
        <f>SUM(X$4:X70)*4</f>
        <v>79000</v>
      </c>
      <c r="AC70" s="14">
        <f>SUM(Y$4:Y70)*4</f>
        <v>117200</v>
      </c>
    </row>
    <row r="71" spans="1:29" ht="16.5" x14ac:dyDescent="0.2">
      <c r="A71">
        <v>3</v>
      </c>
      <c r="B71">
        <v>8</v>
      </c>
      <c r="C71">
        <v>1503008</v>
      </c>
      <c r="D71" t="s">
        <v>316</v>
      </c>
      <c r="E71">
        <v>2400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>
        <v>1700</v>
      </c>
      <c r="L71" t="s">
        <v>327</v>
      </c>
      <c r="M71">
        <v>80</v>
      </c>
      <c r="N71" t="s">
        <v>330</v>
      </c>
      <c r="O71">
        <v>100</v>
      </c>
      <c r="V71" s="14">
        <v>68</v>
      </c>
      <c r="W71" s="14">
        <f t="shared" si="10"/>
        <v>4000</v>
      </c>
      <c r="X71" s="14">
        <f t="shared" si="11"/>
        <v>300</v>
      </c>
      <c r="Y71" s="14">
        <f t="shared" si="12"/>
        <v>500</v>
      </c>
      <c r="AB71" s="14">
        <f>SUM(X$4:X71)*4</f>
        <v>80200</v>
      </c>
      <c r="AC71" s="14">
        <f>SUM(Y$4:Y71)*4</f>
        <v>119200</v>
      </c>
    </row>
    <row r="72" spans="1:29" ht="16.5" x14ac:dyDescent="0.2">
      <c r="A72">
        <v>3</v>
      </c>
      <c r="B72">
        <v>9</v>
      </c>
      <c r="C72">
        <v>1503009</v>
      </c>
      <c r="D72" t="s">
        <v>316</v>
      </c>
      <c r="E72">
        <v>2600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>
        <v>1800</v>
      </c>
      <c r="L72" t="s">
        <v>327</v>
      </c>
      <c r="M72">
        <v>90</v>
      </c>
      <c r="N72" t="s">
        <v>330</v>
      </c>
      <c r="O72">
        <v>100</v>
      </c>
      <c r="V72" s="14">
        <v>69</v>
      </c>
      <c r="W72" s="14">
        <f t="shared" si="10"/>
        <v>4000</v>
      </c>
      <c r="X72" s="14">
        <f t="shared" si="11"/>
        <v>300</v>
      </c>
      <c r="Y72" s="14">
        <f t="shared" si="12"/>
        <v>500</v>
      </c>
      <c r="AB72" s="14">
        <f>SUM(X$4:X72)*4</f>
        <v>81400</v>
      </c>
      <c r="AC72" s="14">
        <f>SUM(Y$4:Y72)*4</f>
        <v>121200</v>
      </c>
    </row>
    <row r="73" spans="1:29" ht="16.5" x14ac:dyDescent="0.2">
      <c r="A73">
        <v>3</v>
      </c>
      <c r="B73">
        <v>10</v>
      </c>
      <c r="C73">
        <v>1503010</v>
      </c>
      <c r="D73" t="s">
        <v>316</v>
      </c>
      <c r="E73">
        <v>2800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>
        <v>1900</v>
      </c>
      <c r="L73" t="s">
        <v>327</v>
      </c>
      <c r="M73">
        <v>100</v>
      </c>
      <c r="N73" t="s">
        <v>330</v>
      </c>
      <c r="O73">
        <v>100</v>
      </c>
      <c r="V73" s="14">
        <v>70</v>
      </c>
      <c r="W73" s="14">
        <f t="shared" si="10"/>
        <v>4000</v>
      </c>
      <c r="X73" s="14">
        <f t="shared" si="11"/>
        <v>300</v>
      </c>
      <c r="Y73" s="14">
        <f t="shared" si="12"/>
        <v>500</v>
      </c>
      <c r="AB73" s="14">
        <f>SUM(X$4:X73)*4</f>
        <v>82600</v>
      </c>
      <c r="AC73" s="14">
        <f>SUM(Y$4:Y73)*4</f>
        <v>123200</v>
      </c>
    </row>
    <row r="74" spans="1:29" ht="16.5" x14ac:dyDescent="0.2">
      <c r="A74">
        <v>3</v>
      </c>
      <c r="B74">
        <v>11</v>
      </c>
      <c r="C74">
        <v>1503011</v>
      </c>
      <c r="D74" t="s">
        <v>316</v>
      </c>
      <c r="E74">
        <v>3000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>
        <v>2000</v>
      </c>
      <c r="L74" t="s">
        <v>327</v>
      </c>
      <c r="M74">
        <v>110</v>
      </c>
      <c r="N74" t="s">
        <v>330</v>
      </c>
      <c r="O74">
        <v>200</v>
      </c>
      <c r="V74" s="14">
        <v>71</v>
      </c>
      <c r="W74" s="14">
        <f t="shared" si="10"/>
        <v>4000</v>
      </c>
      <c r="X74" s="14">
        <f t="shared" si="11"/>
        <v>300</v>
      </c>
      <c r="Y74" s="14">
        <f t="shared" si="12"/>
        <v>500</v>
      </c>
      <c r="AB74" s="14">
        <f>SUM(X$4:X74)*4</f>
        <v>83800</v>
      </c>
      <c r="AC74" s="14">
        <f>SUM(Y$4:Y74)*4</f>
        <v>125200</v>
      </c>
    </row>
    <row r="75" spans="1:29" ht="16.5" x14ac:dyDescent="0.2">
      <c r="A75">
        <v>3</v>
      </c>
      <c r="B75">
        <v>12</v>
      </c>
      <c r="C75">
        <v>1503012</v>
      </c>
      <c r="D75" t="s">
        <v>316</v>
      </c>
      <c r="E75">
        <v>3200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>
        <v>2100</v>
      </c>
      <c r="L75" t="s">
        <v>327</v>
      </c>
      <c r="M75">
        <v>120</v>
      </c>
      <c r="N75" t="s">
        <v>330</v>
      </c>
      <c r="O75">
        <v>200</v>
      </c>
      <c r="V75" s="14">
        <v>72</v>
      </c>
      <c r="W75" s="14">
        <f t="shared" si="10"/>
        <v>4000</v>
      </c>
      <c r="X75" s="14">
        <f t="shared" si="11"/>
        <v>300</v>
      </c>
      <c r="Y75" s="14">
        <f t="shared" si="12"/>
        <v>500</v>
      </c>
      <c r="AB75" s="14">
        <f>SUM(X$4:X75)*4</f>
        <v>85000</v>
      </c>
      <c r="AC75" s="14">
        <f>SUM(Y$4:Y75)*4</f>
        <v>127200</v>
      </c>
    </row>
    <row r="76" spans="1:29" ht="16.5" x14ac:dyDescent="0.2">
      <c r="A76">
        <v>3</v>
      </c>
      <c r="B76">
        <v>13</v>
      </c>
      <c r="C76">
        <v>1503013</v>
      </c>
      <c r="D76" t="s">
        <v>316</v>
      </c>
      <c r="E76">
        <v>3400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>
        <v>2200</v>
      </c>
      <c r="L76" t="s">
        <v>327</v>
      </c>
      <c r="M76">
        <v>130</v>
      </c>
      <c r="N76" t="s">
        <v>330</v>
      </c>
      <c r="O76">
        <v>200</v>
      </c>
      <c r="V76" s="14">
        <v>73</v>
      </c>
      <c r="W76" s="14">
        <f t="shared" si="10"/>
        <v>4000</v>
      </c>
      <c r="X76" s="14">
        <f t="shared" si="11"/>
        <v>300</v>
      </c>
      <c r="Y76" s="14">
        <f t="shared" si="12"/>
        <v>500</v>
      </c>
      <c r="AB76" s="14">
        <f>SUM(X$4:X76)*4</f>
        <v>86200</v>
      </c>
      <c r="AC76" s="14">
        <f>SUM(Y$4:Y76)*4</f>
        <v>129200</v>
      </c>
    </row>
    <row r="77" spans="1:29" ht="16.5" x14ac:dyDescent="0.2">
      <c r="A77">
        <v>3</v>
      </c>
      <c r="B77">
        <v>14</v>
      </c>
      <c r="C77">
        <v>1503014</v>
      </c>
      <c r="D77" t="s">
        <v>316</v>
      </c>
      <c r="E77">
        <v>3600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>
        <v>2300</v>
      </c>
      <c r="L77" t="s">
        <v>327</v>
      </c>
      <c r="M77">
        <v>140</v>
      </c>
      <c r="N77" t="s">
        <v>330</v>
      </c>
      <c r="O77">
        <v>200</v>
      </c>
      <c r="V77" s="14">
        <v>74</v>
      </c>
      <c r="W77" s="14">
        <f t="shared" si="10"/>
        <v>4000</v>
      </c>
      <c r="X77" s="14">
        <f t="shared" si="11"/>
        <v>300</v>
      </c>
      <c r="Y77" s="14">
        <f t="shared" si="12"/>
        <v>500</v>
      </c>
      <c r="AB77" s="14">
        <f>SUM(X$4:X77)*4</f>
        <v>87400</v>
      </c>
      <c r="AC77" s="14">
        <f>SUM(Y$4:Y77)*4</f>
        <v>131200</v>
      </c>
    </row>
    <row r="78" spans="1:29" ht="16.5" x14ac:dyDescent="0.2">
      <c r="A78">
        <v>3</v>
      </c>
      <c r="B78">
        <v>15</v>
      </c>
      <c r="C78">
        <v>1503015</v>
      </c>
      <c r="D78" t="s">
        <v>316</v>
      </c>
      <c r="E78">
        <v>3800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>
        <v>2400</v>
      </c>
      <c r="L78" t="s">
        <v>327</v>
      </c>
      <c r="M78">
        <v>150</v>
      </c>
      <c r="N78" t="s">
        <v>330</v>
      </c>
      <c r="O78">
        <v>200</v>
      </c>
      <c r="V78" s="14">
        <v>75</v>
      </c>
      <c r="W78" s="14">
        <f t="shared" si="10"/>
        <v>4000</v>
      </c>
      <c r="X78" s="14">
        <f t="shared" si="11"/>
        <v>300</v>
      </c>
      <c r="Y78" s="14">
        <f t="shared" si="12"/>
        <v>500</v>
      </c>
      <c r="AB78" s="14">
        <f>SUM(X$4:X78)*4</f>
        <v>88600</v>
      </c>
      <c r="AC78" s="14">
        <f>SUM(Y$4:Y78)*4</f>
        <v>133200</v>
      </c>
    </row>
    <row r="79" spans="1:29" ht="16.5" x14ac:dyDescent="0.2">
      <c r="A79">
        <v>3</v>
      </c>
      <c r="B79">
        <v>16</v>
      </c>
      <c r="C79">
        <v>1503016</v>
      </c>
      <c r="D79" t="s">
        <v>316</v>
      </c>
      <c r="E79">
        <v>4000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>
        <v>2500</v>
      </c>
      <c r="L79" t="s">
        <v>327</v>
      </c>
      <c r="M79">
        <v>160</v>
      </c>
      <c r="N79" t="s">
        <v>330</v>
      </c>
      <c r="O79">
        <v>300</v>
      </c>
      <c r="V79" s="14">
        <v>76</v>
      </c>
      <c r="W79" s="14">
        <f t="shared" si="10"/>
        <v>4000</v>
      </c>
      <c r="X79" s="14">
        <f t="shared" si="11"/>
        <v>300</v>
      </c>
      <c r="Y79" s="14">
        <f t="shared" si="12"/>
        <v>500</v>
      </c>
      <c r="AB79" s="14">
        <f>SUM(X$4:X79)*4</f>
        <v>89800</v>
      </c>
      <c r="AC79" s="14">
        <f>SUM(Y$4:Y79)*4</f>
        <v>135200</v>
      </c>
    </row>
    <row r="80" spans="1:29" ht="16.5" x14ac:dyDescent="0.2">
      <c r="A80">
        <v>3</v>
      </c>
      <c r="B80">
        <v>17</v>
      </c>
      <c r="C80">
        <v>1503017</v>
      </c>
      <c r="D80" t="s">
        <v>316</v>
      </c>
      <c r="E80">
        <v>4200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>
        <v>2600</v>
      </c>
      <c r="L80" t="s">
        <v>327</v>
      </c>
      <c r="M80">
        <v>170</v>
      </c>
      <c r="N80" t="s">
        <v>330</v>
      </c>
      <c r="O80">
        <v>300</v>
      </c>
      <c r="V80" s="14">
        <v>77</v>
      </c>
      <c r="W80" s="14">
        <f t="shared" si="10"/>
        <v>4000</v>
      </c>
      <c r="X80" s="14">
        <f t="shared" si="11"/>
        <v>300</v>
      </c>
      <c r="Y80" s="14">
        <f t="shared" si="12"/>
        <v>500</v>
      </c>
      <c r="AB80" s="14">
        <f>SUM(X$4:X80)*4</f>
        <v>91000</v>
      </c>
      <c r="AC80" s="14">
        <f>SUM(Y$4:Y80)*4</f>
        <v>137200</v>
      </c>
    </row>
    <row r="81" spans="1:29" ht="16.5" x14ac:dyDescent="0.2">
      <c r="A81">
        <v>3</v>
      </c>
      <c r="B81">
        <v>18</v>
      </c>
      <c r="C81">
        <v>1503018</v>
      </c>
      <c r="D81" t="s">
        <v>316</v>
      </c>
      <c r="E81">
        <v>4400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>
        <v>2700</v>
      </c>
      <c r="L81" t="s">
        <v>327</v>
      </c>
      <c r="M81">
        <v>180</v>
      </c>
      <c r="N81" t="s">
        <v>330</v>
      </c>
      <c r="O81">
        <v>300</v>
      </c>
      <c r="V81" s="14">
        <v>78</v>
      </c>
      <c r="W81" s="14">
        <f t="shared" si="10"/>
        <v>4000</v>
      </c>
      <c r="X81" s="14">
        <f t="shared" si="11"/>
        <v>300</v>
      </c>
      <c r="Y81" s="14">
        <f t="shared" si="12"/>
        <v>500</v>
      </c>
      <c r="AB81" s="14">
        <f>SUM(X$4:X81)*4</f>
        <v>92200</v>
      </c>
      <c r="AC81" s="14">
        <f>SUM(Y$4:Y81)*4</f>
        <v>139200</v>
      </c>
    </row>
    <row r="82" spans="1:29" ht="16.5" x14ac:dyDescent="0.2">
      <c r="A82">
        <v>3</v>
      </c>
      <c r="B82">
        <v>19</v>
      </c>
      <c r="C82">
        <v>1503019</v>
      </c>
      <c r="D82" t="s">
        <v>316</v>
      </c>
      <c r="E82">
        <v>4600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>
        <v>2800</v>
      </c>
      <c r="L82" t="s">
        <v>327</v>
      </c>
      <c r="M82">
        <v>190</v>
      </c>
      <c r="N82" t="s">
        <v>330</v>
      </c>
      <c r="O82">
        <v>300</v>
      </c>
      <c r="V82" s="14">
        <v>79</v>
      </c>
      <c r="W82" s="14">
        <f t="shared" si="10"/>
        <v>4000</v>
      </c>
      <c r="X82" s="14">
        <f t="shared" si="11"/>
        <v>300</v>
      </c>
      <c r="Y82" s="14">
        <f t="shared" si="12"/>
        <v>500</v>
      </c>
      <c r="AB82" s="14">
        <f>SUM(X$4:X82)*4</f>
        <v>93400</v>
      </c>
      <c r="AC82" s="14">
        <f>SUM(Y$4:Y82)*4</f>
        <v>141200</v>
      </c>
    </row>
    <row r="83" spans="1:29" ht="16.5" x14ac:dyDescent="0.2">
      <c r="A83">
        <v>3</v>
      </c>
      <c r="B83">
        <v>20</v>
      </c>
      <c r="C83">
        <v>1503020</v>
      </c>
      <c r="D83" t="s">
        <v>316</v>
      </c>
      <c r="E83">
        <v>4800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>
        <v>2900</v>
      </c>
      <c r="L83" t="s">
        <v>327</v>
      </c>
      <c r="M83">
        <v>200</v>
      </c>
      <c r="N83" t="s">
        <v>330</v>
      </c>
      <c r="O83">
        <v>300</v>
      </c>
      <c r="V83" s="14">
        <v>80</v>
      </c>
      <c r="W83" s="14">
        <f t="shared" si="10"/>
        <v>4000</v>
      </c>
      <c r="X83" s="14">
        <f t="shared" si="11"/>
        <v>300</v>
      </c>
      <c r="Y83" s="14">
        <f t="shared" si="12"/>
        <v>500</v>
      </c>
      <c r="AB83" s="14">
        <f>SUM(X$4:X83)*4</f>
        <v>94600</v>
      </c>
      <c r="AC83" s="14">
        <f>SUM(Y$4:Y83)*4</f>
        <v>143200</v>
      </c>
    </row>
    <row r="84" spans="1:29" ht="16.5" x14ac:dyDescent="0.2">
      <c r="A84">
        <v>3</v>
      </c>
      <c r="B84">
        <v>21</v>
      </c>
      <c r="C84">
        <v>1503021</v>
      </c>
      <c r="D84" t="s">
        <v>316</v>
      </c>
      <c r="E84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>
        <v>3000</v>
      </c>
      <c r="L84" t="s">
        <v>327</v>
      </c>
      <c r="M84">
        <v>210</v>
      </c>
      <c r="N84" t="s">
        <v>330</v>
      </c>
      <c r="O84">
        <v>400</v>
      </c>
      <c r="V84" s="14">
        <v>81</v>
      </c>
      <c r="W84" s="14">
        <f t="shared" si="10"/>
        <v>4000</v>
      </c>
      <c r="X84" s="14">
        <f t="shared" si="11"/>
        <v>300</v>
      </c>
      <c r="Y84" s="14">
        <f t="shared" si="12"/>
        <v>500</v>
      </c>
      <c r="AB84" s="14">
        <f>SUM(X$4:X84)*4</f>
        <v>95800</v>
      </c>
      <c r="AC84" s="14">
        <f>SUM(Y$4:Y84)*4</f>
        <v>145200</v>
      </c>
    </row>
    <row r="85" spans="1:29" ht="16.5" x14ac:dyDescent="0.2">
      <c r="A85">
        <v>3</v>
      </c>
      <c r="B85">
        <v>22</v>
      </c>
      <c r="C85">
        <v>1503022</v>
      </c>
      <c r="D85" t="s">
        <v>316</v>
      </c>
      <c r="E85">
        <v>5200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>
        <v>3100</v>
      </c>
      <c r="L85" t="s">
        <v>327</v>
      </c>
      <c r="M85">
        <v>220</v>
      </c>
      <c r="N85" t="s">
        <v>330</v>
      </c>
      <c r="O85">
        <v>400</v>
      </c>
      <c r="V85" s="14">
        <v>82</v>
      </c>
      <c r="W85" s="14">
        <f t="shared" si="10"/>
        <v>4000</v>
      </c>
      <c r="X85" s="14">
        <f t="shared" si="11"/>
        <v>300</v>
      </c>
      <c r="Y85" s="14">
        <f t="shared" si="12"/>
        <v>500</v>
      </c>
      <c r="AB85" s="14">
        <f>SUM(X$4:X85)*4</f>
        <v>97000</v>
      </c>
      <c r="AC85" s="14">
        <f>SUM(Y$4:Y85)*4</f>
        <v>147200</v>
      </c>
    </row>
    <row r="86" spans="1:29" ht="16.5" x14ac:dyDescent="0.2">
      <c r="A86">
        <v>3</v>
      </c>
      <c r="B86">
        <v>23</v>
      </c>
      <c r="C86">
        <v>1503023</v>
      </c>
      <c r="D86" t="s">
        <v>316</v>
      </c>
      <c r="E86">
        <v>5400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>
        <v>3200</v>
      </c>
      <c r="L86" t="s">
        <v>327</v>
      </c>
      <c r="M86">
        <v>230</v>
      </c>
      <c r="N86" t="s">
        <v>330</v>
      </c>
      <c r="O86">
        <v>400</v>
      </c>
      <c r="V86" s="14">
        <v>83</v>
      </c>
      <c r="W86" s="14">
        <f t="shared" si="10"/>
        <v>4000</v>
      </c>
      <c r="X86" s="14">
        <f t="shared" si="11"/>
        <v>300</v>
      </c>
      <c r="Y86" s="14">
        <f t="shared" si="12"/>
        <v>500</v>
      </c>
      <c r="AB86" s="14">
        <f>SUM(X$4:X86)*4</f>
        <v>98200</v>
      </c>
      <c r="AC86" s="14">
        <f>SUM(Y$4:Y86)*4</f>
        <v>149200</v>
      </c>
    </row>
    <row r="87" spans="1:29" ht="16.5" x14ac:dyDescent="0.2">
      <c r="A87">
        <v>3</v>
      </c>
      <c r="B87">
        <v>24</v>
      </c>
      <c r="C87">
        <v>1503024</v>
      </c>
      <c r="D87" t="s">
        <v>316</v>
      </c>
      <c r="E87">
        <v>5600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>
        <v>3300</v>
      </c>
      <c r="L87" t="s">
        <v>327</v>
      </c>
      <c r="M87">
        <v>240</v>
      </c>
      <c r="N87" t="s">
        <v>330</v>
      </c>
      <c r="O87">
        <v>400</v>
      </c>
      <c r="V87" s="14">
        <v>84</v>
      </c>
      <c r="W87" s="14">
        <f t="shared" si="10"/>
        <v>4000</v>
      </c>
      <c r="X87" s="14">
        <f t="shared" si="11"/>
        <v>300</v>
      </c>
      <c r="Y87" s="14">
        <f t="shared" si="12"/>
        <v>500</v>
      </c>
      <c r="AB87" s="14">
        <f>SUM(X$4:X87)*4</f>
        <v>99400</v>
      </c>
      <c r="AC87" s="14">
        <f>SUM(Y$4:Y87)*4</f>
        <v>151200</v>
      </c>
    </row>
    <row r="88" spans="1:29" ht="16.5" x14ac:dyDescent="0.2">
      <c r="A88">
        <v>3</v>
      </c>
      <c r="B88">
        <v>25</v>
      </c>
      <c r="C88">
        <v>1503025</v>
      </c>
      <c r="D88" t="s">
        <v>316</v>
      </c>
      <c r="E88">
        <v>5800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>
        <v>3400</v>
      </c>
      <c r="L88" t="s">
        <v>327</v>
      </c>
      <c r="M88">
        <v>250</v>
      </c>
      <c r="N88" t="s">
        <v>330</v>
      </c>
      <c r="O88">
        <v>400</v>
      </c>
      <c r="V88" s="14">
        <v>85</v>
      </c>
      <c r="W88" s="14">
        <f t="shared" si="10"/>
        <v>4000</v>
      </c>
      <c r="X88" s="14">
        <f t="shared" si="11"/>
        <v>300</v>
      </c>
      <c r="Y88" s="14">
        <f t="shared" si="12"/>
        <v>500</v>
      </c>
      <c r="AB88" s="14">
        <f>SUM(X$4:X88)*4</f>
        <v>100600</v>
      </c>
      <c r="AC88" s="14">
        <f>SUM(Y$4:Y88)*4</f>
        <v>153200</v>
      </c>
    </row>
    <row r="89" spans="1:29" ht="16.5" x14ac:dyDescent="0.2">
      <c r="A89">
        <v>3</v>
      </c>
      <c r="B89">
        <v>26</v>
      </c>
      <c r="C89">
        <v>1503026</v>
      </c>
      <c r="D89" t="s">
        <v>316</v>
      </c>
      <c r="E89">
        <v>6000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>
        <v>3500</v>
      </c>
      <c r="L89" t="s">
        <v>327</v>
      </c>
      <c r="M89">
        <v>260</v>
      </c>
      <c r="N89" t="s">
        <v>330</v>
      </c>
      <c r="O89">
        <v>500</v>
      </c>
      <c r="V89" s="14">
        <v>86</v>
      </c>
      <c r="W89" s="14">
        <f t="shared" si="10"/>
        <v>4000</v>
      </c>
      <c r="X89" s="14">
        <f t="shared" si="11"/>
        <v>300</v>
      </c>
      <c r="Y89" s="14">
        <f t="shared" si="12"/>
        <v>500</v>
      </c>
      <c r="AB89" s="14">
        <f>SUM(X$4:X89)*4</f>
        <v>101800</v>
      </c>
      <c r="AC89" s="14">
        <f>SUM(Y$4:Y89)*4</f>
        <v>155200</v>
      </c>
    </row>
    <row r="90" spans="1:29" ht="16.5" x14ac:dyDescent="0.2">
      <c r="A90">
        <v>3</v>
      </c>
      <c r="B90">
        <v>27</v>
      </c>
      <c r="C90">
        <v>1503027</v>
      </c>
      <c r="D90" t="s">
        <v>316</v>
      </c>
      <c r="E90">
        <v>6200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>
        <v>3600</v>
      </c>
      <c r="L90" t="s">
        <v>327</v>
      </c>
      <c r="M90">
        <v>270</v>
      </c>
      <c r="N90" t="s">
        <v>330</v>
      </c>
      <c r="O90">
        <v>500</v>
      </c>
      <c r="V90" s="14">
        <v>87</v>
      </c>
      <c r="W90" s="14">
        <f t="shared" si="10"/>
        <v>4000</v>
      </c>
      <c r="X90" s="14">
        <f t="shared" si="11"/>
        <v>300</v>
      </c>
      <c r="Y90" s="14">
        <f t="shared" si="12"/>
        <v>500</v>
      </c>
      <c r="AB90" s="14">
        <f>SUM(X$4:X90)*4</f>
        <v>103000</v>
      </c>
      <c r="AC90" s="14">
        <f>SUM(Y$4:Y90)*4</f>
        <v>157200</v>
      </c>
    </row>
    <row r="91" spans="1:29" ht="16.5" x14ac:dyDescent="0.2">
      <c r="A91">
        <v>3</v>
      </c>
      <c r="B91">
        <v>28</v>
      </c>
      <c r="C91">
        <v>1503028</v>
      </c>
      <c r="D91" t="s">
        <v>316</v>
      </c>
      <c r="E91">
        <v>6400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>
        <v>3700</v>
      </c>
      <c r="L91" t="s">
        <v>327</v>
      </c>
      <c r="M91">
        <v>280</v>
      </c>
      <c r="N91" t="s">
        <v>330</v>
      </c>
      <c r="O91">
        <v>500</v>
      </c>
      <c r="V91" s="14">
        <v>88</v>
      </c>
      <c r="W91" s="14">
        <f t="shared" si="10"/>
        <v>4000</v>
      </c>
      <c r="X91" s="14">
        <f t="shared" si="11"/>
        <v>300</v>
      </c>
      <c r="Y91" s="14">
        <f t="shared" si="12"/>
        <v>500</v>
      </c>
      <c r="AB91" s="14">
        <f>SUM(X$4:X91)*4</f>
        <v>104200</v>
      </c>
      <c r="AC91" s="14">
        <f>SUM(Y$4:Y91)*4</f>
        <v>159200</v>
      </c>
    </row>
    <row r="92" spans="1:29" ht="16.5" x14ac:dyDescent="0.2">
      <c r="A92">
        <v>3</v>
      </c>
      <c r="B92">
        <v>29</v>
      </c>
      <c r="C92">
        <v>1503029</v>
      </c>
      <c r="D92" t="s">
        <v>316</v>
      </c>
      <c r="E92">
        <v>6600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>
        <v>3800</v>
      </c>
      <c r="L92" t="s">
        <v>327</v>
      </c>
      <c r="M92">
        <v>290</v>
      </c>
      <c r="N92" t="s">
        <v>330</v>
      </c>
      <c r="O92">
        <v>500</v>
      </c>
      <c r="V92" s="14">
        <v>89</v>
      </c>
      <c r="W92" s="14">
        <f t="shared" si="10"/>
        <v>4000</v>
      </c>
      <c r="X92" s="14">
        <f t="shared" si="11"/>
        <v>300</v>
      </c>
      <c r="Y92" s="14">
        <f t="shared" si="12"/>
        <v>500</v>
      </c>
      <c r="AB92" s="14">
        <f>SUM(X$4:X92)*4</f>
        <v>105400</v>
      </c>
      <c r="AC92" s="14">
        <f>SUM(Y$4:Y92)*4</f>
        <v>161200</v>
      </c>
    </row>
    <row r="93" spans="1:29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>
        <v>4000</v>
      </c>
      <c r="L93" t="s">
        <v>327</v>
      </c>
      <c r="M93">
        <v>300</v>
      </c>
      <c r="N93" t="s">
        <v>330</v>
      </c>
      <c r="O93">
        <v>500</v>
      </c>
      <c r="V93" s="14">
        <v>90</v>
      </c>
      <c r="W93" s="14">
        <f t="shared" si="10"/>
        <v>4000</v>
      </c>
      <c r="X93" s="14">
        <f t="shared" si="11"/>
        <v>300</v>
      </c>
      <c r="Y93" s="14">
        <f t="shared" si="12"/>
        <v>500</v>
      </c>
      <c r="AB93" s="14">
        <f>SUM(X$4:X93)*4</f>
        <v>106600</v>
      </c>
      <c r="AC93" s="14">
        <f>SUM(Y$4:Y93)*4</f>
        <v>163200</v>
      </c>
    </row>
    <row r="94" spans="1:29" x14ac:dyDescent="0.2">
      <c r="A94">
        <v>4</v>
      </c>
      <c r="B94">
        <v>1</v>
      </c>
      <c r="C94">
        <v>1504001</v>
      </c>
      <c r="D94" t="s">
        <v>316</v>
      </c>
      <c r="E94">
        <v>1000</v>
      </c>
      <c r="F94" t="s">
        <v>327</v>
      </c>
      <c r="G94">
        <v>10</v>
      </c>
      <c r="J94" t="s">
        <v>316</v>
      </c>
      <c r="K94">
        <v>1000</v>
      </c>
      <c r="L94" t="s">
        <v>327</v>
      </c>
      <c r="M94">
        <v>10</v>
      </c>
    </row>
    <row r="95" spans="1:29" x14ac:dyDescent="0.2">
      <c r="A95">
        <v>4</v>
      </c>
      <c r="B95">
        <v>2</v>
      </c>
      <c r="C95">
        <v>1504002</v>
      </c>
      <c r="D95" t="s">
        <v>316</v>
      </c>
      <c r="E95">
        <v>1200</v>
      </c>
      <c r="F95" t="s">
        <v>327</v>
      </c>
      <c r="G95">
        <v>15</v>
      </c>
      <c r="J95" t="s">
        <v>316</v>
      </c>
      <c r="K95">
        <v>1100</v>
      </c>
      <c r="L95" t="s">
        <v>327</v>
      </c>
      <c r="M95">
        <v>20</v>
      </c>
    </row>
    <row r="96" spans="1:29" x14ac:dyDescent="0.2">
      <c r="A96">
        <v>4</v>
      </c>
      <c r="B96">
        <v>3</v>
      </c>
      <c r="C96">
        <v>1504003</v>
      </c>
      <c r="D96" t="s">
        <v>316</v>
      </c>
      <c r="E96">
        <v>1400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>
        <v>1200</v>
      </c>
      <c r="L96" t="s">
        <v>327</v>
      </c>
      <c r="M96">
        <v>30</v>
      </c>
    </row>
    <row r="97" spans="1:15" x14ac:dyDescent="0.2">
      <c r="A97">
        <v>4</v>
      </c>
      <c r="B97">
        <v>4</v>
      </c>
      <c r="C97">
        <v>1504004</v>
      </c>
      <c r="D97" t="s">
        <v>316</v>
      </c>
      <c r="E97">
        <v>1600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>
        <v>1300</v>
      </c>
      <c r="L97" t="s">
        <v>327</v>
      </c>
      <c r="M97">
        <v>40</v>
      </c>
    </row>
    <row r="98" spans="1:15" x14ac:dyDescent="0.2">
      <c r="A98">
        <v>4</v>
      </c>
      <c r="B98">
        <v>5</v>
      </c>
      <c r="C98">
        <v>1504005</v>
      </c>
      <c r="D98" t="s">
        <v>316</v>
      </c>
      <c r="E98">
        <v>1800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>
        <v>1400</v>
      </c>
      <c r="L98" t="s">
        <v>327</v>
      </c>
      <c r="M98">
        <v>50</v>
      </c>
    </row>
    <row r="99" spans="1:15" x14ac:dyDescent="0.2">
      <c r="A99">
        <v>4</v>
      </c>
      <c r="B99">
        <v>6</v>
      </c>
      <c r="C99">
        <v>1504006</v>
      </c>
      <c r="D99" t="s">
        <v>316</v>
      </c>
      <c r="E99">
        <v>2000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>
        <v>1500</v>
      </c>
      <c r="L99" t="s">
        <v>327</v>
      </c>
      <c r="M99">
        <v>60</v>
      </c>
      <c r="N99" t="s">
        <v>330</v>
      </c>
      <c r="O99">
        <v>100</v>
      </c>
    </row>
    <row r="100" spans="1:15" x14ac:dyDescent="0.2">
      <c r="A100">
        <v>4</v>
      </c>
      <c r="B100">
        <v>7</v>
      </c>
      <c r="C100">
        <v>1504007</v>
      </c>
      <c r="D100" t="s">
        <v>316</v>
      </c>
      <c r="E100">
        <v>2200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>
        <v>1600</v>
      </c>
      <c r="L100" t="s">
        <v>327</v>
      </c>
      <c r="M100">
        <v>70</v>
      </c>
      <c r="N100" t="s">
        <v>330</v>
      </c>
      <c r="O100">
        <v>100</v>
      </c>
    </row>
    <row r="101" spans="1:15" x14ac:dyDescent="0.2">
      <c r="A101">
        <v>4</v>
      </c>
      <c r="B101">
        <v>8</v>
      </c>
      <c r="C101">
        <v>1504008</v>
      </c>
      <c r="D101" t="s">
        <v>316</v>
      </c>
      <c r="E101">
        <v>2400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>
        <v>1700</v>
      </c>
      <c r="L101" t="s">
        <v>327</v>
      </c>
      <c r="M101">
        <v>80</v>
      </c>
      <c r="N101" t="s">
        <v>330</v>
      </c>
      <c r="O101">
        <v>100</v>
      </c>
    </row>
    <row r="102" spans="1:15" x14ac:dyDescent="0.2">
      <c r="A102">
        <v>4</v>
      </c>
      <c r="B102">
        <v>9</v>
      </c>
      <c r="C102">
        <v>1504009</v>
      </c>
      <c r="D102" t="s">
        <v>316</v>
      </c>
      <c r="E102">
        <v>2600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>
        <v>1800</v>
      </c>
      <c r="L102" t="s">
        <v>327</v>
      </c>
      <c r="M102">
        <v>90</v>
      </c>
      <c r="N102" t="s">
        <v>330</v>
      </c>
      <c r="O102">
        <v>100</v>
      </c>
    </row>
    <row r="103" spans="1:15" x14ac:dyDescent="0.2">
      <c r="A103">
        <v>4</v>
      </c>
      <c r="B103">
        <v>10</v>
      </c>
      <c r="C103">
        <v>1504010</v>
      </c>
      <c r="D103" t="s">
        <v>316</v>
      </c>
      <c r="E103">
        <v>2800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>
        <v>1900</v>
      </c>
      <c r="L103" t="s">
        <v>327</v>
      </c>
      <c r="M103">
        <v>100</v>
      </c>
      <c r="N103" t="s">
        <v>330</v>
      </c>
      <c r="O103">
        <v>100</v>
      </c>
    </row>
    <row r="104" spans="1:15" x14ac:dyDescent="0.2">
      <c r="A104">
        <v>4</v>
      </c>
      <c r="B104">
        <v>11</v>
      </c>
      <c r="C104">
        <v>1504011</v>
      </c>
      <c r="D104" t="s">
        <v>316</v>
      </c>
      <c r="E104">
        <v>3000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>
        <v>2000</v>
      </c>
      <c r="L104" t="s">
        <v>327</v>
      </c>
      <c r="M104">
        <v>110</v>
      </c>
      <c r="N104" t="s">
        <v>330</v>
      </c>
      <c r="O104">
        <v>200</v>
      </c>
    </row>
    <row r="105" spans="1:15" x14ac:dyDescent="0.2">
      <c r="A105">
        <v>4</v>
      </c>
      <c r="B105">
        <v>12</v>
      </c>
      <c r="C105">
        <v>1504012</v>
      </c>
      <c r="D105" t="s">
        <v>316</v>
      </c>
      <c r="E105">
        <v>3200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>
        <v>2100</v>
      </c>
      <c r="L105" t="s">
        <v>327</v>
      </c>
      <c r="M105">
        <v>120</v>
      </c>
      <c r="N105" t="s">
        <v>330</v>
      </c>
      <c r="O105">
        <v>200</v>
      </c>
    </row>
    <row r="106" spans="1:15" x14ac:dyDescent="0.2">
      <c r="A106">
        <v>4</v>
      </c>
      <c r="B106">
        <v>13</v>
      </c>
      <c r="C106">
        <v>1504013</v>
      </c>
      <c r="D106" t="s">
        <v>316</v>
      </c>
      <c r="E106">
        <v>3400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>
        <v>2200</v>
      </c>
      <c r="L106" t="s">
        <v>327</v>
      </c>
      <c r="M106">
        <v>130</v>
      </c>
      <c r="N106" t="s">
        <v>330</v>
      </c>
      <c r="O106">
        <v>200</v>
      </c>
    </row>
    <row r="107" spans="1:15" x14ac:dyDescent="0.2">
      <c r="A107">
        <v>4</v>
      </c>
      <c r="B107">
        <v>14</v>
      </c>
      <c r="C107">
        <v>1504014</v>
      </c>
      <c r="D107" t="s">
        <v>316</v>
      </c>
      <c r="E107">
        <v>3600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>
        <v>2300</v>
      </c>
      <c r="L107" t="s">
        <v>327</v>
      </c>
      <c r="M107">
        <v>140</v>
      </c>
      <c r="N107" t="s">
        <v>330</v>
      </c>
      <c r="O107">
        <v>200</v>
      </c>
    </row>
    <row r="108" spans="1:15" x14ac:dyDescent="0.2">
      <c r="A108">
        <v>4</v>
      </c>
      <c r="B108">
        <v>15</v>
      </c>
      <c r="C108">
        <v>1504015</v>
      </c>
      <c r="D108" t="s">
        <v>316</v>
      </c>
      <c r="E108">
        <v>3800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>
        <v>2400</v>
      </c>
      <c r="L108" t="s">
        <v>327</v>
      </c>
      <c r="M108">
        <v>150</v>
      </c>
      <c r="N108" t="s">
        <v>330</v>
      </c>
      <c r="O108">
        <v>200</v>
      </c>
    </row>
    <row r="109" spans="1:15" x14ac:dyDescent="0.2">
      <c r="A109">
        <v>4</v>
      </c>
      <c r="B109">
        <v>16</v>
      </c>
      <c r="C109">
        <v>1504016</v>
      </c>
      <c r="D109" t="s">
        <v>316</v>
      </c>
      <c r="E109">
        <v>4000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>
        <v>2500</v>
      </c>
      <c r="L109" t="s">
        <v>327</v>
      </c>
      <c r="M109">
        <v>160</v>
      </c>
      <c r="N109" t="s">
        <v>330</v>
      </c>
      <c r="O109">
        <v>300</v>
      </c>
    </row>
    <row r="110" spans="1:15" x14ac:dyDescent="0.2">
      <c r="A110">
        <v>4</v>
      </c>
      <c r="B110">
        <v>17</v>
      </c>
      <c r="C110">
        <v>1504017</v>
      </c>
      <c r="D110" t="s">
        <v>316</v>
      </c>
      <c r="E110">
        <v>4200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>
        <v>2600</v>
      </c>
      <c r="L110" t="s">
        <v>327</v>
      </c>
      <c r="M110">
        <v>170</v>
      </c>
      <c r="N110" t="s">
        <v>330</v>
      </c>
      <c r="O110">
        <v>300</v>
      </c>
    </row>
    <row r="111" spans="1:15" x14ac:dyDescent="0.2">
      <c r="A111">
        <v>4</v>
      </c>
      <c r="B111">
        <v>18</v>
      </c>
      <c r="C111">
        <v>1504018</v>
      </c>
      <c r="D111" t="s">
        <v>316</v>
      </c>
      <c r="E111">
        <v>4400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>
        <v>2700</v>
      </c>
      <c r="L111" t="s">
        <v>327</v>
      </c>
      <c r="M111">
        <v>180</v>
      </c>
      <c r="N111" t="s">
        <v>330</v>
      </c>
      <c r="O111">
        <v>300</v>
      </c>
    </row>
    <row r="112" spans="1:15" x14ac:dyDescent="0.2">
      <c r="A112">
        <v>4</v>
      </c>
      <c r="B112">
        <v>19</v>
      </c>
      <c r="C112">
        <v>1504019</v>
      </c>
      <c r="D112" t="s">
        <v>316</v>
      </c>
      <c r="E112">
        <v>4600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>
        <v>2800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>
        <v>4800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>
        <v>2900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>
        <v>3000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>
        <v>5200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>
        <v>3100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>
        <v>5400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>
        <v>3200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>
        <v>5600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>
        <v>3300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>
        <v>5800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>
        <v>3400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>
        <v>6000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>
        <v>3500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>
        <v>6200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>
        <v>3600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>
        <v>6400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>
        <v>3700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>
        <v>6600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>
        <v>3800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>
        <v>4000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23"/>
  <sheetViews>
    <sheetView tabSelected="1" topLeftCell="N1" workbookViewId="0">
      <selection activeCell="O22" sqref="O22"/>
    </sheetView>
  </sheetViews>
  <sheetFormatPr defaultRowHeight="14.25" x14ac:dyDescent="0.2"/>
  <cols>
    <col min="3" max="3" width="11.125" customWidth="1"/>
    <col min="4" max="4" width="9.625" customWidth="1"/>
    <col min="5" max="5" width="9.5" style="21" customWidth="1"/>
    <col min="6" max="6" width="9.625" customWidth="1"/>
    <col min="7" max="7" width="12.5" style="21" customWidth="1"/>
    <col min="8" max="8" width="12.25" style="21" customWidth="1"/>
    <col min="9" max="9" width="14.875" customWidth="1"/>
    <col min="10" max="10" width="12.625" style="21" customWidth="1"/>
    <col min="11" max="11" width="17.875" style="21" customWidth="1"/>
    <col min="12" max="12" width="14" style="21" customWidth="1"/>
    <col min="13" max="13" width="10.625" style="21" customWidth="1"/>
    <col min="14" max="14" width="9" style="21"/>
    <col min="17" max="17" width="8.625" customWidth="1"/>
    <col min="18" max="18" width="9.625" bestFit="1" customWidth="1"/>
    <col min="19" max="24" width="9.625" style="21" customWidth="1"/>
    <col min="25" max="25" width="8" style="21" customWidth="1"/>
    <col min="31" max="31" width="8.875" style="21" customWidth="1"/>
    <col min="33" max="33" width="12.25" customWidth="1"/>
    <col min="34" max="34" width="10.125" style="21" customWidth="1"/>
    <col min="35" max="35" width="15.625" style="21" bestFit="1" customWidth="1"/>
    <col min="36" max="36" width="11.875" style="21" customWidth="1"/>
    <col min="37" max="37" width="13.875" style="21" customWidth="1"/>
    <col min="38" max="38" width="13.375" style="21" customWidth="1"/>
    <col min="39" max="39" width="15.25" style="21" customWidth="1"/>
    <col min="40" max="40" width="12.5" style="21" customWidth="1"/>
    <col min="41" max="42" width="9" style="21"/>
    <col min="47" max="47" width="9" style="21"/>
    <col min="48" max="48" width="10.5" customWidth="1"/>
    <col min="49" max="49" width="10" customWidth="1"/>
    <col min="50" max="50" width="10.375" customWidth="1"/>
    <col min="51" max="51" width="11" customWidth="1"/>
    <col min="52" max="52" width="11.125" customWidth="1"/>
  </cols>
  <sheetData>
    <row r="2" spans="1:53" x14ac:dyDescent="0.2">
      <c r="R2">
        <v>60</v>
      </c>
      <c r="S2" s="21">
        <v>60</v>
      </c>
      <c r="T2" s="21">
        <v>10</v>
      </c>
      <c r="U2" s="21">
        <v>10</v>
      </c>
      <c r="V2" s="21">
        <v>10</v>
      </c>
      <c r="W2" s="21">
        <v>5</v>
      </c>
      <c r="X2" s="21">
        <v>5</v>
      </c>
      <c r="Y2" s="21">
        <v>5</v>
      </c>
      <c r="AT2" s="21">
        <v>120</v>
      </c>
      <c r="AU2" s="21">
        <v>90</v>
      </c>
      <c r="AV2">
        <v>20</v>
      </c>
      <c r="AW2" s="21">
        <v>20</v>
      </c>
      <c r="AX2" s="21">
        <v>20</v>
      </c>
      <c r="AY2" s="21">
        <v>20</v>
      </c>
      <c r="AZ2" s="21">
        <v>20</v>
      </c>
      <c r="BA2" s="21">
        <v>20</v>
      </c>
    </row>
    <row r="3" spans="1:53" ht="17.25" x14ac:dyDescent="0.2">
      <c r="A3" s="13" t="s">
        <v>421</v>
      </c>
      <c r="B3" s="13" t="s">
        <v>450</v>
      </c>
      <c r="C3" s="13" t="s">
        <v>451</v>
      </c>
      <c r="D3" s="13" t="s">
        <v>452</v>
      </c>
      <c r="E3" s="13" t="s">
        <v>457</v>
      </c>
      <c r="F3" s="13" t="s">
        <v>459</v>
      </c>
      <c r="G3" s="13" t="s">
        <v>458</v>
      </c>
      <c r="H3" s="13" t="s">
        <v>463</v>
      </c>
      <c r="I3" s="13" t="s">
        <v>465</v>
      </c>
      <c r="J3" s="13" t="s">
        <v>466</v>
      </c>
      <c r="K3" s="13" t="s">
        <v>468</v>
      </c>
      <c r="L3" s="13" t="s">
        <v>469</v>
      </c>
      <c r="O3" s="13" t="s">
        <v>421</v>
      </c>
      <c r="P3" s="13" t="s">
        <v>453</v>
      </c>
      <c r="Q3" s="13" t="s">
        <v>455</v>
      </c>
      <c r="R3" s="13" t="s">
        <v>456</v>
      </c>
      <c r="S3" s="13" t="s">
        <v>464</v>
      </c>
      <c r="T3" s="13" t="s">
        <v>467</v>
      </c>
      <c r="U3" s="13" t="s">
        <v>426</v>
      </c>
      <c r="V3" s="13" t="s">
        <v>427</v>
      </c>
      <c r="W3" s="13" t="s">
        <v>428</v>
      </c>
      <c r="X3" s="13" t="s">
        <v>429</v>
      </c>
      <c r="Y3" s="13" t="s">
        <v>430</v>
      </c>
      <c r="AA3" s="13" t="s">
        <v>421</v>
      </c>
      <c r="AB3" s="13" t="s">
        <v>450</v>
      </c>
      <c r="AC3" s="13" t="s">
        <v>451</v>
      </c>
      <c r="AD3" s="13" t="s">
        <v>452</v>
      </c>
      <c r="AE3" s="13" t="s">
        <v>457</v>
      </c>
      <c r="AF3" s="13" t="s">
        <v>459</v>
      </c>
      <c r="AG3" s="13" t="s">
        <v>458</v>
      </c>
      <c r="AH3" s="13" t="s">
        <v>463</v>
      </c>
      <c r="AI3" s="13" t="s">
        <v>465</v>
      </c>
      <c r="AJ3" s="13" t="s">
        <v>466</v>
      </c>
      <c r="AK3" s="13" t="s">
        <v>486</v>
      </c>
      <c r="AL3" s="13" t="s">
        <v>487</v>
      </c>
      <c r="AM3" s="13" t="s">
        <v>488</v>
      </c>
      <c r="AN3" s="13" t="s">
        <v>489</v>
      </c>
      <c r="AQ3" s="13" t="s">
        <v>421</v>
      </c>
      <c r="AR3" s="13" t="s">
        <v>453</v>
      </c>
      <c r="AS3" s="13" t="s">
        <v>455</v>
      </c>
      <c r="AT3" s="13" t="s">
        <v>456</v>
      </c>
      <c r="AU3" s="13" t="s">
        <v>460</v>
      </c>
      <c r="AV3" s="13" t="s">
        <v>467</v>
      </c>
      <c r="AW3" s="13" t="s">
        <v>426</v>
      </c>
      <c r="AX3" s="13" t="s">
        <v>427</v>
      </c>
      <c r="AY3" s="13" t="s">
        <v>428</v>
      </c>
      <c r="AZ3" s="13" t="s">
        <v>429</v>
      </c>
      <c r="BA3" s="13" t="s">
        <v>430</v>
      </c>
    </row>
    <row r="4" spans="1:53" ht="16.5" x14ac:dyDescent="0.2">
      <c r="A4" s="14">
        <v>1</v>
      </c>
      <c r="B4" s="14">
        <v>1</v>
      </c>
      <c r="C4" s="14">
        <v>0</v>
      </c>
      <c r="D4" s="18">
        <f>ROUND(INDEX($P$4:$P$13,A4)/INDEX($Q$4:$Q$13,A4)/5,0)*5</f>
        <v>35</v>
      </c>
      <c r="E4" s="14" t="s">
        <v>414</v>
      </c>
      <c r="F4" s="18">
        <f t="shared" ref="F4:F35" si="0">INDEX($R$4:$R$13,$A4)</f>
        <v>300</v>
      </c>
      <c r="G4" s="14" t="s">
        <v>461</v>
      </c>
      <c r="H4" s="18">
        <f t="shared" ref="H4:H35" si="1">INDEX($S$4:$S$13,$A4)</f>
        <v>300</v>
      </c>
      <c r="I4" s="14"/>
      <c r="J4" s="18"/>
      <c r="K4" s="14"/>
      <c r="L4" s="18"/>
      <c r="O4" s="14">
        <v>1</v>
      </c>
      <c r="P4" s="18">
        <f>SUMIFS(队伍经验!$E$5:$E$104,队伍经验!$B$5:$B$104,"="&amp;章节!O4)</f>
        <v>200</v>
      </c>
      <c r="Q4" s="14">
        <v>6</v>
      </c>
      <c r="R4" s="18">
        <f>游戏节奏!AE4*R$2</f>
        <v>300</v>
      </c>
      <c r="S4" s="18">
        <f>游戏节奏!AD4*S$2</f>
        <v>300</v>
      </c>
      <c r="T4" s="18">
        <f>游戏节奏!$AF4*T$2</f>
        <v>0</v>
      </c>
      <c r="U4" s="18">
        <f>游戏节奏!$AG4*U$2</f>
        <v>0</v>
      </c>
      <c r="V4" s="18">
        <f>游戏节奏!$AH4*V$2</f>
        <v>0</v>
      </c>
      <c r="W4" s="18">
        <f>ROUND(游戏节奏!$AI4*W$2,0)</f>
        <v>0</v>
      </c>
      <c r="X4" s="18">
        <f>ROUND(游戏节奏!$AJ4*X$2,0)</f>
        <v>0</v>
      </c>
      <c r="Y4" s="18">
        <f>ROUND(游戏节奏!$AK4*Y$2,0)</f>
        <v>0</v>
      </c>
      <c r="AA4" s="14">
        <v>1</v>
      </c>
      <c r="AB4" s="14">
        <v>1</v>
      </c>
      <c r="AC4" s="14">
        <v>0</v>
      </c>
      <c r="AD4" s="18">
        <f t="shared" ref="AD4:AD35" si="2">ROUND(INDEX($AR$4:$AR$13,A4)/INDEX($AS$4:$AS$13,A4)/50,0)*50</f>
        <v>50</v>
      </c>
      <c r="AE4" s="14" t="s">
        <v>414</v>
      </c>
      <c r="AF4" s="18">
        <f>INDEX($AT$4:$AT$13,$AA4)</f>
        <v>600</v>
      </c>
      <c r="AG4" s="14" t="s">
        <v>461</v>
      </c>
      <c r="AH4" s="18">
        <f>INDEX($AU$4:$AU$13,$AA4)</f>
        <v>450</v>
      </c>
      <c r="AI4" s="14"/>
      <c r="AJ4" s="14"/>
      <c r="AK4" s="14"/>
      <c r="AL4" s="14"/>
      <c r="AM4" s="14"/>
      <c r="AN4" s="14"/>
      <c r="AQ4" s="14">
        <v>1</v>
      </c>
      <c r="AR4" s="18">
        <f>SUMIFS(队伍经验!$G$5:$G$104,队伍经验!$B$5:$B$104,"="&amp;章节!AQ4)</f>
        <v>310</v>
      </c>
      <c r="AS4" s="14">
        <v>6</v>
      </c>
      <c r="AT4" s="18">
        <f>游戏节奏!AE4*AT$2</f>
        <v>600</v>
      </c>
      <c r="AU4" s="18">
        <f>游戏节奏!AD4*$AU$2</f>
        <v>450</v>
      </c>
      <c r="AV4" s="18">
        <f>游戏节奏!$AF4*AV$2</f>
        <v>0</v>
      </c>
      <c r="AW4" s="18">
        <f>游戏节奏!$AG4*AW$2</f>
        <v>0</v>
      </c>
      <c r="AX4" s="18">
        <f>游戏节奏!$AH4*AX$2</f>
        <v>0</v>
      </c>
      <c r="AY4" s="18">
        <f>ROUND(游戏节奏!$AI4*AY$2,0)</f>
        <v>0</v>
      </c>
      <c r="AZ4" s="18">
        <f>ROUND(游戏节奏!$AJ4*AZ$2,0)</f>
        <v>0</v>
      </c>
      <c r="BA4" s="18">
        <f>ROUND(游戏节奏!$AK4*BA$2,0)</f>
        <v>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ref="D5:D68" si="3">ROUND(INDEX($P$4:$P$13,A5)/INDEX($Q$4:$Q$13,A5)/5,0)*5</f>
        <v>35</v>
      </c>
      <c r="E5" s="14" t="s">
        <v>414</v>
      </c>
      <c r="F5" s="18">
        <f t="shared" si="0"/>
        <v>300</v>
      </c>
      <c r="G5" s="14" t="s">
        <v>462</v>
      </c>
      <c r="H5" s="18">
        <f t="shared" si="1"/>
        <v>300</v>
      </c>
      <c r="I5" s="14"/>
      <c r="J5" s="18"/>
      <c r="K5" s="14"/>
      <c r="L5" s="18"/>
      <c r="O5" s="14">
        <v>2</v>
      </c>
      <c r="P5" s="18">
        <f>SUMIFS(队伍经验!$E$5:$E$104,队伍经验!$B$5:$B$104,"="&amp;章节!O5)</f>
        <v>385</v>
      </c>
      <c r="Q5" s="14">
        <v>9</v>
      </c>
      <c r="R5" s="18">
        <f>游戏节奏!AE5*R$2</f>
        <v>360</v>
      </c>
      <c r="S5" s="18">
        <f>游戏节奏!AD5*S$2</f>
        <v>360</v>
      </c>
      <c r="T5" s="18">
        <f>游戏节奏!$AF5*T$2</f>
        <v>30</v>
      </c>
      <c r="U5" s="18">
        <f>游戏节奏!$AG5*U$2</f>
        <v>0</v>
      </c>
      <c r="V5" s="18">
        <f>游戏节奏!$AH5*V$2</f>
        <v>0</v>
      </c>
      <c r="W5" s="18">
        <f>ROUND(游戏节奏!$AI5*W$2,0)</f>
        <v>0</v>
      </c>
      <c r="X5" s="18">
        <f>ROUND(游戏节奏!$AJ5*X$2,0)</f>
        <v>0</v>
      </c>
      <c r="Y5" s="18">
        <f>ROUND(游戏节奏!$AK5*Y$2,0)</f>
        <v>0</v>
      </c>
      <c r="AA5" s="14">
        <v>1</v>
      </c>
      <c r="AB5" s="14">
        <v>2</v>
      </c>
      <c r="AC5" s="14">
        <v>0</v>
      </c>
      <c r="AD5" s="18">
        <f t="shared" si="2"/>
        <v>50</v>
      </c>
      <c r="AE5" s="14" t="s">
        <v>414</v>
      </c>
      <c r="AF5" s="18">
        <f t="shared" ref="AF5:AF68" si="4">INDEX($AT$4:$AT$13,$AA5)</f>
        <v>600</v>
      </c>
      <c r="AG5" s="14" t="s">
        <v>462</v>
      </c>
      <c r="AH5" s="18">
        <f t="shared" ref="AH5:AH68" si="5">INDEX($AU$4:$AU$13,$AA5)</f>
        <v>450</v>
      </c>
      <c r="AI5" s="14"/>
      <c r="AJ5" s="14"/>
      <c r="AK5" s="14"/>
      <c r="AL5" s="14"/>
      <c r="AM5" s="14"/>
      <c r="AN5" s="14"/>
      <c r="AQ5" s="14">
        <v>2</v>
      </c>
      <c r="AR5" s="18">
        <f>SUMIFS(队伍经验!$G$5:$G$104,队伍经验!$B$5:$B$104,"="&amp;章节!AQ5)</f>
        <v>565</v>
      </c>
      <c r="AS5" s="14">
        <v>9</v>
      </c>
      <c r="AT5" s="18">
        <f>游戏节奏!AE5*AT$2</f>
        <v>720</v>
      </c>
      <c r="AU5" s="18">
        <f>游戏节奏!AD5*$AU$2</f>
        <v>540</v>
      </c>
      <c r="AV5" s="18">
        <f>游戏节奏!$AF5*AV$2</f>
        <v>60</v>
      </c>
      <c r="AW5" s="18">
        <f>游戏节奏!$AG5*AW$2</f>
        <v>0</v>
      </c>
      <c r="AX5" s="18">
        <f>游戏节奏!$AH5*AX$2</f>
        <v>0</v>
      </c>
      <c r="AY5" s="18">
        <f>ROUND(游戏节奏!$AI5*AY$2,0)</f>
        <v>0</v>
      </c>
      <c r="AZ5" s="18">
        <f>ROUND(游戏节奏!$AJ5*AZ$2,0)</f>
        <v>0</v>
      </c>
      <c r="BA5" s="18">
        <f>ROUND(游戏节奏!$AK5*BA$2,0)</f>
        <v>0</v>
      </c>
    </row>
    <row r="6" spans="1:53" ht="16.5" x14ac:dyDescent="0.2">
      <c r="A6" s="14">
        <v>1</v>
      </c>
      <c r="B6" s="14">
        <v>3</v>
      </c>
      <c r="C6" s="14">
        <v>1</v>
      </c>
      <c r="D6" s="18">
        <f t="shared" si="3"/>
        <v>35</v>
      </c>
      <c r="E6" s="14" t="s">
        <v>414</v>
      </c>
      <c r="F6" s="18">
        <f t="shared" si="0"/>
        <v>300</v>
      </c>
      <c r="G6" s="14" t="s">
        <v>461</v>
      </c>
      <c r="H6" s="18">
        <f t="shared" si="1"/>
        <v>300</v>
      </c>
      <c r="I6" s="14"/>
      <c r="J6" s="18"/>
      <c r="K6" s="14"/>
      <c r="L6" s="18"/>
      <c r="O6" s="14">
        <v>3</v>
      </c>
      <c r="P6" s="18">
        <f>SUMIFS(队伍经验!$E$5:$E$104,队伍经验!$B$5:$B$104,"="&amp;章节!O6)</f>
        <v>635</v>
      </c>
      <c r="Q6" s="14">
        <v>15</v>
      </c>
      <c r="R6" s="18">
        <f>游戏节奏!AE6*R$2</f>
        <v>480</v>
      </c>
      <c r="S6" s="18">
        <f>游戏节奏!AD6*S$2</f>
        <v>420</v>
      </c>
      <c r="T6" s="18">
        <f>游戏节奏!$AF6*T$2</f>
        <v>50</v>
      </c>
      <c r="U6" s="18">
        <f>游戏节奏!$AG6*U$2</f>
        <v>0</v>
      </c>
      <c r="V6" s="18">
        <f>游戏节奏!$AH6*V$2</f>
        <v>0</v>
      </c>
      <c r="W6" s="18">
        <f>ROUND(游戏节奏!$AI6*W$2,0)</f>
        <v>0</v>
      </c>
      <c r="X6" s="18">
        <f>ROUND(游戏节奏!$AJ6*X$2,0)</f>
        <v>0</v>
      </c>
      <c r="Y6" s="18">
        <f>ROUND(游戏节奏!$AK6*Y$2,0)</f>
        <v>0</v>
      </c>
      <c r="AA6" s="14">
        <v>1</v>
      </c>
      <c r="AB6" s="14">
        <v>3</v>
      </c>
      <c r="AC6" s="14">
        <v>1</v>
      </c>
      <c r="AD6" s="18">
        <f t="shared" si="2"/>
        <v>50</v>
      </c>
      <c r="AE6" s="14" t="s">
        <v>414</v>
      </c>
      <c r="AF6" s="18">
        <f t="shared" si="4"/>
        <v>600</v>
      </c>
      <c r="AG6" s="14" t="s">
        <v>461</v>
      </c>
      <c r="AH6" s="18">
        <f t="shared" si="5"/>
        <v>450</v>
      </c>
      <c r="AI6" s="14"/>
      <c r="AJ6" s="14"/>
      <c r="AK6" s="14"/>
      <c r="AL6" s="14"/>
      <c r="AM6" s="14"/>
      <c r="AN6" s="14"/>
      <c r="AQ6" s="14">
        <v>3</v>
      </c>
      <c r="AR6" s="18">
        <f>SUMIFS(队伍经验!$G$5:$G$104,队伍经验!$B$5:$B$104,"="&amp;章节!AQ6)</f>
        <v>955</v>
      </c>
      <c r="AS6" s="14">
        <v>15</v>
      </c>
      <c r="AT6" s="18">
        <f>游戏节奏!AE6*AT$2</f>
        <v>960</v>
      </c>
      <c r="AU6" s="18">
        <f>游戏节奏!AD6*$AU$2</f>
        <v>630</v>
      </c>
      <c r="AV6" s="18">
        <f>游戏节奏!$AF6*AV$2</f>
        <v>100</v>
      </c>
      <c r="AW6" s="18">
        <f>游戏节奏!$AG6*AW$2</f>
        <v>0</v>
      </c>
      <c r="AX6" s="18">
        <f>游戏节奏!$AH6*AX$2</f>
        <v>0</v>
      </c>
      <c r="AY6" s="18">
        <f>ROUND(游戏节奏!$AI6*AY$2,0)</f>
        <v>0</v>
      </c>
      <c r="AZ6" s="18">
        <f>ROUND(游戏节奏!$AJ6*AZ$2,0)</f>
        <v>0</v>
      </c>
      <c r="BA6" s="18">
        <f>ROUND(游戏节奏!$AK6*BA$2,0)</f>
        <v>0</v>
      </c>
    </row>
    <row r="7" spans="1:53" ht="16.5" x14ac:dyDescent="0.2">
      <c r="A7" s="14">
        <v>1</v>
      </c>
      <c r="B7" s="14">
        <v>4</v>
      </c>
      <c r="C7" s="14">
        <v>0</v>
      </c>
      <c r="D7" s="18">
        <f t="shared" si="3"/>
        <v>35</v>
      </c>
      <c r="E7" s="14" t="s">
        <v>414</v>
      </c>
      <c r="F7" s="18">
        <f t="shared" si="0"/>
        <v>300</v>
      </c>
      <c r="G7" s="14" t="s">
        <v>462</v>
      </c>
      <c r="H7" s="18">
        <f t="shared" si="1"/>
        <v>300</v>
      </c>
      <c r="I7" s="14"/>
      <c r="J7" s="18"/>
      <c r="K7" s="14"/>
      <c r="L7" s="18"/>
      <c r="O7" s="14">
        <v>4</v>
      </c>
      <c r="P7" s="18">
        <f>SUMIFS(队伍经验!$E$5:$E$104,队伍经验!$B$5:$B$104,"="&amp;章节!O7)</f>
        <v>1000</v>
      </c>
      <c r="Q7" s="14">
        <v>15</v>
      </c>
      <c r="R7" s="18">
        <f>游戏节奏!AE7*R$2</f>
        <v>540</v>
      </c>
      <c r="S7" s="18">
        <f>游戏节奏!AD7*S$2</f>
        <v>540</v>
      </c>
      <c r="T7" s="18">
        <f>游戏节奏!$AF7*T$2</f>
        <v>0</v>
      </c>
      <c r="U7" s="18">
        <f>游戏节奏!$AG7*U$2</f>
        <v>25</v>
      </c>
      <c r="V7" s="18">
        <f>游戏节奏!$AH7*V$2</f>
        <v>0</v>
      </c>
      <c r="W7" s="18">
        <f>ROUND(游戏节奏!$AI7*W$2,0)</f>
        <v>5</v>
      </c>
      <c r="X7" s="18">
        <f>ROUND(游戏节奏!$AJ7*X$2,0)</f>
        <v>0</v>
      </c>
      <c r="Y7" s="18">
        <f>ROUND(游戏节奏!$AK7*Y$2,0)</f>
        <v>0</v>
      </c>
      <c r="AA7" s="14">
        <v>1</v>
      </c>
      <c r="AB7" s="14">
        <v>4</v>
      </c>
      <c r="AC7" s="14">
        <v>0</v>
      </c>
      <c r="AD7" s="18">
        <f t="shared" si="2"/>
        <v>50</v>
      </c>
      <c r="AE7" s="14" t="s">
        <v>414</v>
      </c>
      <c r="AF7" s="18">
        <f t="shared" si="4"/>
        <v>600</v>
      </c>
      <c r="AG7" s="14" t="s">
        <v>462</v>
      </c>
      <c r="AH7" s="18">
        <f t="shared" si="5"/>
        <v>450</v>
      </c>
      <c r="AI7" s="14"/>
      <c r="AJ7" s="14"/>
      <c r="AK7" s="14"/>
      <c r="AL7" s="14"/>
      <c r="AM7" s="14"/>
      <c r="AN7" s="14"/>
      <c r="AQ7" s="14">
        <v>4</v>
      </c>
      <c r="AR7" s="18">
        <f>SUMIFS(队伍经验!$G$5:$G$104,队伍经验!$B$5:$B$104,"="&amp;章节!AQ7)</f>
        <v>1500</v>
      </c>
      <c r="AS7" s="14">
        <v>15</v>
      </c>
      <c r="AT7" s="18">
        <f>游戏节奏!AE7*AT$2</f>
        <v>1080</v>
      </c>
      <c r="AU7" s="18">
        <f>游戏节奏!AD7*$AU$2</f>
        <v>810</v>
      </c>
      <c r="AV7" s="18">
        <f>游戏节奏!$AF7*AV$2</f>
        <v>0</v>
      </c>
      <c r="AW7" s="18">
        <f>游戏节奏!$AG7*AW$2</f>
        <v>50</v>
      </c>
      <c r="AX7" s="18">
        <f>游戏节奏!$AH7*AX$2</f>
        <v>0</v>
      </c>
      <c r="AY7" s="18">
        <f>ROUND(游戏节奏!$AI7*AY$2,0)</f>
        <v>20</v>
      </c>
      <c r="AZ7" s="18">
        <f>ROUND(游戏节奏!$AJ7*AZ$2,0)</f>
        <v>0</v>
      </c>
      <c r="BA7" s="18">
        <f>ROUND(游戏节奏!$AK7*BA$2,0)</f>
        <v>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3"/>
        <v>35</v>
      </c>
      <c r="E8" s="14" t="s">
        <v>414</v>
      </c>
      <c r="F8" s="18">
        <f t="shared" si="0"/>
        <v>300</v>
      </c>
      <c r="G8" s="14" t="s">
        <v>461</v>
      </c>
      <c r="H8" s="18">
        <f t="shared" si="1"/>
        <v>300</v>
      </c>
      <c r="I8" s="14"/>
      <c r="J8" s="18"/>
      <c r="K8" s="14"/>
      <c r="L8" s="18"/>
      <c r="O8" s="14">
        <v>5</v>
      </c>
      <c r="P8" s="18">
        <f>SUMIFS(队伍经验!$E$5:$E$104,队伍经验!$B$5:$B$104,"="&amp;章节!O8)</f>
        <v>1195</v>
      </c>
      <c r="Q8" s="14">
        <v>15</v>
      </c>
      <c r="R8" s="18">
        <f>游戏节奏!AE8*R$2</f>
        <v>600</v>
      </c>
      <c r="S8" s="18">
        <f>游戏节奏!AD8*S$2</f>
        <v>660</v>
      </c>
      <c r="T8" s="18">
        <f>游戏节奏!$AF8*T$2</f>
        <v>0</v>
      </c>
      <c r="U8" s="18">
        <f>游戏节奏!$AG8*U$2</f>
        <v>35</v>
      </c>
      <c r="V8" s="18">
        <f>游戏节奏!$AH8*V$2</f>
        <v>0</v>
      </c>
      <c r="W8" s="18">
        <f>ROUND(游戏节奏!$AI8*W$2,0)</f>
        <v>10</v>
      </c>
      <c r="X8" s="18">
        <f>ROUND(游戏节奏!$AJ8*X$2,0)</f>
        <v>0</v>
      </c>
      <c r="Y8" s="18">
        <f>ROUND(游戏节奏!$AK8*Y$2,0)</f>
        <v>0</v>
      </c>
      <c r="AA8" s="14">
        <v>1</v>
      </c>
      <c r="AB8" s="14">
        <v>5</v>
      </c>
      <c r="AC8" s="14">
        <v>0</v>
      </c>
      <c r="AD8" s="18">
        <f t="shared" si="2"/>
        <v>50</v>
      </c>
      <c r="AE8" s="14" t="s">
        <v>414</v>
      </c>
      <c r="AF8" s="18">
        <f t="shared" si="4"/>
        <v>600</v>
      </c>
      <c r="AG8" s="14" t="s">
        <v>461</v>
      </c>
      <c r="AH8" s="18">
        <f t="shared" si="5"/>
        <v>450</v>
      </c>
      <c r="AI8" s="14"/>
      <c r="AJ8" s="14"/>
      <c r="AK8" s="14"/>
      <c r="AL8" s="14"/>
      <c r="AM8" s="14"/>
      <c r="AN8" s="14"/>
      <c r="AQ8" s="14">
        <v>5</v>
      </c>
      <c r="AR8" s="18">
        <f>SUMIFS(队伍经验!$G$5:$G$104,队伍经验!$B$5:$B$104,"="&amp;章节!AQ8)</f>
        <v>1805</v>
      </c>
      <c r="AS8" s="14">
        <v>15</v>
      </c>
      <c r="AT8" s="18">
        <f>游戏节奏!AE8*AT$2</f>
        <v>1200</v>
      </c>
      <c r="AU8" s="18">
        <f>游戏节奏!AD8*$AU$2</f>
        <v>990</v>
      </c>
      <c r="AV8" s="18">
        <f>游戏节奏!$AF8*AV$2</f>
        <v>0</v>
      </c>
      <c r="AW8" s="18">
        <f>游戏节奏!$AG8*AW$2</f>
        <v>70</v>
      </c>
      <c r="AX8" s="18">
        <f>游戏节奏!$AH8*AX$2</f>
        <v>0</v>
      </c>
      <c r="AY8" s="18">
        <f>ROUND(游戏节奏!$AI8*AY$2,0)</f>
        <v>40</v>
      </c>
      <c r="AZ8" s="18">
        <f>ROUND(游戏节奏!$AJ8*AZ$2,0)</f>
        <v>0</v>
      </c>
      <c r="BA8" s="18">
        <f>ROUND(游戏节奏!$AK8*BA$2,0)</f>
        <v>0</v>
      </c>
    </row>
    <row r="9" spans="1:53" ht="16.5" x14ac:dyDescent="0.2">
      <c r="A9" s="14">
        <v>1</v>
      </c>
      <c r="B9" s="14">
        <v>6</v>
      </c>
      <c r="C9" s="14">
        <v>1</v>
      </c>
      <c r="D9" s="18">
        <f t="shared" si="3"/>
        <v>35</v>
      </c>
      <c r="E9" s="14" t="s">
        <v>414</v>
      </c>
      <c r="F9" s="18">
        <f t="shared" si="0"/>
        <v>300</v>
      </c>
      <c r="G9" s="14" t="s">
        <v>462</v>
      </c>
      <c r="H9" s="18">
        <f t="shared" si="1"/>
        <v>300</v>
      </c>
      <c r="I9" s="14"/>
      <c r="J9" s="18"/>
      <c r="K9" s="14"/>
      <c r="L9" s="18"/>
      <c r="O9" s="14">
        <v>6</v>
      </c>
      <c r="P9" s="18">
        <f>SUMIFS(队伍经验!$E$5:$E$104,队伍经验!$B$5:$B$104,"="&amp;章节!O9)</f>
        <v>1870</v>
      </c>
      <c r="Q9" s="14">
        <v>15</v>
      </c>
      <c r="R9" s="18">
        <f>游戏节奏!AE9*R$2</f>
        <v>720</v>
      </c>
      <c r="S9" s="18">
        <f>游戏节奏!AD9*S$2</f>
        <v>780</v>
      </c>
      <c r="T9" s="18">
        <f>游戏节奏!$AF9*T$2</f>
        <v>0</v>
      </c>
      <c r="U9" s="18">
        <f>游戏节奏!$AG9*U$2</f>
        <v>40</v>
      </c>
      <c r="V9" s="18">
        <f>游戏节奏!$AH9*V$2</f>
        <v>0</v>
      </c>
      <c r="W9" s="18">
        <f>ROUND(游戏节奏!$AI9*W$2,0)</f>
        <v>15</v>
      </c>
      <c r="X9" s="18">
        <f>ROUND(游戏节奏!$AJ9*X$2,0)</f>
        <v>0</v>
      </c>
      <c r="Y9" s="18">
        <f>ROUND(游戏节奏!$AK9*Y$2,0)</f>
        <v>0</v>
      </c>
      <c r="AA9" s="14">
        <v>1</v>
      </c>
      <c r="AB9" s="14">
        <v>6</v>
      </c>
      <c r="AC9" s="14">
        <v>1</v>
      </c>
      <c r="AD9" s="18">
        <f t="shared" si="2"/>
        <v>50</v>
      </c>
      <c r="AE9" s="14" t="s">
        <v>414</v>
      </c>
      <c r="AF9" s="18">
        <f t="shared" si="4"/>
        <v>600</v>
      </c>
      <c r="AG9" s="14" t="s">
        <v>462</v>
      </c>
      <c r="AH9" s="18">
        <f t="shared" si="5"/>
        <v>450</v>
      </c>
      <c r="AI9" s="14"/>
      <c r="AJ9" s="14"/>
      <c r="AK9" s="14"/>
      <c r="AL9" s="14"/>
      <c r="AM9" s="14"/>
      <c r="AN9" s="14"/>
      <c r="AQ9" s="14">
        <v>6</v>
      </c>
      <c r="AR9" s="18">
        <f>SUMIFS(队伍经验!$G$5:$G$104,队伍经验!$B$5:$B$104,"="&amp;章节!AQ9)</f>
        <v>2805</v>
      </c>
      <c r="AS9" s="14">
        <v>15</v>
      </c>
      <c r="AT9" s="18">
        <f>游戏节奏!AE9*AT$2</f>
        <v>1440</v>
      </c>
      <c r="AU9" s="18">
        <f>游戏节奏!AD9*$AU$2</f>
        <v>1170</v>
      </c>
      <c r="AV9" s="18">
        <f>游戏节奏!$AF9*AV$2</f>
        <v>0</v>
      </c>
      <c r="AW9" s="18">
        <f>游戏节奏!$AG9*AW$2</f>
        <v>80</v>
      </c>
      <c r="AX9" s="18">
        <f>游戏节奏!$AH9*AX$2</f>
        <v>0</v>
      </c>
      <c r="AY9" s="18">
        <f>ROUND(游戏节奏!$AI9*AY$2,0)</f>
        <v>60</v>
      </c>
      <c r="AZ9" s="18">
        <f>ROUND(游戏节奏!$AJ9*AZ$2,0)</f>
        <v>0</v>
      </c>
      <c r="BA9" s="18">
        <f>ROUND(游戏节奏!$AK9*BA$2,0)</f>
        <v>0</v>
      </c>
    </row>
    <row r="10" spans="1:53" ht="16.5" x14ac:dyDescent="0.2">
      <c r="A10" s="14">
        <v>2</v>
      </c>
      <c r="B10" s="14">
        <v>1</v>
      </c>
      <c r="C10" s="14">
        <v>0</v>
      </c>
      <c r="D10" s="18">
        <f t="shared" si="3"/>
        <v>45</v>
      </c>
      <c r="E10" s="14" t="s">
        <v>414</v>
      </c>
      <c r="F10" s="18">
        <f t="shared" si="0"/>
        <v>360</v>
      </c>
      <c r="G10" s="14" t="s">
        <v>461</v>
      </c>
      <c r="H10" s="18">
        <f t="shared" si="1"/>
        <v>360</v>
      </c>
      <c r="I10" s="14" t="s">
        <v>470</v>
      </c>
      <c r="J10" s="18">
        <f t="shared" ref="J10:J33" si="6">INDEX($T$4:$T$13,$A10)</f>
        <v>30</v>
      </c>
      <c r="K10" s="14"/>
      <c r="L10" s="18"/>
      <c r="O10" s="14">
        <v>7</v>
      </c>
      <c r="P10" s="18">
        <f>SUMIFS(队伍经验!$E$5:$E$104,队伍经验!$B$5:$B$104,"="&amp;章节!O10)</f>
        <v>2285</v>
      </c>
      <c r="Q10" s="14">
        <v>15</v>
      </c>
      <c r="R10" s="18">
        <f>游戏节奏!AE10*R$2</f>
        <v>840</v>
      </c>
      <c r="S10" s="18">
        <f>游戏节奏!AD10*S$2</f>
        <v>900</v>
      </c>
      <c r="T10" s="18">
        <f>游戏节奏!$AF10*T$2</f>
        <v>0</v>
      </c>
      <c r="U10" s="18">
        <f>游戏节奏!$AG10*U$2</f>
        <v>0</v>
      </c>
      <c r="V10" s="18">
        <f>游戏节奏!$AH10*V$2</f>
        <v>15</v>
      </c>
      <c r="W10" s="18">
        <f>ROUND(游戏节奏!$AI10*W$2,0)</f>
        <v>0</v>
      </c>
      <c r="X10" s="18">
        <f>ROUND(游戏节奏!$AJ10*X$2,0)</f>
        <v>3</v>
      </c>
      <c r="Y10" s="18">
        <f>ROUND(游戏节奏!$AK10*Y$2,0)</f>
        <v>0</v>
      </c>
      <c r="AA10" s="14">
        <v>2</v>
      </c>
      <c r="AB10" s="14">
        <v>1</v>
      </c>
      <c r="AC10" s="14">
        <v>0</v>
      </c>
      <c r="AD10" s="18">
        <f t="shared" si="2"/>
        <v>50</v>
      </c>
      <c r="AE10" s="14" t="s">
        <v>414</v>
      </c>
      <c r="AF10" s="18">
        <f t="shared" si="4"/>
        <v>720</v>
      </c>
      <c r="AG10" s="14" t="s">
        <v>461</v>
      </c>
      <c r="AH10" s="18">
        <f t="shared" si="5"/>
        <v>540</v>
      </c>
      <c r="AI10" s="14" t="s">
        <v>470</v>
      </c>
      <c r="AJ10" s="18">
        <f t="shared" ref="AJ10:AJ33" si="7">INDEX($AV$4:$AV$13,$A10)</f>
        <v>60</v>
      </c>
      <c r="AK10" s="14"/>
      <c r="AL10" s="14"/>
      <c r="AM10" s="14"/>
      <c r="AN10" s="14"/>
      <c r="AQ10" s="14">
        <v>7</v>
      </c>
      <c r="AR10" s="18">
        <f>SUMIFS(队伍经验!$G$5:$G$104,队伍经验!$B$5:$B$104,"="&amp;章节!AQ10)</f>
        <v>3420</v>
      </c>
      <c r="AS10" s="14">
        <v>15</v>
      </c>
      <c r="AT10" s="18">
        <f>游戏节奏!AE10*AT$2</f>
        <v>1680</v>
      </c>
      <c r="AU10" s="18">
        <f>游戏节奏!AD10*$AU$2</f>
        <v>1350</v>
      </c>
      <c r="AV10" s="18">
        <f>游戏节奏!$AF10*AV$2</f>
        <v>0</v>
      </c>
      <c r="AW10" s="18">
        <f>游戏节奏!$AG10*AW$2</f>
        <v>0</v>
      </c>
      <c r="AX10" s="18">
        <f>游戏节奏!$AH10*AX$2</f>
        <v>30</v>
      </c>
      <c r="AY10" s="18">
        <f>ROUND(游戏节奏!$AI10*AY$2,0)</f>
        <v>0</v>
      </c>
      <c r="AZ10" s="18">
        <f>ROUND(游戏节奏!$AJ10*AZ$2,0)</f>
        <v>12</v>
      </c>
      <c r="BA10" s="18">
        <f>ROUND(游戏节奏!$AK10*BA$2,0)</f>
        <v>0</v>
      </c>
    </row>
    <row r="11" spans="1:53" ht="16.5" x14ac:dyDescent="0.2">
      <c r="A11" s="14">
        <v>2</v>
      </c>
      <c r="B11" s="14">
        <v>2</v>
      </c>
      <c r="C11" s="14">
        <v>0</v>
      </c>
      <c r="D11" s="18">
        <f t="shared" si="3"/>
        <v>45</v>
      </c>
      <c r="E11" s="14" t="s">
        <v>414</v>
      </c>
      <c r="F11" s="18">
        <f t="shared" si="0"/>
        <v>360</v>
      </c>
      <c r="G11" s="14" t="s">
        <v>462</v>
      </c>
      <c r="H11" s="18">
        <f t="shared" si="1"/>
        <v>360</v>
      </c>
      <c r="I11" s="14" t="s">
        <v>471</v>
      </c>
      <c r="J11" s="18">
        <f t="shared" si="6"/>
        <v>30</v>
      </c>
      <c r="K11" s="14"/>
      <c r="L11" s="18"/>
      <c r="O11" s="14">
        <v>8</v>
      </c>
      <c r="P11" s="18">
        <f>SUMIFS(队伍经验!$E$5:$E$104,队伍经验!$B$5:$B$104,"="&amp;章节!O11)</f>
        <v>2795</v>
      </c>
      <c r="Q11" s="14">
        <v>15</v>
      </c>
      <c r="R11" s="18">
        <f>游戏节奏!AE11*R$2</f>
        <v>960</v>
      </c>
      <c r="S11" s="18">
        <f>游戏节奏!AD11*S$2</f>
        <v>1020</v>
      </c>
      <c r="T11" s="18">
        <f>游戏节奏!$AF11*T$2</f>
        <v>0</v>
      </c>
      <c r="U11" s="18">
        <f>游戏节奏!$AG11*U$2</f>
        <v>0</v>
      </c>
      <c r="V11" s="18">
        <f>游戏节奏!$AH11*V$2</f>
        <v>20</v>
      </c>
      <c r="W11" s="18">
        <f>ROUND(游戏节奏!$AI11*W$2,0)</f>
        <v>0</v>
      </c>
      <c r="X11" s="18">
        <f>ROUND(游戏节奏!$AJ11*X$2,0)</f>
        <v>3</v>
      </c>
      <c r="Y11" s="18">
        <f>ROUND(游戏节奏!$AK11*Y$2,0)</f>
        <v>0</v>
      </c>
      <c r="AA11" s="14">
        <v>2</v>
      </c>
      <c r="AB11" s="14">
        <v>2</v>
      </c>
      <c r="AC11" s="14">
        <v>0</v>
      </c>
      <c r="AD11" s="18">
        <f t="shared" si="2"/>
        <v>50</v>
      </c>
      <c r="AE11" s="14" t="s">
        <v>414</v>
      </c>
      <c r="AF11" s="18">
        <f t="shared" si="4"/>
        <v>720</v>
      </c>
      <c r="AG11" s="14" t="s">
        <v>462</v>
      </c>
      <c r="AH11" s="18">
        <f t="shared" si="5"/>
        <v>540</v>
      </c>
      <c r="AI11" s="14" t="s">
        <v>471</v>
      </c>
      <c r="AJ11" s="18">
        <f t="shared" si="7"/>
        <v>60</v>
      </c>
      <c r="AK11" s="14"/>
      <c r="AL11" s="14"/>
      <c r="AM11" s="14"/>
      <c r="AN11" s="14"/>
      <c r="AQ11" s="14">
        <v>8</v>
      </c>
      <c r="AR11" s="18">
        <f>SUMIFS(队伍经验!$G$5:$G$104,队伍经验!$B$5:$B$104,"="&amp;章节!AQ11)</f>
        <v>4195</v>
      </c>
      <c r="AS11" s="14">
        <v>15</v>
      </c>
      <c r="AT11" s="18">
        <f>游戏节奏!AE11*AT$2</f>
        <v>1920</v>
      </c>
      <c r="AU11" s="18">
        <f>游戏节奏!AD11*$AU$2</f>
        <v>1530</v>
      </c>
      <c r="AV11" s="18">
        <f>游戏节奏!$AF11*AV$2</f>
        <v>0</v>
      </c>
      <c r="AW11" s="18">
        <f>游戏节奏!$AG11*AW$2</f>
        <v>0</v>
      </c>
      <c r="AX11" s="18">
        <f>游戏节奏!$AH11*AX$2</f>
        <v>40</v>
      </c>
      <c r="AY11" s="18">
        <f>ROUND(游戏节奏!$AI11*AY$2,0)</f>
        <v>0</v>
      </c>
      <c r="AZ11" s="18">
        <f>ROUND(游戏节奏!$AJ11*AZ$2,0)</f>
        <v>12</v>
      </c>
      <c r="BA11" s="18">
        <f>ROUND(游戏节奏!$AK11*BA$2,0)</f>
        <v>2</v>
      </c>
    </row>
    <row r="12" spans="1:53" ht="16.5" x14ac:dyDescent="0.2">
      <c r="A12" s="14">
        <v>2</v>
      </c>
      <c r="B12" s="14">
        <v>3</v>
      </c>
      <c r="C12" s="14">
        <v>1</v>
      </c>
      <c r="D12" s="18">
        <f t="shared" si="3"/>
        <v>45</v>
      </c>
      <c r="E12" s="14" t="s">
        <v>414</v>
      </c>
      <c r="F12" s="18">
        <f t="shared" si="0"/>
        <v>360</v>
      </c>
      <c r="G12" s="14" t="s">
        <v>461</v>
      </c>
      <c r="H12" s="18">
        <f t="shared" si="1"/>
        <v>360</v>
      </c>
      <c r="I12" s="14" t="s">
        <v>470</v>
      </c>
      <c r="J12" s="18">
        <f t="shared" si="6"/>
        <v>30</v>
      </c>
      <c r="K12" s="14"/>
      <c r="L12" s="18"/>
      <c r="O12" s="14">
        <v>9</v>
      </c>
      <c r="P12" s="18">
        <f>SUMIFS(队伍经验!$E$5:$E$104,队伍经验!$B$5:$B$104,"="&amp;章节!O12)</f>
        <v>4480</v>
      </c>
      <c r="Q12" s="14">
        <v>15</v>
      </c>
      <c r="R12" s="18">
        <f>游戏节奏!AE12*R$2</f>
        <v>1080</v>
      </c>
      <c r="S12" s="18">
        <f>游戏节奏!AD12*S$2</f>
        <v>1140</v>
      </c>
      <c r="T12" s="18">
        <f>游戏节奏!$AF12*T$2</f>
        <v>0</v>
      </c>
      <c r="U12" s="18">
        <f>游戏节奏!$AG12*U$2</f>
        <v>0</v>
      </c>
      <c r="V12" s="18">
        <f>游戏节奏!$AH12*V$2</f>
        <v>25</v>
      </c>
      <c r="W12" s="18">
        <f>ROUND(游戏节奏!$AI12*W$2,0)</f>
        <v>0</v>
      </c>
      <c r="X12" s="18">
        <f>ROUND(游戏节奏!$AJ12*X$2,0)</f>
        <v>4</v>
      </c>
      <c r="Y12" s="18">
        <f>ROUND(游戏节奏!$AK12*Y$2,0)</f>
        <v>1</v>
      </c>
      <c r="AA12" s="14">
        <v>2</v>
      </c>
      <c r="AB12" s="14">
        <v>3</v>
      </c>
      <c r="AC12" s="14">
        <v>1</v>
      </c>
      <c r="AD12" s="18">
        <f t="shared" si="2"/>
        <v>50</v>
      </c>
      <c r="AE12" s="14" t="s">
        <v>414</v>
      </c>
      <c r="AF12" s="18">
        <f t="shared" si="4"/>
        <v>720</v>
      </c>
      <c r="AG12" s="14" t="s">
        <v>461</v>
      </c>
      <c r="AH12" s="18">
        <f t="shared" si="5"/>
        <v>540</v>
      </c>
      <c r="AI12" s="14" t="s">
        <v>470</v>
      </c>
      <c r="AJ12" s="18">
        <f t="shared" si="7"/>
        <v>60</v>
      </c>
      <c r="AK12" s="14"/>
      <c r="AL12" s="14"/>
      <c r="AM12" s="14"/>
      <c r="AN12" s="14"/>
      <c r="AQ12" s="14">
        <v>9</v>
      </c>
      <c r="AR12" s="18">
        <f>SUMIFS(队伍经验!$G$5:$G$104,队伍经验!$B$5:$B$104,"="&amp;章节!AQ12)</f>
        <v>6720</v>
      </c>
      <c r="AS12" s="14">
        <v>15</v>
      </c>
      <c r="AT12" s="18">
        <f>游戏节奏!AE12*AT$2</f>
        <v>2160</v>
      </c>
      <c r="AU12" s="18">
        <f>游戏节奏!AD12*$AU$2</f>
        <v>1710</v>
      </c>
      <c r="AV12" s="18">
        <f>游戏节奏!$AF12*AV$2</f>
        <v>0</v>
      </c>
      <c r="AW12" s="18">
        <f>游戏节奏!$AG12*AW$2</f>
        <v>0</v>
      </c>
      <c r="AX12" s="18">
        <f>游戏节奏!$AH12*AX$2</f>
        <v>50</v>
      </c>
      <c r="AY12" s="18">
        <f>ROUND(游戏节奏!$AI12*AY$2,0)</f>
        <v>0</v>
      </c>
      <c r="AZ12" s="18">
        <f>ROUND(游戏节奏!$AJ12*AZ$2,0)</f>
        <v>16</v>
      </c>
      <c r="BA12" s="18">
        <f>ROUND(游戏节奏!$AK12*BA$2,0)</f>
        <v>2</v>
      </c>
    </row>
    <row r="13" spans="1:53" ht="16.5" x14ac:dyDescent="0.2">
      <c r="A13" s="14">
        <v>2</v>
      </c>
      <c r="B13" s="14">
        <v>4</v>
      </c>
      <c r="C13" s="14">
        <v>0</v>
      </c>
      <c r="D13" s="18">
        <f t="shared" si="3"/>
        <v>45</v>
      </c>
      <c r="E13" s="14" t="s">
        <v>414</v>
      </c>
      <c r="F13" s="18">
        <f t="shared" si="0"/>
        <v>360</v>
      </c>
      <c r="G13" s="14" t="s">
        <v>462</v>
      </c>
      <c r="H13" s="18">
        <f t="shared" si="1"/>
        <v>360</v>
      </c>
      <c r="I13" s="14" t="s">
        <v>471</v>
      </c>
      <c r="J13" s="18">
        <f t="shared" si="6"/>
        <v>30</v>
      </c>
      <c r="K13" s="14"/>
      <c r="L13" s="18"/>
      <c r="O13" s="14">
        <v>10</v>
      </c>
      <c r="P13" s="18">
        <f>SUMIFS(队伍经验!$E$5:$E$104,队伍经验!$B$5:$B$104,"="&amp;章节!O13)</f>
        <v>7365</v>
      </c>
      <c r="Q13" s="14">
        <v>15</v>
      </c>
      <c r="R13" s="18">
        <f>游戏节奏!AE13*R$2</f>
        <v>1200</v>
      </c>
      <c r="S13" s="18">
        <f>游戏节奏!AD13*S$2</f>
        <v>1320</v>
      </c>
      <c r="T13" s="18">
        <f>游戏节奏!$AF13*T$2</f>
        <v>0</v>
      </c>
      <c r="U13" s="18">
        <f>游戏节奏!$AG13*U$2</f>
        <v>0</v>
      </c>
      <c r="V13" s="18">
        <f>游戏节奏!$AH13*V$2</f>
        <v>30</v>
      </c>
      <c r="W13" s="18">
        <f>ROUND(游戏节奏!$AI13*W$2,0)</f>
        <v>0</v>
      </c>
      <c r="X13" s="18">
        <f>ROUND(游戏节奏!$AJ13*X$2,0)</f>
        <v>5</v>
      </c>
      <c r="Y13" s="18">
        <f>ROUND(游戏节奏!$AK13*Y$2,0)</f>
        <v>1</v>
      </c>
      <c r="AA13" s="14">
        <v>2</v>
      </c>
      <c r="AB13" s="14">
        <v>4</v>
      </c>
      <c r="AC13" s="14">
        <v>0</v>
      </c>
      <c r="AD13" s="18">
        <f t="shared" si="2"/>
        <v>50</v>
      </c>
      <c r="AE13" s="14" t="s">
        <v>414</v>
      </c>
      <c r="AF13" s="18">
        <f t="shared" si="4"/>
        <v>720</v>
      </c>
      <c r="AG13" s="14" t="s">
        <v>462</v>
      </c>
      <c r="AH13" s="18">
        <f t="shared" si="5"/>
        <v>540</v>
      </c>
      <c r="AI13" s="14" t="s">
        <v>471</v>
      </c>
      <c r="AJ13" s="18">
        <f t="shared" si="7"/>
        <v>60</v>
      </c>
      <c r="AK13" s="14"/>
      <c r="AL13" s="14"/>
      <c r="AM13" s="14"/>
      <c r="AN13" s="14"/>
      <c r="AQ13" s="14">
        <v>10</v>
      </c>
      <c r="AR13" s="18">
        <f>SUMIFS(队伍经验!$G$5:$G$104,队伍经验!$B$5:$B$104,"="&amp;章节!AQ13)</f>
        <v>11040</v>
      </c>
      <c r="AS13" s="14">
        <v>15</v>
      </c>
      <c r="AT13" s="18">
        <f>游戏节奏!AE13*AT$2</f>
        <v>2400</v>
      </c>
      <c r="AU13" s="18">
        <f>游戏节奏!AD13*$AU$2</f>
        <v>1980</v>
      </c>
      <c r="AV13" s="18">
        <f>游戏节奏!$AF13*AV$2</f>
        <v>0</v>
      </c>
      <c r="AW13" s="18">
        <f>游戏节奏!$AG13*AW$2</f>
        <v>0</v>
      </c>
      <c r="AX13" s="18">
        <f>游戏节奏!$AH13*AX$2</f>
        <v>60</v>
      </c>
      <c r="AY13" s="18">
        <f>ROUND(游戏节奏!$AI13*AY$2,0)</f>
        <v>0</v>
      </c>
      <c r="AZ13" s="18">
        <f>ROUND(游戏节奏!$AJ13*AZ$2,0)</f>
        <v>20</v>
      </c>
      <c r="BA13" s="18">
        <f>ROUND(游戏节奏!$AK13*BA$2,0)</f>
        <v>3</v>
      </c>
    </row>
    <row r="14" spans="1:53" ht="16.5" x14ac:dyDescent="0.2">
      <c r="A14" s="14">
        <v>2</v>
      </c>
      <c r="B14" s="14">
        <v>5</v>
      </c>
      <c r="C14" s="14">
        <v>0</v>
      </c>
      <c r="D14" s="18">
        <f t="shared" si="3"/>
        <v>45</v>
      </c>
      <c r="E14" s="14" t="s">
        <v>414</v>
      </c>
      <c r="F14" s="18">
        <f t="shared" si="0"/>
        <v>360</v>
      </c>
      <c r="G14" s="14" t="s">
        <v>461</v>
      </c>
      <c r="H14" s="18">
        <f t="shared" si="1"/>
        <v>360</v>
      </c>
      <c r="I14" s="14" t="s">
        <v>470</v>
      </c>
      <c r="J14" s="18">
        <f t="shared" si="6"/>
        <v>30</v>
      </c>
      <c r="K14" s="14"/>
      <c r="L14" s="18"/>
      <c r="AA14" s="14">
        <v>2</v>
      </c>
      <c r="AB14" s="14">
        <v>5</v>
      </c>
      <c r="AC14" s="14">
        <v>0</v>
      </c>
      <c r="AD14" s="18">
        <f t="shared" si="2"/>
        <v>50</v>
      </c>
      <c r="AE14" s="14" t="s">
        <v>414</v>
      </c>
      <c r="AF14" s="18">
        <f t="shared" si="4"/>
        <v>720</v>
      </c>
      <c r="AG14" s="14" t="s">
        <v>461</v>
      </c>
      <c r="AH14" s="18">
        <f t="shared" si="5"/>
        <v>540</v>
      </c>
      <c r="AI14" s="14" t="s">
        <v>470</v>
      </c>
      <c r="AJ14" s="18">
        <f t="shared" si="7"/>
        <v>60</v>
      </c>
      <c r="AK14" s="14"/>
      <c r="AL14" s="14"/>
      <c r="AM14" s="14"/>
      <c r="AN14" s="14"/>
    </row>
    <row r="15" spans="1:53" ht="16.5" x14ac:dyDescent="0.2">
      <c r="A15" s="14">
        <v>2</v>
      </c>
      <c r="B15" s="14">
        <v>6</v>
      </c>
      <c r="C15" s="14">
        <v>1</v>
      </c>
      <c r="D15" s="18">
        <f t="shared" si="3"/>
        <v>45</v>
      </c>
      <c r="E15" s="14" t="s">
        <v>414</v>
      </c>
      <c r="F15" s="18">
        <f t="shared" si="0"/>
        <v>360</v>
      </c>
      <c r="G15" s="14" t="s">
        <v>462</v>
      </c>
      <c r="H15" s="18">
        <f t="shared" si="1"/>
        <v>360</v>
      </c>
      <c r="I15" s="14" t="s">
        <v>471</v>
      </c>
      <c r="J15" s="18">
        <f t="shared" si="6"/>
        <v>30</v>
      </c>
      <c r="K15" s="14"/>
      <c r="L15" s="18"/>
      <c r="AA15" s="14">
        <v>2</v>
      </c>
      <c r="AB15" s="14">
        <v>6</v>
      </c>
      <c r="AC15" s="14">
        <v>1</v>
      </c>
      <c r="AD15" s="18">
        <f t="shared" si="2"/>
        <v>50</v>
      </c>
      <c r="AE15" s="14" t="s">
        <v>414</v>
      </c>
      <c r="AF15" s="18">
        <f t="shared" si="4"/>
        <v>720</v>
      </c>
      <c r="AG15" s="14" t="s">
        <v>462</v>
      </c>
      <c r="AH15" s="18">
        <f t="shared" si="5"/>
        <v>540</v>
      </c>
      <c r="AI15" s="14" t="s">
        <v>471</v>
      </c>
      <c r="AJ15" s="18">
        <f t="shared" si="7"/>
        <v>60</v>
      </c>
      <c r="AK15" s="14"/>
      <c r="AL15" s="14"/>
      <c r="AM15" s="14"/>
      <c r="AN15" s="14"/>
    </row>
    <row r="16" spans="1:53" ht="16.5" x14ac:dyDescent="0.2">
      <c r="A16" s="14">
        <v>2</v>
      </c>
      <c r="B16" s="14">
        <v>7</v>
      </c>
      <c r="C16" s="14">
        <v>0</v>
      </c>
      <c r="D16" s="18">
        <f t="shared" si="3"/>
        <v>45</v>
      </c>
      <c r="E16" s="14" t="s">
        <v>414</v>
      </c>
      <c r="F16" s="18">
        <f t="shared" si="0"/>
        <v>360</v>
      </c>
      <c r="G16" s="14" t="s">
        <v>461</v>
      </c>
      <c r="H16" s="18">
        <f t="shared" si="1"/>
        <v>360</v>
      </c>
      <c r="I16" s="14" t="s">
        <v>470</v>
      </c>
      <c r="J16" s="18">
        <f t="shared" si="6"/>
        <v>30</v>
      </c>
      <c r="K16" s="14"/>
      <c r="L16" s="18"/>
      <c r="AA16" s="14">
        <v>2</v>
      </c>
      <c r="AB16" s="14">
        <v>7</v>
      </c>
      <c r="AC16" s="14">
        <v>0</v>
      </c>
      <c r="AD16" s="18">
        <f t="shared" si="2"/>
        <v>50</v>
      </c>
      <c r="AE16" s="14" t="s">
        <v>414</v>
      </c>
      <c r="AF16" s="18">
        <f t="shared" si="4"/>
        <v>720</v>
      </c>
      <c r="AG16" s="14" t="s">
        <v>461</v>
      </c>
      <c r="AH16" s="18">
        <f t="shared" si="5"/>
        <v>540</v>
      </c>
      <c r="AI16" s="14" t="s">
        <v>470</v>
      </c>
      <c r="AJ16" s="18">
        <f t="shared" si="7"/>
        <v>60</v>
      </c>
      <c r="AK16" s="14"/>
      <c r="AL16" s="14"/>
      <c r="AM16" s="14"/>
      <c r="AN16" s="14"/>
    </row>
    <row r="17" spans="1:40" ht="16.5" x14ac:dyDescent="0.2">
      <c r="A17" s="14">
        <v>2</v>
      </c>
      <c r="B17" s="14">
        <v>8</v>
      </c>
      <c r="C17" s="14">
        <v>0</v>
      </c>
      <c r="D17" s="18">
        <f t="shared" si="3"/>
        <v>45</v>
      </c>
      <c r="E17" s="14" t="s">
        <v>414</v>
      </c>
      <c r="F17" s="18">
        <f t="shared" si="0"/>
        <v>360</v>
      </c>
      <c r="G17" s="14" t="s">
        <v>462</v>
      </c>
      <c r="H17" s="18">
        <f t="shared" si="1"/>
        <v>360</v>
      </c>
      <c r="I17" s="14" t="s">
        <v>471</v>
      </c>
      <c r="J17" s="18">
        <f t="shared" si="6"/>
        <v>30</v>
      </c>
      <c r="K17" s="14"/>
      <c r="L17" s="18"/>
      <c r="AA17" s="14">
        <v>2</v>
      </c>
      <c r="AB17" s="14">
        <v>8</v>
      </c>
      <c r="AC17" s="14">
        <v>0</v>
      </c>
      <c r="AD17" s="18">
        <f t="shared" si="2"/>
        <v>50</v>
      </c>
      <c r="AE17" s="14" t="s">
        <v>414</v>
      </c>
      <c r="AF17" s="18">
        <f t="shared" si="4"/>
        <v>720</v>
      </c>
      <c r="AG17" s="14" t="s">
        <v>462</v>
      </c>
      <c r="AH17" s="18">
        <f t="shared" si="5"/>
        <v>540</v>
      </c>
      <c r="AI17" s="14" t="s">
        <v>471</v>
      </c>
      <c r="AJ17" s="18">
        <f t="shared" si="7"/>
        <v>60</v>
      </c>
      <c r="AK17" s="14"/>
      <c r="AL17" s="14"/>
      <c r="AM17" s="14"/>
      <c r="AN17" s="14"/>
    </row>
    <row r="18" spans="1:40" ht="16.5" x14ac:dyDescent="0.2">
      <c r="A18" s="14">
        <v>2</v>
      </c>
      <c r="B18" s="14">
        <v>9</v>
      </c>
      <c r="C18" s="14">
        <v>1</v>
      </c>
      <c r="D18" s="18">
        <f t="shared" si="3"/>
        <v>45</v>
      </c>
      <c r="E18" s="14" t="s">
        <v>414</v>
      </c>
      <c r="F18" s="18">
        <f t="shared" si="0"/>
        <v>360</v>
      </c>
      <c r="G18" s="14" t="s">
        <v>462</v>
      </c>
      <c r="H18" s="18">
        <f t="shared" si="1"/>
        <v>360</v>
      </c>
      <c r="I18" s="14" t="s">
        <v>470</v>
      </c>
      <c r="J18" s="18">
        <f t="shared" si="6"/>
        <v>30</v>
      </c>
      <c r="K18" s="14"/>
      <c r="L18" s="18"/>
      <c r="AA18" s="14">
        <v>2</v>
      </c>
      <c r="AB18" s="14">
        <v>9</v>
      </c>
      <c r="AC18" s="14">
        <v>1</v>
      </c>
      <c r="AD18" s="18">
        <f t="shared" si="2"/>
        <v>50</v>
      </c>
      <c r="AE18" s="14" t="s">
        <v>414</v>
      </c>
      <c r="AF18" s="18">
        <f t="shared" si="4"/>
        <v>720</v>
      </c>
      <c r="AG18" s="14" t="s">
        <v>462</v>
      </c>
      <c r="AH18" s="18">
        <f t="shared" si="5"/>
        <v>540</v>
      </c>
      <c r="AI18" s="14" t="s">
        <v>470</v>
      </c>
      <c r="AJ18" s="18">
        <f t="shared" si="7"/>
        <v>60</v>
      </c>
      <c r="AK18" s="14"/>
      <c r="AL18" s="14"/>
      <c r="AM18" s="14"/>
      <c r="AN18" s="14"/>
    </row>
    <row r="19" spans="1:40" ht="16.5" x14ac:dyDescent="0.2">
      <c r="A19" s="14">
        <v>3</v>
      </c>
      <c r="B19" s="14">
        <v>1</v>
      </c>
      <c r="C19" s="14">
        <v>0</v>
      </c>
      <c r="D19" s="18">
        <f t="shared" si="3"/>
        <v>40</v>
      </c>
      <c r="E19" s="14" t="s">
        <v>414</v>
      </c>
      <c r="F19" s="18">
        <f t="shared" si="0"/>
        <v>480</v>
      </c>
      <c r="G19" s="14" t="s">
        <v>461</v>
      </c>
      <c r="H19" s="18">
        <f t="shared" si="1"/>
        <v>420</v>
      </c>
      <c r="I19" s="14" t="s">
        <v>471</v>
      </c>
      <c r="J19" s="18">
        <f t="shared" si="6"/>
        <v>50</v>
      </c>
      <c r="K19" s="14"/>
      <c r="L19" s="18"/>
      <c r="AA19" s="14">
        <v>3</v>
      </c>
      <c r="AB19" s="14">
        <v>1</v>
      </c>
      <c r="AC19" s="14">
        <v>0</v>
      </c>
      <c r="AD19" s="18">
        <f t="shared" si="2"/>
        <v>50</v>
      </c>
      <c r="AE19" s="14" t="s">
        <v>414</v>
      </c>
      <c r="AF19" s="18">
        <f t="shared" si="4"/>
        <v>960</v>
      </c>
      <c r="AG19" s="14" t="s">
        <v>461</v>
      </c>
      <c r="AH19" s="18">
        <f t="shared" si="5"/>
        <v>630</v>
      </c>
      <c r="AI19" s="14" t="s">
        <v>471</v>
      </c>
      <c r="AJ19" s="18">
        <f t="shared" si="7"/>
        <v>100</v>
      </c>
      <c r="AK19" s="14"/>
      <c r="AL19" s="14"/>
      <c r="AM19" s="14"/>
      <c r="AN19" s="14"/>
    </row>
    <row r="20" spans="1:40" ht="16.5" x14ac:dyDescent="0.2">
      <c r="A20" s="14">
        <v>3</v>
      </c>
      <c r="B20" s="14">
        <v>2</v>
      </c>
      <c r="C20" s="14">
        <v>0</v>
      </c>
      <c r="D20" s="18">
        <f t="shared" si="3"/>
        <v>40</v>
      </c>
      <c r="E20" s="14" t="s">
        <v>414</v>
      </c>
      <c r="F20" s="18">
        <f t="shared" si="0"/>
        <v>480</v>
      </c>
      <c r="G20" s="14" t="s">
        <v>462</v>
      </c>
      <c r="H20" s="18">
        <f t="shared" si="1"/>
        <v>420</v>
      </c>
      <c r="I20" s="14" t="s">
        <v>470</v>
      </c>
      <c r="J20" s="18">
        <f t="shared" si="6"/>
        <v>50</v>
      </c>
      <c r="K20" s="14"/>
      <c r="L20" s="18"/>
      <c r="AA20" s="14">
        <v>3</v>
      </c>
      <c r="AB20" s="14">
        <v>2</v>
      </c>
      <c r="AC20" s="14">
        <v>0</v>
      </c>
      <c r="AD20" s="18">
        <f t="shared" si="2"/>
        <v>50</v>
      </c>
      <c r="AE20" s="14" t="s">
        <v>414</v>
      </c>
      <c r="AF20" s="18">
        <f t="shared" si="4"/>
        <v>960</v>
      </c>
      <c r="AG20" s="14" t="s">
        <v>462</v>
      </c>
      <c r="AH20" s="18">
        <f t="shared" si="5"/>
        <v>630</v>
      </c>
      <c r="AI20" s="14" t="s">
        <v>470</v>
      </c>
      <c r="AJ20" s="18">
        <f t="shared" si="7"/>
        <v>100</v>
      </c>
      <c r="AK20" s="14"/>
      <c r="AL20" s="14"/>
      <c r="AM20" s="14"/>
      <c r="AN20" s="14"/>
    </row>
    <row r="21" spans="1:40" ht="16.5" x14ac:dyDescent="0.2">
      <c r="A21" s="14">
        <v>3</v>
      </c>
      <c r="B21" s="14">
        <v>3</v>
      </c>
      <c r="C21" s="14">
        <v>1</v>
      </c>
      <c r="D21" s="18">
        <f t="shared" si="3"/>
        <v>40</v>
      </c>
      <c r="E21" s="14" t="s">
        <v>414</v>
      </c>
      <c r="F21" s="18">
        <f t="shared" si="0"/>
        <v>480</v>
      </c>
      <c r="G21" s="14" t="s">
        <v>461</v>
      </c>
      <c r="H21" s="18">
        <f t="shared" si="1"/>
        <v>420</v>
      </c>
      <c r="I21" s="14" t="s">
        <v>471</v>
      </c>
      <c r="J21" s="18">
        <f t="shared" si="6"/>
        <v>50</v>
      </c>
      <c r="K21" s="14"/>
      <c r="L21" s="18"/>
      <c r="AA21" s="14">
        <v>3</v>
      </c>
      <c r="AB21" s="14">
        <v>3</v>
      </c>
      <c r="AC21" s="14">
        <v>1</v>
      </c>
      <c r="AD21" s="18">
        <f t="shared" si="2"/>
        <v>50</v>
      </c>
      <c r="AE21" s="14" t="s">
        <v>414</v>
      </c>
      <c r="AF21" s="18">
        <f t="shared" si="4"/>
        <v>960</v>
      </c>
      <c r="AG21" s="14" t="s">
        <v>461</v>
      </c>
      <c r="AH21" s="18">
        <f t="shared" si="5"/>
        <v>630</v>
      </c>
      <c r="AI21" s="14" t="s">
        <v>471</v>
      </c>
      <c r="AJ21" s="18">
        <f t="shared" si="7"/>
        <v>100</v>
      </c>
      <c r="AK21" s="14"/>
      <c r="AL21" s="14"/>
      <c r="AM21" s="14"/>
      <c r="AN21" s="14"/>
    </row>
    <row r="22" spans="1:40" ht="16.5" x14ac:dyDescent="0.2">
      <c r="A22" s="14">
        <v>3</v>
      </c>
      <c r="B22" s="14">
        <v>4</v>
      </c>
      <c r="C22" s="14">
        <v>0</v>
      </c>
      <c r="D22" s="18">
        <f t="shared" si="3"/>
        <v>40</v>
      </c>
      <c r="E22" s="14" t="s">
        <v>414</v>
      </c>
      <c r="F22" s="18">
        <f t="shared" si="0"/>
        <v>480</v>
      </c>
      <c r="G22" s="14" t="s">
        <v>462</v>
      </c>
      <c r="H22" s="18">
        <f t="shared" si="1"/>
        <v>420</v>
      </c>
      <c r="I22" s="14" t="s">
        <v>470</v>
      </c>
      <c r="J22" s="18">
        <f t="shared" si="6"/>
        <v>50</v>
      </c>
      <c r="K22" s="14"/>
      <c r="L22" s="18"/>
      <c r="AA22" s="14">
        <v>3</v>
      </c>
      <c r="AB22" s="14">
        <v>4</v>
      </c>
      <c r="AC22" s="14">
        <v>0</v>
      </c>
      <c r="AD22" s="18">
        <f t="shared" si="2"/>
        <v>50</v>
      </c>
      <c r="AE22" s="14" t="s">
        <v>414</v>
      </c>
      <c r="AF22" s="18">
        <f t="shared" si="4"/>
        <v>960</v>
      </c>
      <c r="AG22" s="14" t="s">
        <v>462</v>
      </c>
      <c r="AH22" s="18">
        <f t="shared" si="5"/>
        <v>630</v>
      </c>
      <c r="AI22" s="14" t="s">
        <v>470</v>
      </c>
      <c r="AJ22" s="18">
        <f t="shared" si="7"/>
        <v>100</v>
      </c>
      <c r="AK22" s="14"/>
      <c r="AL22" s="14"/>
      <c r="AM22" s="14"/>
      <c r="AN22" s="14"/>
    </row>
    <row r="23" spans="1:40" ht="16.5" x14ac:dyDescent="0.2">
      <c r="A23" s="14">
        <v>3</v>
      </c>
      <c r="B23" s="14">
        <v>5</v>
      </c>
      <c r="C23" s="14">
        <v>0</v>
      </c>
      <c r="D23" s="18">
        <f t="shared" si="3"/>
        <v>40</v>
      </c>
      <c r="E23" s="14" t="s">
        <v>414</v>
      </c>
      <c r="F23" s="18">
        <f t="shared" si="0"/>
        <v>480</v>
      </c>
      <c r="G23" s="14" t="s">
        <v>461</v>
      </c>
      <c r="H23" s="18">
        <f t="shared" si="1"/>
        <v>420</v>
      </c>
      <c r="I23" s="14" t="s">
        <v>471</v>
      </c>
      <c r="J23" s="18">
        <f t="shared" si="6"/>
        <v>50</v>
      </c>
      <c r="K23" s="14"/>
      <c r="L23" s="18"/>
      <c r="AA23" s="14">
        <v>3</v>
      </c>
      <c r="AB23" s="14">
        <v>5</v>
      </c>
      <c r="AC23" s="14">
        <v>0</v>
      </c>
      <c r="AD23" s="18">
        <f t="shared" si="2"/>
        <v>50</v>
      </c>
      <c r="AE23" s="14" t="s">
        <v>414</v>
      </c>
      <c r="AF23" s="18">
        <f t="shared" si="4"/>
        <v>960</v>
      </c>
      <c r="AG23" s="14" t="s">
        <v>461</v>
      </c>
      <c r="AH23" s="18">
        <f t="shared" si="5"/>
        <v>630</v>
      </c>
      <c r="AI23" s="14" t="s">
        <v>471</v>
      </c>
      <c r="AJ23" s="18">
        <f t="shared" si="7"/>
        <v>100</v>
      </c>
      <c r="AK23" s="14"/>
      <c r="AL23" s="14"/>
      <c r="AM23" s="14"/>
      <c r="AN23" s="14"/>
    </row>
    <row r="24" spans="1:40" ht="16.5" x14ac:dyDescent="0.2">
      <c r="A24" s="14">
        <v>3</v>
      </c>
      <c r="B24" s="14">
        <v>6</v>
      </c>
      <c r="C24" s="14">
        <v>1</v>
      </c>
      <c r="D24" s="18">
        <f t="shared" si="3"/>
        <v>40</v>
      </c>
      <c r="E24" s="14" t="s">
        <v>414</v>
      </c>
      <c r="F24" s="18">
        <f t="shared" si="0"/>
        <v>480</v>
      </c>
      <c r="G24" s="14" t="s">
        <v>462</v>
      </c>
      <c r="H24" s="18">
        <f t="shared" si="1"/>
        <v>420</v>
      </c>
      <c r="I24" s="14" t="s">
        <v>470</v>
      </c>
      <c r="J24" s="18">
        <f t="shared" si="6"/>
        <v>50</v>
      </c>
      <c r="K24" s="14"/>
      <c r="L24" s="18"/>
      <c r="AA24" s="14">
        <v>3</v>
      </c>
      <c r="AB24" s="14">
        <v>6</v>
      </c>
      <c r="AC24" s="14">
        <v>1</v>
      </c>
      <c r="AD24" s="18">
        <f t="shared" si="2"/>
        <v>50</v>
      </c>
      <c r="AE24" s="14" t="s">
        <v>414</v>
      </c>
      <c r="AF24" s="18">
        <f t="shared" si="4"/>
        <v>960</v>
      </c>
      <c r="AG24" s="14" t="s">
        <v>462</v>
      </c>
      <c r="AH24" s="18">
        <f t="shared" si="5"/>
        <v>630</v>
      </c>
      <c r="AI24" s="14" t="s">
        <v>470</v>
      </c>
      <c r="AJ24" s="18">
        <f t="shared" si="7"/>
        <v>100</v>
      </c>
      <c r="AK24" s="14"/>
      <c r="AL24" s="14"/>
      <c r="AM24" s="14"/>
      <c r="AN24" s="14"/>
    </row>
    <row r="25" spans="1:40" ht="16.5" x14ac:dyDescent="0.2">
      <c r="A25" s="14">
        <v>3</v>
      </c>
      <c r="B25" s="14">
        <v>7</v>
      </c>
      <c r="C25" s="14">
        <v>0</v>
      </c>
      <c r="D25" s="18">
        <f t="shared" si="3"/>
        <v>40</v>
      </c>
      <c r="E25" s="14" t="s">
        <v>414</v>
      </c>
      <c r="F25" s="18">
        <f t="shared" si="0"/>
        <v>480</v>
      </c>
      <c r="G25" s="14" t="s">
        <v>461</v>
      </c>
      <c r="H25" s="18">
        <f t="shared" si="1"/>
        <v>420</v>
      </c>
      <c r="I25" s="14" t="s">
        <v>471</v>
      </c>
      <c r="J25" s="18">
        <f t="shared" si="6"/>
        <v>50</v>
      </c>
      <c r="K25" s="14"/>
      <c r="L25" s="18"/>
      <c r="AA25" s="14">
        <v>3</v>
      </c>
      <c r="AB25" s="14">
        <v>7</v>
      </c>
      <c r="AC25" s="14">
        <v>0</v>
      </c>
      <c r="AD25" s="18">
        <f t="shared" si="2"/>
        <v>50</v>
      </c>
      <c r="AE25" s="14" t="s">
        <v>414</v>
      </c>
      <c r="AF25" s="18">
        <f t="shared" si="4"/>
        <v>960</v>
      </c>
      <c r="AG25" s="14" t="s">
        <v>461</v>
      </c>
      <c r="AH25" s="18">
        <f t="shared" si="5"/>
        <v>630</v>
      </c>
      <c r="AI25" s="14" t="s">
        <v>471</v>
      </c>
      <c r="AJ25" s="18">
        <f t="shared" si="7"/>
        <v>100</v>
      </c>
      <c r="AK25" s="14"/>
      <c r="AL25" s="14"/>
      <c r="AM25" s="14"/>
      <c r="AN25" s="14"/>
    </row>
    <row r="26" spans="1:40" ht="16.5" x14ac:dyDescent="0.2">
      <c r="A26" s="14">
        <v>3</v>
      </c>
      <c r="B26" s="14">
        <v>8</v>
      </c>
      <c r="C26" s="14">
        <v>0</v>
      </c>
      <c r="D26" s="18">
        <f t="shared" si="3"/>
        <v>40</v>
      </c>
      <c r="E26" s="14" t="s">
        <v>414</v>
      </c>
      <c r="F26" s="18">
        <f t="shared" si="0"/>
        <v>480</v>
      </c>
      <c r="G26" s="14" t="s">
        <v>462</v>
      </c>
      <c r="H26" s="18">
        <f t="shared" si="1"/>
        <v>420</v>
      </c>
      <c r="I26" s="14" t="s">
        <v>470</v>
      </c>
      <c r="J26" s="18">
        <f t="shared" si="6"/>
        <v>50</v>
      </c>
      <c r="K26" s="14"/>
      <c r="L26" s="18"/>
      <c r="AA26" s="14">
        <v>3</v>
      </c>
      <c r="AB26" s="14">
        <v>8</v>
      </c>
      <c r="AC26" s="14">
        <v>0</v>
      </c>
      <c r="AD26" s="18">
        <f t="shared" si="2"/>
        <v>50</v>
      </c>
      <c r="AE26" s="14" t="s">
        <v>414</v>
      </c>
      <c r="AF26" s="18">
        <f t="shared" si="4"/>
        <v>960</v>
      </c>
      <c r="AG26" s="14" t="s">
        <v>462</v>
      </c>
      <c r="AH26" s="18">
        <f t="shared" si="5"/>
        <v>630</v>
      </c>
      <c r="AI26" s="14" t="s">
        <v>470</v>
      </c>
      <c r="AJ26" s="18">
        <f t="shared" si="7"/>
        <v>100</v>
      </c>
      <c r="AK26" s="14"/>
      <c r="AL26" s="14"/>
      <c r="AM26" s="14"/>
      <c r="AN26" s="14"/>
    </row>
    <row r="27" spans="1:40" ht="16.5" x14ac:dyDescent="0.2">
      <c r="A27" s="14">
        <v>3</v>
      </c>
      <c r="B27" s="14">
        <v>9</v>
      </c>
      <c r="C27" s="14">
        <v>1</v>
      </c>
      <c r="D27" s="18">
        <f t="shared" si="3"/>
        <v>40</v>
      </c>
      <c r="E27" s="14" t="s">
        <v>414</v>
      </c>
      <c r="F27" s="18">
        <f t="shared" si="0"/>
        <v>480</v>
      </c>
      <c r="G27" s="14" t="s">
        <v>461</v>
      </c>
      <c r="H27" s="18">
        <f t="shared" si="1"/>
        <v>420</v>
      </c>
      <c r="I27" s="14" t="s">
        <v>471</v>
      </c>
      <c r="J27" s="18">
        <f t="shared" si="6"/>
        <v>50</v>
      </c>
      <c r="K27" s="14"/>
      <c r="L27" s="18"/>
      <c r="AA27" s="14">
        <v>3</v>
      </c>
      <c r="AB27" s="14">
        <v>9</v>
      </c>
      <c r="AC27" s="14">
        <v>1</v>
      </c>
      <c r="AD27" s="18">
        <f t="shared" si="2"/>
        <v>50</v>
      </c>
      <c r="AE27" s="14" t="s">
        <v>414</v>
      </c>
      <c r="AF27" s="18">
        <f t="shared" si="4"/>
        <v>960</v>
      </c>
      <c r="AG27" s="14" t="s">
        <v>461</v>
      </c>
      <c r="AH27" s="18">
        <f t="shared" si="5"/>
        <v>630</v>
      </c>
      <c r="AI27" s="14" t="s">
        <v>471</v>
      </c>
      <c r="AJ27" s="18">
        <f t="shared" si="7"/>
        <v>100</v>
      </c>
      <c r="AK27" s="14"/>
      <c r="AL27" s="14"/>
      <c r="AM27" s="14"/>
      <c r="AN27" s="14"/>
    </row>
    <row r="28" spans="1:40" ht="16.5" x14ac:dyDescent="0.2">
      <c r="A28" s="14">
        <v>3</v>
      </c>
      <c r="B28" s="14">
        <v>10</v>
      </c>
      <c r="C28" s="14">
        <v>0</v>
      </c>
      <c r="D28" s="18">
        <f t="shared" si="3"/>
        <v>40</v>
      </c>
      <c r="E28" s="14" t="s">
        <v>414</v>
      </c>
      <c r="F28" s="18">
        <f t="shared" si="0"/>
        <v>480</v>
      </c>
      <c r="G28" s="14" t="s">
        <v>462</v>
      </c>
      <c r="H28" s="18">
        <f t="shared" si="1"/>
        <v>420</v>
      </c>
      <c r="I28" s="14" t="s">
        <v>470</v>
      </c>
      <c r="J28" s="18">
        <f t="shared" si="6"/>
        <v>50</v>
      </c>
      <c r="K28" s="14"/>
      <c r="L28" s="18"/>
      <c r="AA28" s="14">
        <v>3</v>
      </c>
      <c r="AB28" s="14">
        <v>10</v>
      </c>
      <c r="AC28" s="14">
        <v>0</v>
      </c>
      <c r="AD28" s="18">
        <f t="shared" si="2"/>
        <v>50</v>
      </c>
      <c r="AE28" s="14" t="s">
        <v>414</v>
      </c>
      <c r="AF28" s="18">
        <f t="shared" si="4"/>
        <v>960</v>
      </c>
      <c r="AG28" s="14" t="s">
        <v>462</v>
      </c>
      <c r="AH28" s="18">
        <f t="shared" si="5"/>
        <v>630</v>
      </c>
      <c r="AI28" s="14" t="s">
        <v>470</v>
      </c>
      <c r="AJ28" s="18">
        <f t="shared" si="7"/>
        <v>100</v>
      </c>
      <c r="AK28" s="14"/>
      <c r="AL28" s="14"/>
      <c r="AM28" s="14"/>
      <c r="AN28" s="14"/>
    </row>
    <row r="29" spans="1:40" ht="16.5" x14ac:dyDescent="0.2">
      <c r="A29" s="14">
        <v>3</v>
      </c>
      <c r="B29" s="14">
        <v>11</v>
      </c>
      <c r="C29" s="14">
        <v>0</v>
      </c>
      <c r="D29" s="18">
        <f t="shared" si="3"/>
        <v>40</v>
      </c>
      <c r="E29" s="14" t="s">
        <v>414</v>
      </c>
      <c r="F29" s="18">
        <f t="shared" si="0"/>
        <v>480</v>
      </c>
      <c r="G29" s="14" t="s">
        <v>461</v>
      </c>
      <c r="H29" s="18">
        <f t="shared" si="1"/>
        <v>420</v>
      </c>
      <c r="I29" s="14" t="s">
        <v>471</v>
      </c>
      <c r="J29" s="18">
        <f t="shared" si="6"/>
        <v>50</v>
      </c>
      <c r="K29" s="14"/>
      <c r="L29" s="18"/>
      <c r="AA29" s="14">
        <v>3</v>
      </c>
      <c r="AB29" s="14">
        <v>11</v>
      </c>
      <c r="AC29" s="14">
        <v>0</v>
      </c>
      <c r="AD29" s="18">
        <f t="shared" si="2"/>
        <v>50</v>
      </c>
      <c r="AE29" s="14" t="s">
        <v>414</v>
      </c>
      <c r="AF29" s="18">
        <f t="shared" si="4"/>
        <v>960</v>
      </c>
      <c r="AG29" s="14" t="s">
        <v>461</v>
      </c>
      <c r="AH29" s="18">
        <f t="shared" si="5"/>
        <v>630</v>
      </c>
      <c r="AI29" s="14" t="s">
        <v>471</v>
      </c>
      <c r="AJ29" s="18">
        <f t="shared" si="7"/>
        <v>100</v>
      </c>
      <c r="AK29" s="14"/>
      <c r="AL29" s="14"/>
      <c r="AM29" s="14"/>
      <c r="AN29" s="14"/>
    </row>
    <row r="30" spans="1:40" ht="16.5" x14ac:dyDescent="0.2">
      <c r="A30" s="14">
        <v>3</v>
      </c>
      <c r="B30" s="14">
        <v>12</v>
      </c>
      <c r="C30" s="14">
        <v>1</v>
      </c>
      <c r="D30" s="18">
        <f t="shared" si="3"/>
        <v>40</v>
      </c>
      <c r="E30" s="14" t="s">
        <v>414</v>
      </c>
      <c r="F30" s="18">
        <f t="shared" si="0"/>
        <v>480</v>
      </c>
      <c r="G30" s="14" t="s">
        <v>462</v>
      </c>
      <c r="H30" s="18">
        <f t="shared" si="1"/>
        <v>420</v>
      </c>
      <c r="I30" s="14" t="s">
        <v>470</v>
      </c>
      <c r="J30" s="18">
        <f t="shared" si="6"/>
        <v>50</v>
      </c>
      <c r="K30" s="14"/>
      <c r="L30" s="18"/>
      <c r="AA30" s="14">
        <v>3</v>
      </c>
      <c r="AB30" s="14">
        <v>12</v>
      </c>
      <c r="AC30" s="14">
        <v>1</v>
      </c>
      <c r="AD30" s="18">
        <f t="shared" si="2"/>
        <v>50</v>
      </c>
      <c r="AE30" s="14" t="s">
        <v>414</v>
      </c>
      <c r="AF30" s="18">
        <f t="shared" si="4"/>
        <v>960</v>
      </c>
      <c r="AG30" s="14" t="s">
        <v>462</v>
      </c>
      <c r="AH30" s="18">
        <f t="shared" si="5"/>
        <v>630</v>
      </c>
      <c r="AI30" s="14" t="s">
        <v>470</v>
      </c>
      <c r="AJ30" s="18">
        <f t="shared" si="7"/>
        <v>100</v>
      </c>
      <c r="AK30" s="14"/>
      <c r="AL30" s="14"/>
      <c r="AM30" s="14"/>
      <c r="AN30" s="14"/>
    </row>
    <row r="31" spans="1:40" ht="16.5" x14ac:dyDescent="0.2">
      <c r="A31" s="14">
        <v>3</v>
      </c>
      <c r="B31" s="14">
        <v>13</v>
      </c>
      <c r="C31" s="14">
        <v>0</v>
      </c>
      <c r="D31" s="18">
        <f t="shared" si="3"/>
        <v>40</v>
      </c>
      <c r="E31" s="14" t="s">
        <v>414</v>
      </c>
      <c r="F31" s="18">
        <f t="shared" si="0"/>
        <v>480</v>
      </c>
      <c r="G31" s="14" t="s">
        <v>461</v>
      </c>
      <c r="H31" s="18">
        <f t="shared" si="1"/>
        <v>420</v>
      </c>
      <c r="I31" s="14" t="s">
        <v>471</v>
      </c>
      <c r="J31" s="18">
        <f t="shared" si="6"/>
        <v>50</v>
      </c>
      <c r="K31" s="14"/>
      <c r="L31" s="18"/>
      <c r="AA31" s="14">
        <v>3</v>
      </c>
      <c r="AB31" s="14">
        <v>13</v>
      </c>
      <c r="AC31" s="14">
        <v>0</v>
      </c>
      <c r="AD31" s="18">
        <f t="shared" si="2"/>
        <v>50</v>
      </c>
      <c r="AE31" s="14" t="s">
        <v>414</v>
      </c>
      <c r="AF31" s="18">
        <f t="shared" si="4"/>
        <v>960</v>
      </c>
      <c r="AG31" s="14" t="s">
        <v>461</v>
      </c>
      <c r="AH31" s="18">
        <f t="shared" si="5"/>
        <v>630</v>
      </c>
      <c r="AI31" s="14" t="s">
        <v>471</v>
      </c>
      <c r="AJ31" s="18">
        <f t="shared" si="7"/>
        <v>100</v>
      </c>
      <c r="AK31" s="14"/>
      <c r="AL31" s="14"/>
      <c r="AM31" s="14"/>
      <c r="AN31" s="14"/>
    </row>
    <row r="32" spans="1:40" ht="16.5" x14ac:dyDescent="0.2">
      <c r="A32" s="14">
        <v>3</v>
      </c>
      <c r="B32" s="14">
        <v>14</v>
      </c>
      <c r="C32" s="14">
        <v>0</v>
      </c>
      <c r="D32" s="18">
        <f t="shared" si="3"/>
        <v>40</v>
      </c>
      <c r="E32" s="14" t="s">
        <v>414</v>
      </c>
      <c r="F32" s="18">
        <f t="shared" si="0"/>
        <v>480</v>
      </c>
      <c r="G32" s="14" t="s">
        <v>462</v>
      </c>
      <c r="H32" s="18">
        <f t="shared" si="1"/>
        <v>420</v>
      </c>
      <c r="I32" s="14" t="s">
        <v>470</v>
      </c>
      <c r="J32" s="18">
        <f t="shared" si="6"/>
        <v>50</v>
      </c>
      <c r="K32" s="14"/>
      <c r="L32" s="18"/>
      <c r="AA32" s="14">
        <v>3</v>
      </c>
      <c r="AB32" s="14">
        <v>14</v>
      </c>
      <c r="AC32" s="14">
        <v>0</v>
      </c>
      <c r="AD32" s="18">
        <f t="shared" si="2"/>
        <v>50</v>
      </c>
      <c r="AE32" s="14" t="s">
        <v>414</v>
      </c>
      <c r="AF32" s="18">
        <f t="shared" si="4"/>
        <v>960</v>
      </c>
      <c r="AG32" s="14" t="s">
        <v>462</v>
      </c>
      <c r="AH32" s="18">
        <f t="shared" si="5"/>
        <v>630</v>
      </c>
      <c r="AI32" s="14" t="s">
        <v>470</v>
      </c>
      <c r="AJ32" s="18">
        <f t="shared" si="7"/>
        <v>100</v>
      </c>
      <c r="AK32" s="14"/>
      <c r="AL32" s="14"/>
      <c r="AM32" s="14"/>
      <c r="AN32" s="14"/>
    </row>
    <row r="33" spans="1:40" ht="16.5" x14ac:dyDescent="0.2">
      <c r="A33" s="14">
        <v>3</v>
      </c>
      <c r="B33" s="14">
        <v>15</v>
      </c>
      <c r="C33" s="14">
        <v>1</v>
      </c>
      <c r="D33" s="18">
        <f t="shared" si="3"/>
        <v>40</v>
      </c>
      <c r="E33" s="14" t="s">
        <v>414</v>
      </c>
      <c r="F33" s="18">
        <f t="shared" si="0"/>
        <v>480</v>
      </c>
      <c r="G33" s="14" t="s">
        <v>462</v>
      </c>
      <c r="H33" s="18">
        <f t="shared" si="1"/>
        <v>420</v>
      </c>
      <c r="I33" s="14" t="s">
        <v>471</v>
      </c>
      <c r="J33" s="18">
        <f t="shared" si="6"/>
        <v>50</v>
      </c>
      <c r="K33" s="14"/>
      <c r="L33" s="18"/>
      <c r="AA33" s="14">
        <v>3</v>
      </c>
      <c r="AB33" s="14">
        <v>15</v>
      </c>
      <c r="AC33" s="14">
        <v>1</v>
      </c>
      <c r="AD33" s="18">
        <f t="shared" si="2"/>
        <v>50</v>
      </c>
      <c r="AE33" s="14" t="s">
        <v>414</v>
      </c>
      <c r="AF33" s="18">
        <f t="shared" si="4"/>
        <v>960</v>
      </c>
      <c r="AG33" s="14" t="s">
        <v>462</v>
      </c>
      <c r="AH33" s="18">
        <f t="shared" si="5"/>
        <v>630</v>
      </c>
      <c r="AI33" s="14" t="s">
        <v>471</v>
      </c>
      <c r="AJ33" s="18">
        <f t="shared" si="7"/>
        <v>100</v>
      </c>
      <c r="AK33" s="14"/>
      <c r="AL33" s="14"/>
      <c r="AM33" s="14"/>
      <c r="AN33" s="14"/>
    </row>
    <row r="34" spans="1:40" ht="16.5" x14ac:dyDescent="0.2">
      <c r="A34" s="14">
        <v>4</v>
      </c>
      <c r="B34" s="14">
        <v>1</v>
      </c>
      <c r="C34" s="14">
        <v>0</v>
      </c>
      <c r="D34" s="18">
        <f t="shared" si="3"/>
        <v>65</v>
      </c>
      <c r="E34" s="14" t="s">
        <v>414</v>
      </c>
      <c r="F34" s="18">
        <f t="shared" si="0"/>
        <v>540</v>
      </c>
      <c r="G34" s="14" t="s">
        <v>461</v>
      </c>
      <c r="H34" s="18">
        <f t="shared" si="1"/>
        <v>540</v>
      </c>
      <c r="I34" s="14" t="s">
        <v>472</v>
      </c>
      <c r="J34" s="18">
        <f t="shared" ref="J34:J78" si="8">INDEX($U$4:$U$13,$A34)</f>
        <v>25</v>
      </c>
      <c r="K34" s="14" t="s">
        <v>476</v>
      </c>
      <c r="L34" s="18">
        <f t="shared" ref="L34:L78" si="9">INDEX($W$4:$W$13,A34)</f>
        <v>5</v>
      </c>
      <c r="AA34" s="14">
        <v>4</v>
      </c>
      <c r="AB34" s="14">
        <v>1</v>
      </c>
      <c r="AC34" s="14">
        <v>0</v>
      </c>
      <c r="AD34" s="18">
        <f t="shared" si="2"/>
        <v>100</v>
      </c>
      <c r="AE34" s="14" t="s">
        <v>414</v>
      </c>
      <c r="AF34" s="18">
        <f t="shared" si="4"/>
        <v>1080</v>
      </c>
      <c r="AG34" s="14" t="s">
        <v>461</v>
      </c>
      <c r="AH34" s="18">
        <f t="shared" si="5"/>
        <v>810</v>
      </c>
      <c r="AI34" s="14" t="s">
        <v>472</v>
      </c>
      <c r="AJ34" s="18">
        <f t="shared" ref="AJ34:AJ78" si="10">INDEX($AW$4:$AW$13,$A34)</f>
        <v>50</v>
      </c>
      <c r="AK34" s="14" t="s">
        <v>476</v>
      </c>
      <c r="AL34" s="18">
        <f>INDEX($AY$4:$AY$13,AA34)</f>
        <v>20</v>
      </c>
      <c r="AM34" s="14"/>
      <c r="AN34" s="14"/>
    </row>
    <row r="35" spans="1:40" ht="16.5" x14ac:dyDescent="0.2">
      <c r="A35" s="14">
        <v>4</v>
      </c>
      <c r="B35" s="14">
        <v>2</v>
      </c>
      <c r="C35" s="14">
        <v>0</v>
      </c>
      <c r="D35" s="18">
        <f t="shared" si="3"/>
        <v>65</v>
      </c>
      <c r="E35" s="14" t="s">
        <v>414</v>
      </c>
      <c r="F35" s="18">
        <f t="shared" si="0"/>
        <v>540</v>
      </c>
      <c r="G35" s="14" t="s">
        <v>462</v>
      </c>
      <c r="H35" s="18">
        <f t="shared" si="1"/>
        <v>540</v>
      </c>
      <c r="I35" s="14" t="s">
        <v>473</v>
      </c>
      <c r="J35" s="18">
        <f t="shared" si="8"/>
        <v>25</v>
      </c>
      <c r="K35" s="14" t="s">
        <v>477</v>
      </c>
      <c r="L35" s="18">
        <f t="shared" si="9"/>
        <v>5</v>
      </c>
      <c r="AA35" s="14">
        <v>4</v>
      </c>
      <c r="AB35" s="14">
        <v>2</v>
      </c>
      <c r="AC35" s="14">
        <v>0</v>
      </c>
      <c r="AD35" s="18">
        <f t="shared" si="2"/>
        <v>100</v>
      </c>
      <c r="AE35" s="14" t="s">
        <v>414</v>
      </c>
      <c r="AF35" s="18">
        <f t="shared" si="4"/>
        <v>1080</v>
      </c>
      <c r="AG35" s="14" t="s">
        <v>462</v>
      </c>
      <c r="AH35" s="18">
        <f t="shared" si="5"/>
        <v>810</v>
      </c>
      <c r="AI35" s="14" t="s">
        <v>473</v>
      </c>
      <c r="AJ35" s="18">
        <f t="shared" si="10"/>
        <v>50</v>
      </c>
      <c r="AK35" s="14" t="s">
        <v>477</v>
      </c>
      <c r="AL35" s="18">
        <f t="shared" ref="AL35:AL78" si="11">INDEX($AY$4:$AY$13,AA35)</f>
        <v>20</v>
      </c>
      <c r="AM35" s="14"/>
      <c r="AN35" s="14"/>
    </row>
    <row r="36" spans="1:40" ht="16.5" x14ac:dyDescent="0.2">
      <c r="A36" s="14">
        <v>4</v>
      </c>
      <c r="B36" s="14">
        <v>3</v>
      </c>
      <c r="C36" s="14">
        <v>1</v>
      </c>
      <c r="D36" s="18">
        <f t="shared" si="3"/>
        <v>65</v>
      </c>
      <c r="E36" s="14" t="s">
        <v>414</v>
      </c>
      <c r="F36" s="18">
        <f t="shared" ref="F36:F67" si="12">INDEX($R$4:$R$13,$A36)</f>
        <v>540</v>
      </c>
      <c r="G36" s="14" t="s">
        <v>461</v>
      </c>
      <c r="H36" s="18">
        <f t="shared" ref="H36:H67" si="13">INDEX($S$4:$S$13,$A36)</f>
        <v>540</v>
      </c>
      <c r="I36" s="14" t="s">
        <v>472</v>
      </c>
      <c r="J36" s="18">
        <f t="shared" si="8"/>
        <v>25</v>
      </c>
      <c r="K36" s="14" t="s">
        <v>478</v>
      </c>
      <c r="L36" s="18">
        <f t="shared" si="9"/>
        <v>5</v>
      </c>
      <c r="AA36" s="14">
        <v>4</v>
      </c>
      <c r="AB36" s="14">
        <v>3</v>
      </c>
      <c r="AC36" s="14">
        <v>1</v>
      </c>
      <c r="AD36" s="18">
        <f t="shared" ref="AD36:AD67" si="14">ROUND(INDEX($AR$4:$AR$13,A36)/INDEX($AS$4:$AS$13,A36)/50,0)*50</f>
        <v>100</v>
      </c>
      <c r="AE36" s="14" t="s">
        <v>414</v>
      </c>
      <c r="AF36" s="18">
        <f t="shared" si="4"/>
        <v>1080</v>
      </c>
      <c r="AG36" s="14" t="s">
        <v>461</v>
      </c>
      <c r="AH36" s="18">
        <f t="shared" si="5"/>
        <v>810</v>
      </c>
      <c r="AI36" s="14" t="s">
        <v>472</v>
      </c>
      <c r="AJ36" s="18">
        <f t="shared" si="10"/>
        <v>50</v>
      </c>
      <c r="AK36" s="14" t="s">
        <v>478</v>
      </c>
      <c r="AL36" s="18">
        <f t="shared" si="11"/>
        <v>20</v>
      </c>
      <c r="AM36" s="14"/>
      <c r="AN36" s="14"/>
    </row>
    <row r="37" spans="1:40" ht="16.5" x14ac:dyDescent="0.2">
      <c r="A37" s="14">
        <v>4</v>
      </c>
      <c r="B37" s="14">
        <v>4</v>
      </c>
      <c r="C37" s="14">
        <v>0</v>
      </c>
      <c r="D37" s="18">
        <f t="shared" si="3"/>
        <v>65</v>
      </c>
      <c r="E37" s="14" t="s">
        <v>414</v>
      </c>
      <c r="F37" s="18">
        <f t="shared" si="12"/>
        <v>540</v>
      </c>
      <c r="G37" s="14" t="s">
        <v>462</v>
      </c>
      <c r="H37" s="18">
        <f t="shared" si="13"/>
        <v>540</v>
      </c>
      <c r="I37" s="14" t="s">
        <v>473</v>
      </c>
      <c r="J37" s="18">
        <f t="shared" si="8"/>
        <v>25</v>
      </c>
      <c r="K37" s="14" t="s">
        <v>479</v>
      </c>
      <c r="L37" s="18">
        <f t="shared" si="9"/>
        <v>5</v>
      </c>
      <c r="AA37" s="14">
        <v>4</v>
      </c>
      <c r="AB37" s="14">
        <v>4</v>
      </c>
      <c r="AC37" s="14">
        <v>0</v>
      </c>
      <c r="AD37" s="18">
        <f t="shared" si="14"/>
        <v>100</v>
      </c>
      <c r="AE37" s="14" t="s">
        <v>414</v>
      </c>
      <c r="AF37" s="18">
        <f t="shared" si="4"/>
        <v>1080</v>
      </c>
      <c r="AG37" s="14" t="s">
        <v>462</v>
      </c>
      <c r="AH37" s="18">
        <f t="shared" si="5"/>
        <v>810</v>
      </c>
      <c r="AI37" s="14" t="s">
        <v>473</v>
      </c>
      <c r="AJ37" s="18">
        <f t="shared" si="10"/>
        <v>50</v>
      </c>
      <c r="AK37" s="14" t="s">
        <v>479</v>
      </c>
      <c r="AL37" s="18">
        <f t="shared" si="11"/>
        <v>20</v>
      </c>
      <c r="AM37" s="14"/>
      <c r="AN37" s="14"/>
    </row>
    <row r="38" spans="1:40" ht="16.5" x14ac:dyDescent="0.2">
      <c r="A38" s="14">
        <v>4</v>
      </c>
      <c r="B38" s="14">
        <v>5</v>
      </c>
      <c r="C38" s="14">
        <v>0</v>
      </c>
      <c r="D38" s="18">
        <f t="shared" si="3"/>
        <v>65</v>
      </c>
      <c r="E38" s="14" t="s">
        <v>414</v>
      </c>
      <c r="F38" s="18">
        <f t="shared" si="12"/>
        <v>540</v>
      </c>
      <c r="G38" s="14" t="s">
        <v>461</v>
      </c>
      <c r="H38" s="18">
        <f t="shared" si="13"/>
        <v>540</v>
      </c>
      <c r="I38" s="14" t="s">
        <v>472</v>
      </c>
      <c r="J38" s="18">
        <f t="shared" si="8"/>
        <v>25</v>
      </c>
      <c r="K38" s="14" t="s">
        <v>480</v>
      </c>
      <c r="L38" s="18">
        <f t="shared" si="9"/>
        <v>5</v>
      </c>
      <c r="AA38" s="14">
        <v>4</v>
      </c>
      <c r="AB38" s="14">
        <v>5</v>
      </c>
      <c r="AC38" s="14">
        <v>0</v>
      </c>
      <c r="AD38" s="18">
        <f t="shared" si="14"/>
        <v>100</v>
      </c>
      <c r="AE38" s="14" t="s">
        <v>414</v>
      </c>
      <c r="AF38" s="18">
        <f t="shared" si="4"/>
        <v>1080</v>
      </c>
      <c r="AG38" s="14" t="s">
        <v>461</v>
      </c>
      <c r="AH38" s="18">
        <f t="shared" si="5"/>
        <v>810</v>
      </c>
      <c r="AI38" s="14" t="s">
        <v>472</v>
      </c>
      <c r="AJ38" s="18">
        <f t="shared" si="10"/>
        <v>50</v>
      </c>
      <c r="AK38" s="14" t="s">
        <v>480</v>
      </c>
      <c r="AL38" s="18">
        <f t="shared" si="11"/>
        <v>20</v>
      </c>
      <c r="AM38" s="14"/>
      <c r="AN38" s="14"/>
    </row>
    <row r="39" spans="1:40" ht="16.5" x14ac:dyDescent="0.2">
      <c r="A39" s="14">
        <v>4</v>
      </c>
      <c r="B39" s="14">
        <v>6</v>
      </c>
      <c r="C39" s="14">
        <v>1</v>
      </c>
      <c r="D39" s="18">
        <f t="shared" si="3"/>
        <v>65</v>
      </c>
      <c r="E39" s="14" t="s">
        <v>414</v>
      </c>
      <c r="F39" s="18">
        <f t="shared" si="12"/>
        <v>540</v>
      </c>
      <c r="G39" s="14" t="s">
        <v>462</v>
      </c>
      <c r="H39" s="18">
        <f t="shared" si="13"/>
        <v>540</v>
      </c>
      <c r="I39" s="14" t="s">
        <v>473</v>
      </c>
      <c r="J39" s="18">
        <f t="shared" si="8"/>
        <v>25</v>
      </c>
      <c r="K39" s="14" t="s">
        <v>476</v>
      </c>
      <c r="L39" s="18">
        <f t="shared" si="9"/>
        <v>5</v>
      </c>
      <c r="AA39" s="14">
        <v>4</v>
      </c>
      <c r="AB39" s="14">
        <v>6</v>
      </c>
      <c r="AC39" s="14">
        <v>1</v>
      </c>
      <c r="AD39" s="18">
        <f t="shared" si="14"/>
        <v>100</v>
      </c>
      <c r="AE39" s="14" t="s">
        <v>414</v>
      </c>
      <c r="AF39" s="18">
        <f t="shared" si="4"/>
        <v>1080</v>
      </c>
      <c r="AG39" s="14" t="s">
        <v>462</v>
      </c>
      <c r="AH39" s="18">
        <f t="shared" si="5"/>
        <v>810</v>
      </c>
      <c r="AI39" s="14" t="s">
        <v>473</v>
      </c>
      <c r="AJ39" s="18">
        <f t="shared" si="10"/>
        <v>50</v>
      </c>
      <c r="AK39" s="14" t="s">
        <v>476</v>
      </c>
      <c r="AL39" s="18">
        <f t="shared" si="11"/>
        <v>20</v>
      </c>
      <c r="AM39" s="14"/>
      <c r="AN39" s="14"/>
    </row>
    <row r="40" spans="1:40" ht="16.5" x14ac:dyDescent="0.2">
      <c r="A40" s="14">
        <v>4</v>
      </c>
      <c r="B40" s="14">
        <v>7</v>
      </c>
      <c r="C40" s="14">
        <v>0</v>
      </c>
      <c r="D40" s="18">
        <f t="shared" si="3"/>
        <v>65</v>
      </c>
      <c r="E40" s="14" t="s">
        <v>414</v>
      </c>
      <c r="F40" s="18">
        <f t="shared" si="12"/>
        <v>540</v>
      </c>
      <c r="G40" s="14" t="s">
        <v>461</v>
      </c>
      <c r="H40" s="18">
        <f t="shared" si="13"/>
        <v>540</v>
      </c>
      <c r="I40" s="14" t="s">
        <v>472</v>
      </c>
      <c r="J40" s="18">
        <f t="shared" si="8"/>
        <v>25</v>
      </c>
      <c r="K40" s="14" t="s">
        <v>477</v>
      </c>
      <c r="L40" s="18">
        <f t="shared" si="9"/>
        <v>5</v>
      </c>
      <c r="AA40" s="14">
        <v>4</v>
      </c>
      <c r="AB40" s="14">
        <v>7</v>
      </c>
      <c r="AC40" s="14">
        <v>0</v>
      </c>
      <c r="AD40" s="18">
        <f t="shared" si="14"/>
        <v>100</v>
      </c>
      <c r="AE40" s="14" t="s">
        <v>414</v>
      </c>
      <c r="AF40" s="18">
        <f t="shared" si="4"/>
        <v>1080</v>
      </c>
      <c r="AG40" s="14" t="s">
        <v>461</v>
      </c>
      <c r="AH40" s="18">
        <f t="shared" si="5"/>
        <v>810</v>
      </c>
      <c r="AI40" s="14" t="s">
        <v>472</v>
      </c>
      <c r="AJ40" s="18">
        <f t="shared" si="10"/>
        <v>50</v>
      </c>
      <c r="AK40" s="14" t="s">
        <v>477</v>
      </c>
      <c r="AL40" s="18">
        <f t="shared" si="11"/>
        <v>20</v>
      </c>
      <c r="AM40" s="14"/>
      <c r="AN40" s="14"/>
    </row>
    <row r="41" spans="1:40" ht="16.5" x14ac:dyDescent="0.2">
      <c r="A41" s="14">
        <v>4</v>
      </c>
      <c r="B41" s="14">
        <v>8</v>
      </c>
      <c r="C41" s="14">
        <v>0</v>
      </c>
      <c r="D41" s="18">
        <f t="shared" si="3"/>
        <v>65</v>
      </c>
      <c r="E41" s="14" t="s">
        <v>414</v>
      </c>
      <c r="F41" s="18">
        <f t="shared" si="12"/>
        <v>540</v>
      </c>
      <c r="G41" s="14" t="s">
        <v>462</v>
      </c>
      <c r="H41" s="18">
        <f t="shared" si="13"/>
        <v>540</v>
      </c>
      <c r="I41" s="14" t="s">
        <v>473</v>
      </c>
      <c r="J41" s="18">
        <f t="shared" si="8"/>
        <v>25</v>
      </c>
      <c r="K41" s="14" t="s">
        <v>478</v>
      </c>
      <c r="L41" s="18">
        <f t="shared" si="9"/>
        <v>5</v>
      </c>
      <c r="AA41" s="14">
        <v>4</v>
      </c>
      <c r="AB41" s="14">
        <v>8</v>
      </c>
      <c r="AC41" s="14">
        <v>0</v>
      </c>
      <c r="AD41" s="18">
        <f t="shared" si="14"/>
        <v>100</v>
      </c>
      <c r="AE41" s="14" t="s">
        <v>414</v>
      </c>
      <c r="AF41" s="18">
        <f t="shared" si="4"/>
        <v>1080</v>
      </c>
      <c r="AG41" s="14" t="s">
        <v>462</v>
      </c>
      <c r="AH41" s="18">
        <f t="shared" si="5"/>
        <v>810</v>
      </c>
      <c r="AI41" s="14" t="s">
        <v>473</v>
      </c>
      <c r="AJ41" s="18">
        <f t="shared" si="10"/>
        <v>50</v>
      </c>
      <c r="AK41" s="14" t="s">
        <v>478</v>
      </c>
      <c r="AL41" s="18">
        <f t="shared" si="11"/>
        <v>20</v>
      </c>
      <c r="AM41" s="14"/>
      <c r="AN41" s="14"/>
    </row>
    <row r="42" spans="1:40" ht="16.5" x14ac:dyDescent="0.2">
      <c r="A42" s="14">
        <v>4</v>
      </c>
      <c r="B42" s="14">
        <v>9</v>
      </c>
      <c r="C42" s="14">
        <v>1</v>
      </c>
      <c r="D42" s="18">
        <f t="shared" si="3"/>
        <v>65</v>
      </c>
      <c r="E42" s="14" t="s">
        <v>414</v>
      </c>
      <c r="F42" s="18">
        <f t="shared" si="12"/>
        <v>540</v>
      </c>
      <c r="G42" s="14" t="s">
        <v>461</v>
      </c>
      <c r="H42" s="18">
        <f t="shared" si="13"/>
        <v>540</v>
      </c>
      <c r="I42" s="14" t="s">
        <v>472</v>
      </c>
      <c r="J42" s="18">
        <f t="shared" si="8"/>
        <v>25</v>
      </c>
      <c r="K42" s="14" t="s">
        <v>479</v>
      </c>
      <c r="L42" s="18">
        <f t="shared" si="9"/>
        <v>5</v>
      </c>
      <c r="AA42" s="14">
        <v>4</v>
      </c>
      <c r="AB42" s="14">
        <v>9</v>
      </c>
      <c r="AC42" s="14">
        <v>1</v>
      </c>
      <c r="AD42" s="18">
        <f t="shared" si="14"/>
        <v>100</v>
      </c>
      <c r="AE42" s="14" t="s">
        <v>414</v>
      </c>
      <c r="AF42" s="18">
        <f t="shared" si="4"/>
        <v>1080</v>
      </c>
      <c r="AG42" s="14" t="s">
        <v>461</v>
      </c>
      <c r="AH42" s="18">
        <f t="shared" si="5"/>
        <v>810</v>
      </c>
      <c r="AI42" s="14" t="s">
        <v>472</v>
      </c>
      <c r="AJ42" s="18">
        <f t="shared" si="10"/>
        <v>50</v>
      </c>
      <c r="AK42" s="14" t="s">
        <v>479</v>
      </c>
      <c r="AL42" s="18">
        <f t="shared" si="11"/>
        <v>20</v>
      </c>
      <c r="AM42" s="14"/>
      <c r="AN42" s="14"/>
    </row>
    <row r="43" spans="1:40" ht="16.5" x14ac:dyDescent="0.2">
      <c r="A43" s="14">
        <v>4</v>
      </c>
      <c r="B43" s="14">
        <v>10</v>
      </c>
      <c r="C43" s="14">
        <v>0</v>
      </c>
      <c r="D43" s="18">
        <f t="shared" si="3"/>
        <v>65</v>
      </c>
      <c r="E43" s="14" t="s">
        <v>414</v>
      </c>
      <c r="F43" s="18">
        <f t="shared" si="12"/>
        <v>540</v>
      </c>
      <c r="G43" s="14" t="s">
        <v>462</v>
      </c>
      <c r="H43" s="18">
        <f t="shared" si="13"/>
        <v>540</v>
      </c>
      <c r="I43" s="14" t="s">
        <v>473</v>
      </c>
      <c r="J43" s="18">
        <f t="shared" si="8"/>
        <v>25</v>
      </c>
      <c r="K43" s="14" t="s">
        <v>480</v>
      </c>
      <c r="L43" s="18">
        <f t="shared" si="9"/>
        <v>5</v>
      </c>
      <c r="AA43" s="14">
        <v>4</v>
      </c>
      <c r="AB43" s="14">
        <v>10</v>
      </c>
      <c r="AC43" s="14">
        <v>0</v>
      </c>
      <c r="AD43" s="18">
        <f t="shared" si="14"/>
        <v>100</v>
      </c>
      <c r="AE43" s="14" t="s">
        <v>414</v>
      </c>
      <c r="AF43" s="18">
        <f t="shared" si="4"/>
        <v>1080</v>
      </c>
      <c r="AG43" s="14" t="s">
        <v>462</v>
      </c>
      <c r="AH43" s="18">
        <f t="shared" si="5"/>
        <v>810</v>
      </c>
      <c r="AI43" s="14" t="s">
        <v>473</v>
      </c>
      <c r="AJ43" s="18">
        <f t="shared" si="10"/>
        <v>50</v>
      </c>
      <c r="AK43" s="14" t="s">
        <v>480</v>
      </c>
      <c r="AL43" s="18">
        <f t="shared" si="11"/>
        <v>20</v>
      </c>
      <c r="AM43" s="14"/>
      <c r="AN43" s="14"/>
    </row>
    <row r="44" spans="1:40" ht="16.5" x14ac:dyDescent="0.2">
      <c r="A44" s="14">
        <v>4</v>
      </c>
      <c r="B44" s="14">
        <v>11</v>
      </c>
      <c r="C44" s="14">
        <v>0</v>
      </c>
      <c r="D44" s="18">
        <f t="shared" si="3"/>
        <v>65</v>
      </c>
      <c r="E44" s="14" t="s">
        <v>414</v>
      </c>
      <c r="F44" s="18">
        <f t="shared" si="12"/>
        <v>540</v>
      </c>
      <c r="G44" s="14" t="s">
        <v>461</v>
      </c>
      <c r="H44" s="18">
        <f t="shared" si="13"/>
        <v>540</v>
      </c>
      <c r="I44" s="14" t="s">
        <v>472</v>
      </c>
      <c r="J44" s="18">
        <f t="shared" si="8"/>
        <v>25</v>
      </c>
      <c r="K44" s="14" t="s">
        <v>476</v>
      </c>
      <c r="L44" s="18">
        <f t="shared" si="9"/>
        <v>5</v>
      </c>
      <c r="AA44" s="14">
        <v>4</v>
      </c>
      <c r="AB44" s="14">
        <v>11</v>
      </c>
      <c r="AC44" s="14">
        <v>0</v>
      </c>
      <c r="AD44" s="18">
        <f t="shared" si="14"/>
        <v>100</v>
      </c>
      <c r="AE44" s="14" t="s">
        <v>414</v>
      </c>
      <c r="AF44" s="18">
        <f t="shared" si="4"/>
        <v>1080</v>
      </c>
      <c r="AG44" s="14" t="s">
        <v>461</v>
      </c>
      <c r="AH44" s="18">
        <f t="shared" si="5"/>
        <v>810</v>
      </c>
      <c r="AI44" s="14" t="s">
        <v>472</v>
      </c>
      <c r="AJ44" s="18">
        <f t="shared" si="10"/>
        <v>50</v>
      </c>
      <c r="AK44" s="14" t="s">
        <v>476</v>
      </c>
      <c r="AL44" s="18">
        <f t="shared" si="11"/>
        <v>20</v>
      </c>
      <c r="AM44" s="14"/>
      <c r="AN44" s="14"/>
    </row>
    <row r="45" spans="1:40" ht="16.5" x14ac:dyDescent="0.2">
      <c r="A45" s="14">
        <v>4</v>
      </c>
      <c r="B45" s="14">
        <v>12</v>
      </c>
      <c r="C45" s="14">
        <v>1</v>
      </c>
      <c r="D45" s="18">
        <f t="shared" si="3"/>
        <v>65</v>
      </c>
      <c r="E45" s="14" t="s">
        <v>414</v>
      </c>
      <c r="F45" s="18">
        <f t="shared" si="12"/>
        <v>540</v>
      </c>
      <c r="G45" s="14" t="s">
        <v>462</v>
      </c>
      <c r="H45" s="18">
        <f t="shared" si="13"/>
        <v>540</v>
      </c>
      <c r="I45" s="14" t="s">
        <v>473</v>
      </c>
      <c r="J45" s="18">
        <f t="shared" si="8"/>
        <v>25</v>
      </c>
      <c r="K45" s="14" t="s">
        <v>477</v>
      </c>
      <c r="L45" s="18">
        <f t="shared" si="9"/>
        <v>5</v>
      </c>
      <c r="AA45" s="14">
        <v>4</v>
      </c>
      <c r="AB45" s="14">
        <v>12</v>
      </c>
      <c r="AC45" s="14">
        <v>1</v>
      </c>
      <c r="AD45" s="18">
        <f t="shared" si="14"/>
        <v>100</v>
      </c>
      <c r="AE45" s="14" t="s">
        <v>414</v>
      </c>
      <c r="AF45" s="18">
        <f t="shared" si="4"/>
        <v>1080</v>
      </c>
      <c r="AG45" s="14" t="s">
        <v>462</v>
      </c>
      <c r="AH45" s="18">
        <f t="shared" si="5"/>
        <v>810</v>
      </c>
      <c r="AI45" s="14" t="s">
        <v>473</v>
      </c>
      <c r="AJ45" s="18">
        <f t="shared" si="10"/>
        <v>50</v>
      </c>
      <c r="AK45" s="14" t="s">
        <v>477</v>
      </c>
      <c r="AL45" s="18">
        <f t="shared" si="11"/>
        <v>20</v>
      </c>
      <c r="AM45" s="14"/>
      <c r="AN45" s="14"/>
    </row>
    <row r="46" spans="1:40" ht="16.5" x14ac:dyDescent="0.2">
      <c r="A46" s="14">
        <v>4</v>
      </c>
      <c r="B46" s="14">
        <v>13</v>
      </c>
      <c r="C46" s="14">
        <v>0</v>
      </c>
      <c r="D46" s="18">
        <f t="shared" si="3"/>
        <v>65</v>
      </c>
      <c r="E46" s="14" t="s">
        <v>414</v>
      </c>
      <c r="F46" s="18">
        <f t="shared" si="12"/>
        <v>540</v>
      </c>
      <c r="G46" s="14" t="s">
        <v>461</v>
      </c>
      <c r="H46" s="18">
        <f t="shared" si="13"/>
        <v>540</v>
      </c>
      <c r="I46" s="14" t="s">
        <v>472</v>
      </c>
      <c r="J46" s="18">
        <f t="shared" si="8"/>
        <v>25</v>
      </c>
      <c r="K46" s="14" t="s">
        <v>478</v>
      </c>
      <c r="L46" s="18">
        <f t="shared" si="9"/>
        <v>5</v>
      </c>
      <c r="AA46" s="14">
        <v>4</v>
      </c>
      <c r="AB46" s="14">
        <v>13</v>
      </c>
      <c r="AC46" s="14">
        <v>0</v>
      </c>
      <c r="AD46" s="18">
        <f t="shared" si="14"/>
        <v>100</v>
      </c>
      <c r="AE46" s="14" t="s">
        <v>414</v>
      </c>
      <c r="AF46" s="18">
        <f t="shared" si="4"/>
        <v>1080</v>
      </c>
      <c r="AG46" s="14" t="s">
        <v>461</v>
      </c>
      <c r="AH46" s="18">
        <f t="shared" si="5"/>
        <v>810</v>
      </c>
      <c r="AI46" s="14" t="s">
        <v>472</v>
      </c>
      <c r="AJ46" s="18">
        <f t="shared" si="10"/>
        <v>50</v>
      </c>
      <c r="AK46" s="14" t="s">
        <v>478</v>
      </c>
      <c r="AL46" s="18">
        <f t="shared" si="11"/>
        <v>20</v>
      </c>
      <c r="AM46" s="14"/>
      <c r="AN46" s="14"/>
    </row>
    <row r="47" spans="1:40" ht="16.5" x14ac:dyDescent="0.2">
      <c r="A47" s="14">
        <v>4</v>
      </c>
      <c r="B47" s="14">
        <v>14</v>
      </c>
      <c r="C47" s="14">
        <v>0</v>
      </c>
      <c r="D47" s="18">
        <f t="shared" si="3"/>
        <v>65</v>
      </c>
      <c r="E47" s="14" t="s">
        <v>414</v>
      </c>
      <c r="F47" s="18">
        <f t="shared" si="12"/>
        <v>540</v>
      </c>
      <c r="G47" s="14" t="s">
        <v>462</v>
      </c>
      <c r="H47" s="18">
        <f t="shared" si="13"/>
        <v>540</v>
      </c>
      <c r="I47" s="14" t="s">
        <v>473</v>
      </c>
      <c r="J47" s="18">
        <f t="shared" si="8"/>
        <v>25</v>
      </c>
      <c r="K47" s="14" t="s">
        <v>479</v>
      </c>
      <c r="L47" s="18">
        <f t="shared" si="9"/>
        <v>5</v>
      </c>
      <c r="AA47" s="14">
        <v>4</v>
      </c>
      <c r="AB47" s="14">
        <v>14</v>
      </c>
      <c r="AC47" s="14">
        <v>0</v>
      </c>
      <c r="AD47" s="18">
        <f t="shared" si="14"/>
        <v>100</v>
      </c>
      <c r="AE47" s="14" t="s">
        <v>414</v>
      </c>
      <c r="AF47" s="18">
        <f t="shared" si="4"/>
        <v>1080</v>
      </c>
      <c r="AG47" s="14" t="s">
        <v>462</v>
      </c>
      <c r="AH47" s="18">
        <f t="shared" si="5"/>
        <v>810</v>
      </c>
      <c r="AI47" s="14" t="s">
        <v>473</v>
      </c>
      <c r="AJ47" s="18">
        <f t="shared" si="10"/>
        <v>50</v>
      </c>
      <c r="AK47" s="14" t="s">
        <v>479</v>
      </c>
      <c r="AL47" s="18">
        <f t="shared" si="11"/>
        <v>20</v>
      </c>
      <c r="AM47" s="14"/>
      <c r="AN47" s="14"/>
    </row>
    <row r="48" spans="1:40" ht="16.5" x14ac:dyDescent="0.2">
      <c r="A48" s="14">
        <v>4</v>
      </c>
      <c r="B48" s="14">
        <v>15</v>
      </c>
      <c r="C48" s="14">
        <v>1</v>
      </c>
      <c r="D48" s="18">
        <f t="shared" si="3"/>
        <v>65</v>
      </c>
      <c r="E48" s="14" t="s">
        <v>414</v>
      </c>
      <c r="F48" s="18">
        <f t="shared" si="12"/>
        <v>540</v>
      </c>
      <c r="G48" s="14" t="s">
        <v>462</v>
      </c>
      <c r="H48" s="18">
        <f t="shared" si="13"/>
        <v>540</v>
      </c>
      <c r="I48" s="14" t="s">
        <v>472</v>
      </c>
      <c r="J48" s="18">
        <f t="shared" si="8"/>
        <v>25</v>
      </c>
      <c r="K48" s="14" t="s">
        <v>480</v>
      </c>
      <c r="L48" s="18">
        <f t="shared" si="9"/>
        <v>5</v>
      </c>
      <c r="AA48" s="14">
        <v>4</v>
      </c>
      <c r="AB48" s="14">
        <v>15</v>
      </c>
      <c r="AC48" s="14">
        <v>1</v>
      </c>
      <c r="AD48" s="18">
        <f t="shared" si="14"/>
        <v>100</v>
      </c>
      <c r="AE48" s="14" t="s">
        <v>414</v>
      </c>
      <c r="AF48" s="18">
        <f t="shared" si="4"/>
        <v>1080</v>
      </c>
      <c r="AG48" s="14" t="s">
        <v>462</v>
      </c>
      <c r="AH48" s="18">
        <f t="shared" si="5"/>
        <v>810</v>
      </c>
      <c r="AI48" s="14" t="s">
        <v>472</v>
      </c>
      <c r="AJ48" s="18">
        <f t="shared" si="10"/>
        <v>50</v>
      </c>
      <c r="AK48" s="14" t="s">
        <v>480</v>
      </c>
      <c r="AL48" s="18">
        <f t="shared" si="11"/>
        <v>20</v>
      </c>
      <c r="AM48" s="14"/>
      <c r="AN48" s="14"/>
    </row>
    <row r="49" spans="1:40" ht="16.5" x14ac:dyDescent="0.2">
      <c r="A49" s="14">
        <v>5</v>
      </c>
      <c r="B49" s="14">
        <v>1</v>
      </c>
      <c r="C49" s="14">
        <v>0</v>
      </c>
      <c r="D49" s="18">
        <f t="shared" si="3"/>
        <v>80</v>
      </c>
      <c r="E49" s="14" t="s">
        <v>414</v>
      </c>
      <c r="F49" s="18">
        <f t="shared" si="12"/>
        <v>600</v>
      </c>
      <c r="G49" s="14" t="s">
        <v>461</v>
      </c>
      <c r="H49" s="18">
        <f t="shared" si="13"/>
        <v>660</v>
      </c>
      <c r="I49" s="14" t="s">
        <v>473</v>
      </c>
      <c r="J49" s="18">
        <f t="shared" si="8"/>
        <v>35</v>
      </c>
      <c r="K49" s="14" t="s">
        <v>476</v>
      </c>
      <c r="L49" s="18">
        <f t="shared" si="9"/>
        <v>10</v>
      </c>
      <c r="AA49" s="14">
        <v>5</v>
      </c>
      <c r="AB49" s="14">
        <v>1</v>
      </c>
      <c r="AC49" s="14">
        <v>0</v>
      </c>
      <c r="AD49" s="18">
        <f t="shared" si="14"/>
        <v>100</v>
      </c>
      <c r="AE49" s="14" t="s">
        <v>414</v>
      </c>
      <c r="AF49" s="18">
        <f t="shared" si="4"/>
        <v>1200</v>
      </c>
      <c r="AG49" s="14" t="s">
        <v>461</v>
      </c>
      <c r="AH49" s="18">
        <f t="shared" si="5"/>
        <v>990</v>
      </c>
      <c r="AI49" s="14" t="s">
        <v>473</v>
      </c>
      <c r="AJ49" s="18">
        <f t="shared" si="10"/>
        <v>70</v>
      </c>
      <c r="AK49" s="14" t="s">
        <v>476</v>
      </c>
      <c r="AL49" s="18">
        <f t="shared" si="11"/>
        <v>40</v>
      </c>
      <c r="AM49" s="14"/>
      <c r="AN49" s="14"/>
    </row>
    <row r="50" spans="1:40" ht="16.5" x14ac:dyDescent="0.2">
      <c r="A50" s="14">
        <v>5</v>
      </c>
      <c r="B50" s="14">
        <v>2</v>
      </c>
      <c r="C50" s="14">
        <v>0</v>
      </c>
      <c r="D50" s="18">
        <f t="shared" si="3"/>
        <v>80</v>
      </c>
      <c r="E50" s="14" t="s">
        <v>414</v>
      </c>
      <c r="F50" s="18">
        <f t="shared" si="12"/>
        <v>600</v>
      </c>
      <c r="G50" s="14" t="s">
        <v>462</v>
      </c>
      <c r="H50" s="18">
        <f t="shared" si="13"/>
        <v>660</v>
      </c>
      <c r="I50" s="14" t="s">
        <v>472</v>
      </c>
      <c r="J50" s="18">
        <f t="shared" si="8"/>
        <v>35</v>
      </c>
      <c r="K50" s="14" t="s">
        <v>477</v>
      </c>
      <c r="L50" s="18">
        <f t="shared" si="9"/>
        <v>10</v>
      </c>
      <c r="AA50" s="14">
        <v>5</v>
      </c>
      <c r="AB50" s="14">
        <v>2</v>
      </c>
      <c r="AC50" s="14">
        <v>0</v>
      </c>
      <c r="AD50" s="18">
        <f t="shared" si="14"/>
        <v>100</v>
      </c>
      <c r="AE50" s="14" t="s">
        <v>414</v>
      </c>
      <c r="AF50" s="18">
        <f t="shared" si="4"/>
        <v>1200</v>
      </c>
      <c r="AG50" s="14" t="s">
        <v>462</v>
      </c>
      <c r="AH50" s="18">
        <f t="shared" si="5"/>
        <v>990</v>
      </c>
      <c r="AI50" s="14" t="s">
        <v>472</v>
      </c>
      <c r="AJ50" s="18">
        <f t="shared" si="10"/>
        <v>70</v>
      </c>
      <c r="AK50" s="14" t="s">
        <v>477</v>
      </c>
      <c r="AL50" s="18">
        <f t="shared" si="11"/>
        <v>40</v>
      </c>
      <c r="AM50" s="14"/>
      <c r="AN50" s="14"/>
    </row>
    <row r="51" spans="1:40" ht="16.5" x14ac:dyDescent="0.2">
      <c r="A51" s="14">
        <v>5</v>
      </c>
      <c r="B51" s="14">
        <v>3</v>
      </c>
      <c r="C51" s="14">
        <v>1</v>
      </c>
      <c r="D51" s="18">
        <f t="shared" si="3"/>
        <v>80</v>
      </c>
      <c r="E51" s="14" t="s">
        <v>414</v>
      </c>
      <c r="F51" s="18">
        <f t="shared" si="12"/>
        <v>600</v>
      </c>
      <c r="G51" s="14" t="s">
        <v>461</v>
      </c>
      <c r="H51" s="18">
        <f t="shared" si="13"/>
        <v>660</v>
      </c>
      <c r="I51" s="14" t="s">
        <v>473</v>
      </c>
      <c r="J51" s="18">
        <f t="shared" si="8"/>
        <v>35</v>
      </c>
      <c r="K51" s="14" t="s">
        <v>478</v>
      </c>
      <c r="L51" s="18">
        <f t="shared" si="9"/>
        <v>10</v>
      </c>
      <c r="AA51" s="14">
        <v>5</v>
      </c>
      <c r="AB51" s="14">
        <v>3</v>
      </c>
      <c r="AC51" s="14">
        <v>1</v>
      </c>
      <c r="AD51" s="18">
        <f t="shared" si="14"/>
        <v>100</v>
      </c>
      <c r="AE51" s="14" t="s">
        <v>414</v>
      </c>
      <c r="AF51" s="18">
        <f t="shared" si="4"/>
        <v>1200</v>
      </c>
      <c r="AG51" s="14" t="s">
        <v>461</v>
      </c>
      <c r="AH51" s="18">
        <f t="shared" si="5"/>
        <v>990</v>
      </c>
      <c r="AI51" s="14" t="s">
        <v>473</v>
      </c>
      <c r="AJ51" s="18">
        <f t="shared" si="10"/>
        <v>70</v>
      </c>
      <c r="AK51" s="14" t="s">
        <v>478</v>
      </c>
      <c r="AL51" s="18">
        <f t="shared" si="11"/>
        <v>40</v>
      </c>
      <c r="AM51" s="14"/>
      <c r="AN51" s="14"/>
    </row>
    <row r="52" spans="1:40" ht="16.5" x14ac:dyDescent="0.2">
      <c r="A52" s="14">
        <v>5</v>
      </c>
      <c r="B52" s="14">
        <v>4</v>
      </c>
      <c r="C52" s="14">
        <v>0</v>
      </c>
      <c r="D52" s="18">
        <f t="shared" si="3"/>
        <v>80</v>
      </c>
      <c r="E52" s="14" t="s">
        <v>414</v>
      </c>
      <c r="F52" s="18">
        <f t="shared" si="12"/>
        <v>600</v>
      </c>
      <c r="G52" s="14" t="s">
        <v>462</v>
      </c>
      <c r="H52" s="18">
        <f t="shared" si="13"/>
        <v>660</v>
      </c>
      <c r="I52" s="14" t="s">
        <v>472</v>
      </c>
      <c r="J52" s="18">
        <f t="shared" si="8"/>
        <v>35</v>
      </c>
      <c r="K52" s="14" t="s">
        <v>479</v>
      </c>
      <c r="L52" s="18">
        <f t="shared" si="9"/>
        <v>10</v>
      </c>
      <c r="AA52" s="14">
        <v>5</v>
      </c>
      <c r="AB52" s="14">
        <v>4</v>
      </c>
      <c r="AC52" s="14">
        <v>0</v>
      </c>
      <c r="AD52" s="18">
        <f t="shared" si="14"/>
        <v>100</v>
      </c>
      <c r="AE52" s="14" t="s">
        <v>414</v>
      </c>
      <c r="AF52" s="18">
        <f t="shared" si="4"/>
        <v>1200</v>
      </c>
      <c r="AG52" s="14" t="s">
        <v>462</v>
      </c>
      <c r="AH52" s="18">
        <f t="shared" si="5"/>
        <v>990</v>
      </c>
      <c r="AI52" s="14" t="s">
        <v>472</v>
      </c>
      <c r="AJ52" s="18">
        <f t="shared" si="10"/>
        <v>70</v>
      </c>
      <c r="AK52" s="14" t="s">
        <v>479</v>
      </c>
      <c r="AL52" s="18">
        <f t="shared" si="11"/>
        <v>40</v>
      </c>
      <c r="AM52" s="14"/>
      <c r="AN52" s="14"/>
    </row>
    <row r="53" spans="1:40" ht="16.5" x14ac:dyDescent="0.2">
      <c r="A53" s="14">
        <v>5</v>
      </c>
      <c r="B53" s="14">
        <v>5</v>
      </c>
      <c r="C53" s="14">
        <v>0</v>
      </c>
      <c r="D53" s="18">
        <f t="shared" si="3"/>
        <v>80</v>
      </c>
      <c r="E53" s="14" t="s">
        <v>414</v>
      </c>
      <c r="F53" s="18">
        <f t="shared" si="12"/>
        <v>600</v>
      </c>
      <c r="G53" s="14" t="s">
        <v>461</v>
      </c>
      <c r="H53" s="18">
        <f t="shared" si="13"/>
        <v>660</v>
      </c>
      <c r="I53" s="14" t="s">
        <v>473</v>
      </c>
      <c r="J53" s="18">
        <f t="shared" si="8"/>
        <v>35</v>
      </c>
      <c r="K53" s="14" t="s">
        <v>480</v>
      </c>
      <c r="L53" s="18">
        <f t="shared" si="9"/>
        <v>10</v>
      </c>
      <c r="AA53" s="14">
        <v>5</v>
      </c>
      <c r="AB53" s="14">
        <v>5</v>
      </c>
      <c r="AC53" s="14">
        <v>0</v>
      </c>
      <c r="AD53" s="18">
        <f t="shared" si="14"/>
        <v>100</v>
      </c>
      <c r="AE53" s="14" t="s">
        <v>414</v>
      </c>
      <c r="AF53" s="18">
        <f t="shared" si="4"/>
        <v>1200</v>
      </c>
      <c r="AG53" s="14" t="s">
        <v>461</v>
      </c>
      <c r="AH53" s="18">
        <f t="shared" si="5"/>
        <v>990</v>
      </c>
      <c r="AI53" s="14" t="s">
        <v>473</v>
      </c>
      <c r="AJ53" s="18">
        <f t="shared" si="10"/>
        <v>70</v>
      </c>
      <c r="AK53" s="14" t="s">
        <v>480</v>
      </c>
      <c r="AL53" s="18">
        <f t="shared" si="11"/>
        <v>40</v>
      </c>
      <c r="AM53" s="14"/>
      <c r="AN53" s="14"/>
    </row>
    <row r="54" spans="1:40" ht="16.5" x14ac:dyDescent="0.2">
      <c r="A54" s="14">
        <v>5</v>
      </c>
      <c r="B54" s="14">
        <v>6</v>
      </c>
      <c r="C54" s="14">
        <v>1</v>
      </c>
      <c r="D54" s="18">
        <f t="shared" si="3"/>
        <v>80</v>
      </c>
      <c r="E54" s="14" t="s">
        <v>414</v>
      </c>
      <c r="F54" s="18">
        <f t="shared" si="12"/>
        <v>600</v>
      </c>
      <c r="G54" s="14" t="s">
        <v>462</v>
      </c>
      <c r="H54" s="18">
        <f t="shared" si="13"/>
        <v>660</v>
      </c>
      <c r="I54" s="14" t="s">
        <v>472</v>
      </c>
      <c r="J54" s="18">
        <f t="shared" si="8"/>
        <v>35</v>
      </c>
      <c r="K54" s="14" t="s">
        <v>476</v>
      </c>
      <c r="L54" s="18">
        <f t="shared" si="9"/>
        <v>10</v>
      </c>
      <c r="AA54" s="14">
        <v>5</v>
      </c>
      <c r="AB54" s="14">
        <v>6</v>
      </c>
      <c r="AC54" s="14">
        <v>1</v>
      </c>
      <c r="AD54" s="18">
        <f t="shared" si="14"/>
        <v>100</v>
      </c>
      <c r="AE54" s="14" t="s">
        <v>414</v>
      </c>
      <c r="AF54" s="18">
        <f t="shared" si="4"/>
        <v>1200</v>
      </c>
      <c r="AG54" s="14" t="s">
        <v>462</v>
      </c>
      <c r="AH54" s="18">
        <f t="shared" si="5"/>
        <v>990</v>
      </c>
      <c r="AI54" s="14" t="s">
        <v>472</v>
      </c>
      <c r="AJ54" s="18">
        <f t="shared" si="10"/>
        <v>70</v>
      </c>
      <c r="AK54" s="14" t="s">
        <v>476</v>
      </c>
      <c r="AL54" s="18">
        <f t="shared" si="11"/>
        <v>40</v>
      </c>
      <c r="AM54" s="14"/>
      <c r="AN54" s="14"/>
    </row>
    <row r="55" spans="1:40" ht="16.5" x14ac:dyDescent="0.2">
      <c r="A55" s="14">
        <v>5</v>
      </c>
      <c r="B55" s="14">
        <v>7</v>
      </c>
      <c r="C55" s="14">
        <v>0</v>
      </c>
      <c r="D55" s="18">
        <f t="shared" si="3"/>
        <v>80</v>
      </c>
      <c r="E55" s="14" t="s">
        <v>414</v>
      </c>
      <c r="F55" s="18">
        <f t="shared" si="12"/>
        <v>600</v>
      </c>
      <c r="G55" s="14" t="s">
        <v>461</v>
      </c>
      <c r="H55" s="18">
        <f t="shared" si="13"/>
        <v>660</v>
      </c>
      <c r="I55" s="14" t="s">
        <v>473</v>
      </c>
      <c r="J55" s="18">
        <f t="shared" si="8"/>
        <v>35</v>
      </c>
      <c r="K55" s="14" t="s">
        <v>477</v>
      </c>
      <c r="L55" s="18">
        <f t="shared" si="9"/>
        <v>10</v>
      </c>
      <c r="AA55" s="14">
        <v>5</v>
      </c>
      <c r="AB55" s="14">
        <v>7</v>
      </c>
      <c r="AC55" s="14">
        <v>0</v>
      </c>
      <c r="AD55" s="18">
        <f t="shared" si="14"/>
        <v>100</v>
      </c>
      <c r="AE55" s="14" t="s">
        <v>414</v>
      </c>
      <c r="AF55" s="18">
        <f t="shared" si="4"/>
        <v>1200</v>
      </c>
      <c r="AG55" s="14" t="s">
        <v>461</v>
      </c>
      <c r="AH55" s="18">
        <f t="shared" si="5"/>
        <v>990</v>
      </c>
      <c r="AI55" s="14" t="s">
        <v>473</v>
      </c>
      <c r="AJ55" s="18">
        <f t="shared" si="10"/>
        <v>70</v>
      </c>
      <c r="AK55" s="14" t="s">
        <v>477</v>
      </c>
      <c r="AL55" s="18">
        <f t="shared" si="11"/>
        <v>40</v>
      </c>
      <c r="AM55" s="14"/>
      <c r="AN55" s="14"/>
    </row>
    <row r="56" spans="1:40" ht="16.5" x14ac:dyDescent="0.2">
      <c r="A56" s="14">
        <v>5</v>
      </c>
      <c r="B56" s="14">
        <v>8</v>
      </c>
      <c r="C56" s="14">
        <v>0</v>
      </c>
      <c r="D56" s="18">
        <f t="shared" si="3"/>
        <v>80</v>
      </c>
      <c r="E56" s="14" t="s">
        <v>414</v>
      </c>
      <c r="F56" s="18">
        <f t="shared" si="12"/>
        <v>600</v>
      </c>
      <c r="G56" s="14" t="s">
        <v>462</v>
      </c>
      <c r="H56" s="18">
        <f t="shared" si="13"/>
        <v>660</v>
      </c>
      <c r="I56" s="14" t="s">
        <v>472</v>
      </c>
      <c r="J56" s="18">
        <f t="shared" si="8"/>
        <v>35</v>
      </c>
      <c r="K56" s="14" t="s">
        <v>478</v>
      </c>
      <c r="L56" s="18">
        <f t="shared" si="9"/>
        <v>10</v>
      </c>
      <c r="AA56" s="14">
        <v>5</v>
      </c>
      <c r="AB56" s="14">
        <v>8</v>
      </c>
      <c r="AC56" s="14">
        <v>0</v>
      </c>
      <c r="AD56" s="18">
        <f t="shared" si="14"/>
        <v>100</v>
      </c>
      <c r="AE56" s="14" t="s">
        <v>414</v>
      </c>
      <c r="AF56" s="18">
        <f t="shared" si="4"/>
        <v>1200</v>
      </c>
      <c r="AG56" s="14" t="s">
        <v>462</v>
      </c>
      <c r="AH56" s="18">
        <f t="shared" si="5"/>
        <v>990</v>
      </c>
      <c r="AI56" s="14" t="s">
        <v>472</v>
      </c>
      <c r="AJ56" s="18">
        <f t="shared" si="10"/>
        <v>70</v>
      </c>
      <c r="AK56" s="14" t="s">
        <v>478</v>
      </c>
      <c r="AL56" s="18">
        <f t="shared" si="11"/>
        <v>40</v>
      </c>
      <c r="AM56" s="14"/>
      <c r="AN56" s="14"/>
    </row>
    <row r="57" spans="1:40" ht="16.5" x14ac:dyDescent="0.2">
      <c r="A57" s="14">
        <v>5</v>
      </c>
      <c r="B57" s="14">
        <v>9</v>
      </c>
      <c r="C57" s="14">
        <v>1</v>
      </c>
      <c r="D57" s="18">
        <f t="shared" si="3"/>
        <v>80</v>
      </c>
      <c r="E57" s="14" t="s">
        <v>414</v>
      </c>
      <c r="F57" s="18">
        <f t="shared" si="12"/>
        <v>600</v>
      </c>
      <c r="G57" s="14" t="s">
        <v>461</v>
      </c>
      <c r="H57" s="18">
        <f t="shared" si="13"/>
        <v>660</v>
      </c>
      <c r="I57" s="14" t="s">
        <v>473</v>
      </c>
      <c r="J57" s="18">
        <f t="shared" si="8"/>
        <v>35</v>
      </c>
      <c r="K57" s="14" t="s">
        <v>479</v>
      </c>
      <c r="L57" s="18">
        <f t="shared" si="9"/>
        <v>10</v>
      </c>
      <c r="AA57" s="14">
        <v>5</v>
      </c>
      <c r="AB57" s="14">
        <v>9</v>
      </c>
      <c r="AC57" s="14">
        <v>1</v>
      </c>
      <c r="AD57" s="18">
        <f t="shared" si="14"/>
        <v>100</v>
      </c>
      <c r="AE57" s="14" t="s">
        <v>414</v>
      </c>
      <c r="AF57" s="18">
        <f t="shared" si="4"/>
        <v>1200</v>
      </c>
      <c r="AG57" s="14" t="s">
        <v>461</v>
      </c>
      <c r="AH57" s="18">
        <f t="shared" si="5"/>
        <v>990</v>
      </c>
      <c r="AI57" s="14" t="s">
        <v>473</v>
      </c>
      <c r="AJ57" s="18">
        <f t="shared" si="10"/>
        <v>70</v>
      </c>
      <c r="AK57" s="14" t="s">
        <v>479</v>
      </c>
      <c r="AL57" s="18">
        <f t="shared" si="11"/>
        <v>40</v>
      </c>
      <c r="AM57" s="14"/>
      <c r="AN57" s="14"/>
    </row>
    <row r="58" spans="1:40" ht="16.5" x14ac:dyDescent="0.2">
      <c r="A58" s="14">
        <v>5</v>
      </c>
      <c r="B58" s="14">
        <v>10</v>
      </c>
      <c r="C58" s="14">
        <v>0</v>
      </c>
      <c r="D58" s="18">
        <f t="shared" si="3"/>
        <v>80</v>
      </c>
      <c r="E58" s="14" t="s">
        <v>414</v>
      </c>
      <c r="F58" s="18">
        <f t="shared" si="12"/>
        <v>600</v>
      </c>
      <c r="G58" s="14" t="s">
        <v>462</v>
      </c>
      <c r="H58" s="18">
        <f t="shared" si="13"/>
        <v>660</v>
      </c>
      <c r="I58" s="14" t="s">
        <v>472</v>
      </c>
      <c r="J58" s="18">
        <f t="shared" si="8"/>
        <v>35</v>
      </c>
      <c r="K58" s="14" t="s">
        <v>480</v>
      </c>
      <c r="L58" s="18">
        <f t="shared" si="9"/>
        <v>10</v>
      </c>
      <c r="AA58" s="14">
        <v>5</v>
      </c>
      <c r="AB58" s="14">
        <v>10</v>
      </c>
      <c r="AC58" s="14">
        <v>0</v>
      </c>
      <c r="AD58" s="18">
        <f t="shared" si="14"/>
        <v>100</v>
      </c>
      <c r="AE58" s="14" t="s">
        <v>414</v>
      </c>
      <c r="AF58" s="18">
        <f t="shared" si="4"/>
        <v>1200</v>
      </c>
      <c r="AG58" s="14" t="s">
        <v>462</v>
      </c>
      <c r="AH58" s="18">
        <f t="shared" si="5"/>
        <v>990</v>
      </c>
      <c r="AI58" s="14" t="s">
        <v>472</v>
      </c>
      <c r="AJ58" s="18">
        <f t="shared" si="10"/>
        <v>70</v>
      </c>
      <c r="AK58" s="14" t="s">
        <v>480</v>
      </c>
      <c r="AL58" s="18">
        <f t="shared" si="11"/>
        <v>40</v>
      </c>
      <c r="AM58" s="14"/>
      <c r="AN58" s="14"/>
    </row>
    <row r="59" spans="1:40" ht="16.5" x14ac:dyDescent="0.2">
      <c r="A59" s="14">
        <v>5</v>
      </c>
      <c r="B59" s="14">
        <v>11</v>
      </c>
      <c r="C59" s="14">
        <v>0</v>
      </c>
      <c r="D59" s="18">
        <f t="shared" si="3"/>
        <v>80</v>
      </c>
      <c r="E59" s="14" t="s">
        <v>414</v>
      </c>
      <c r="F59" s="18">
        <f t="shared" si="12"/>
        <v>600</v>
      </c>
      <c r="G59" s="14" t="s">
        <v>461</v>
      </c>
      <c r="H59" s="18">
        <f t="shared" si="13"/>
        <v>660</v>
      </c>
      <c r="I59" s="14" t="s">
        <v>473</v>
      </c>
      <c r="J59" s="18">
        <f t="shared" si="8"/>
        <v>35</v>
      </c>
      <c r="K59" s="14" t="s">
        <v>476</v>
      </c>
      <c r="L59" s="18">
        <f t="shared" si="9"/>
        <v>10</v>
      </c>
      <c r="AA59" s="14">
        <v>5</v>
      </c>
      <c r="AB59" s="14">
        <v>11</v>
      </c>
      <c r="AC59" s="14">
        <v>0</v>
      </c>
      <c r="AD59" s="18">
        <f t="shared" si="14"/>
        <v>100</v>
      </c>
      <c r="AE59" s="14" t="s">
        <v>414</v>
      </c>
      <c r="AF59" s="18">
        <f t="shared" si="4"/>
        <v>1200</v>
      </c>
      <c r="AG59" s="14" t="s">
        <v>461</v>
      </c>
      <c r="AH59" s="18">
        <f t="shared" si="5"/>
        <v>990</v>
      </c>
      <c r="AI59" s="14" t="s">
        <v>473</v>
      </c>
      <c r="AJ59" s="18">
        <f t="shared" si="10"/>
        <v>70</v>
      </c>
      <c r="AK59" s="14" t="s">
        <v>476</v>
      </c>
      <c r="AL59" s="18">
        <f t="shared" si="11"/>
        <v>40</v>
      </c>
      <c r="AM59" s="14"/>
      <c r="AN59" s="14"/>
    </row>
    <row r="60" spans="1:40" ht="16.5" x14ac:dyDescent="0.2">
      <c r="A60" s="14">
        <v>5</v>
      </c>
      <c r="B60" s="14">
        <v>12</v>
      </c>
      <c r="C60" s="14">
        <v>1</v>
      </c>
      <c r="D60" s="18">
        <f t="shared" si="3"/>
        <v>80</v>
      </c>
      <c r="E60" s="14" t="s">
        <v>414</v>
      </c>
      <c r="F60" s="18">
        <f t="shared" si="12"/>
        <v>600</v>
      </c>
      <c r="G60" s="14" t="s">
        <v>462</v>
      </c>
      <c r="H60" s="18">
        <f t="shared" si="13"/>
        <v>660</v>
      </c>
      <c r="I60" s="14" t="s">
        <v>472</v>
      </c>
      <c r="J60" s="18">
        <f t="shared" si="8"/>
        <v>35</v>
      </c>
      <c r="K60" s="14" t="s">
        <v>477</v>
      </c>
      <c r="L60" s="18">
        <f t="shared" si="9"/>
        <v>10</v>
      </c>
      <c r="AA60" s="14">
        <v>5</v>
      </c>
      <c r="AB60" s="14">
        <v>12</v>
      </c>
      <c r="AC60" s="14">
        <v>1</v>
      </c>
      <c r="AD60" s="18">
        <f t="shared" si="14"/>
        <v>100</v>
      </c>
      <c r="AE60" s="14" t="s">
        <v>414</v>
      </c>
      <c r="AF60" s="18">
        <f t="shared" si="4"/>
        <v>1200</v>
      </c>
      <c r="AG60" s="14" t="s">
        <v>462</v>
      </c>
      <c r="AH60" s="18">
        <f t="shared" si="5"/>
        <v>990</v>
      </c>
      <c r="AI60" s="14" t="s">
        <v>472</v>
      </c>
      <c r="AJ60" s="18">
        <f t="shared" si="10"/>
        <v>70</v>
      </c>
      <c r="AK60" s="14" t="s">
        <v>477</v>
      </c>
      <c r="AL60" s="18">
        <f t="shared" si="11"/>
        <v>40</v>
      </c>
      <c r="AM60" s="14"/>
      <c r="AN60" s="14"/>
    </row>
    <row r="61" spans="1:40" ht="16.5" x14ac:dyDescent="0.2">
      <c r="A61" s="14">
        <v>5</v>
      </c>
      <c r="B61" s="14">
        <v>13</v>
      </c>
      <c r="C61" s="14">
        <v>0</v>
      </c>
      <c r="D61" s="18">
        <f t="shared" si="3"/>
        <v>80</v>
      </c>
      <c r="E61" s="14" t="s">
        <v>414</v>
      </c>
      <c r="F61" s="18">
        <f t="shared" si="12"/>
        <v>600</v>
      </c>
      <c r="G61" s="14" t="s">
        <v>461</v>
      </c>
      <c r="H61" s="18">
        <f t="shared" si="13"/>
        <v>660</v>
      </c>
      <c r="I61" s="14" t="s">
        <v>473</v>
      </c>
      <c r="J61" s="18">
        <f t="shared" si="8"/>
        <v>35</v>
      </c>
      <c r="K61" s="14" t="s">
        <v>478</v>
      </c>
      <c r="L61" s="18">
        <f t="shared" si="9"/>
        <v>10</v>
      </c>
      <c r="AA61" s="14">
        <v>5</v>
      </c>
      <c r="AB61" s="14">
        <v>13</v>
      </c>
      <c r="AC61" s="14">
        <v>0</v>
      </c>
      <c r="AD61" s="18">
        <f t="shared" si="14"/>
        <v>100</v>
      </c>
      <c r="AE61" s="14" t="s">
        <v>414</v>
      </c>
      <c r="AF61" s="18">
        <f t="shared" si="4"/>
        <v>1200</v>
      </c>
      <c r="AG61" s="14" t="s">
        <v>461</v>
      </c>
      <c r="AH61" s="18">
        <f t="shared" si="5"/>
        <v>990</v>
      </c>
      <c r="AI61" s="14" t="s">
        <v>473</v>
      </c>
      <c r="AJ61" s="18">
        <f t="shared" si="10"/>
        <v>70</v>
      </c>
      <c r="AK61" s="14" t="s">
        <v>478</v>
      </c>
      <c r="AL61" s="18">
        <f t="shared" si="11"/>
        <v>40</v>
      </c>
      <c r="AM61" s="14"/>
      <c r="AN61" s="14"/>
    </row>
    <row r="62" spans="1:40" ht="16.5" x14ac:dyDescent="0.2">
      <c r="A62" s="14">
        <v>5</v>
      </c>
      <c r="B62" s="14">
        <v>14</v>
      </c>
      <c r="C62" s="14">
        <v>0</v>
      </c>
      <c r="D62" s="18">
        <f t="shared" si="3"/>
        <v>80</v>
      </c>
      <c r="E62" s="14" t="s">
        <v>414</v>
      </c>
      <c r="F62" s="18">
        <f t="shared" si="12"/>
        <v>600</v>
      </c>
      <c r="G62" s="14" t="s">
        <v>462</v>
      </c>
      <c r="H62" s="18">
        <f t="shared" si="13"/>
        <v>660</v>
      </c>
      <c r="I62" s="14" t="s">
        <v>472</v>
      </c>
      <c r="J62" s="18">
        <f t="shared" si="8"/>
        <v>35</v>
      </c>
      <c r="K62" s="14" t="s">
        <v>479</v>
      </c>
      <c r="L62" s="18">
        <f t="shared" si="9"/>
        <v>10</v>
      </c>
      <c r="AA62" s="14">
        <v>5</v>
      </c>
      <c r="AB62" s="14">
        <v>14</v>
      </c>
      <c r="AC62" s="14">
        <v>0</v>
      </c>
      <c r="AD62" s="18">
        <f t="shared" si="14"/>
        <v>100</v>
      </c>
      <c r="AE62" s="14" t="s">
        <v>414</v>
      </c>
      <c r="AF62" s="18">
        <f t="shared" si="4"/>
        <v>1200</v>
      </c>
      <c r="AG62" s="14" t="s">
        <v>462</v>
      </c>
      <c r="AH62" s="18">
        <f t="shared" si="5"/>
        <v>990</v>
      </c>
      <c r="AI62" s="14" t="s">
        <v>472</v>
      </c>
      <c r="AJ62" s="18">
        <f t="shared" si="10"/>
        <v>70</v>
      </c>
      <c r="AK62" s="14" t="s">
        <v>479</v>
      </c>
      <c r="AL62" s="18">
        <f t="shared" si="11"/>
        <v>40</v>
      </c>
      <c r="AM62" s="14"/>
      <c r="AN62" s="14"/>
    </row>
    <row r="63" spans="1:40" ht="16.5" x14ac:dyDescent="0.2">
      <c r="A63" s="14">
        <v>5</v>
      </c>
      <c r="B63" s="14">
        <v>15</v>
      </c>
      <c r="C63" s="14">
        <v>1</v>
      </c>
      <c r="D63" s="18">
        <f t="shared" si="3"/>
        <v>80</v>
      </c>
      <c r="E63" s="14" t="s">
        <v>414</v>
      </c>
      <c r="F63" s="18">
        <f t="shared" si="12"/>
        <v>600</v>
      </c>
      <c r="G63" s="14" t="s">
        <v>462</v>
      </c>
      <c r="H63" s="18">
        <f t="shared" si="13"/>
        <v>660</v>
      </c>
      <c r="I63" s="14" t="s">
        <v>473</v>
      </c>
      <c r="J63" s="18">
        <f t="shared" si="8"/>
        <v>35</v>
      </c>
      <c r="K63" s="14" t="s">
        <v>480</v>
      </c>
      <c r="L63" s="18">
        <f t="shared" si="9"/>
        <v>10</v>
      </c>
      <c r="AA63" s="14">
        <v>5</v>
      </c>
      <c r="AB63" s="14">
        <v>15</v>
      </c>
      <c r="AC63" s="14">
        <v>1</v>
      </c>
      <c r="AD63" s="18">
        <f t="shared" si="14"/>
        <v>100</v>
      </c>
      <c r="AE63" s="14" t="s">
        <v>414</v>
      </c>
      <c r="AF63" s="18">
        <f t="shared" si="4"/>
        <v>1200</v>
      </c>
      <c r="AG63" s="14" t="s">
        <v>462</v>
      </c>
      <c r="AH63" s="18">
        <f t="shared" si="5"/>
        <v>990</v>
      </c>
      <c r="AI63" s="14" t="s">
        <v>473</v>
      </c>
      <c r="AJ63" s="18">
        <f t="shared" si="10"/>
        <v>70</v>
      </c>
      <c r="AK63" s="14" t="s">
        <v>480</v>
      </c>
      <c r="AL63" s="18">
        <f t="shared" si="11"/>
        <v>40</v>
      </c>
      <c r="AM63" s="14"/>
      <c r="AN63" s="14"/>
    </row>
    <row r="64" spans="1:40" ht="16.5" x14ac:dyDescent="0.2">
      <c r="A64" s="14">
        <v>6</v>
      </c>
      <c r="B64" s="14">
        <v>1</v>
      </c>
      <c r="C64" s="14">
        <v>0</v>
      </c>
      <c r="D64" s="18">
        <f t="shared" si="3"/>
        <v>125</v>
      </c>
      <c r="E64" s="14" t="s">
        <v>414</v>
      </c>
      <c r="F64" s="18">
        <f t="shared" si="12"/>
        <v>720</v>
      </c>
      <c r="G64" s="14" t="s">
        <v>461</v>
      </c>
      <c r="H64" s="18">
        <f t="shared" si="13"/>
        <v>780</v>
      </c>
      <c r="I64" s="14" t="s">
        <v>472</v>
      </c>
      <c r="J64" s="18">
        <f t="shared" si="8"/>
        <v>40</v>
      </c>
      <c r="K64" s="14" t="s">
        <v>476</v>
      </c>
      <c r="L64" s="18">
        <f t="shared" si="9"/>
        <v>15</v>
      </c>
      <c r="AA64" s="14">
        <v>6</v>
      </c>
      <c r="AB64" s="14">
        <v>1</v>
      </c>
      <c r="AC64" s="14">
        <v>0</v>
      </c>
      <c r="AD64" s="18">
        <f t="shared" si="14"/>
        <v>200</v>
      </c>
      <c r="AE64" s="14" t="s">
        <v>414</v>
      </c>
      <c r="AF64" s="18">
        <f t="shared" si="4"/>
        <v>1440</v>
      </c>
      <c r="AG64" s="14" t="s">
        <v>461</v>
      </c>
      <c r="AH64" s="18">
        <f t="shared" si="5"/>
        <v>1170</v>
      </c>
      <c r="AI64" s="14" t="s">
        <v>472</v>
      </c>
      <c r="AJ64" s="18">
        <f t="shared" si="10"/>
        <v>80</v>
      </c>
      <c r="AK64" s="14" t="s">
        <v>476</v>
      </c>
      <c r="AL64" s="18">
        <f t="shared" si="11"/>
        <v>60</v>
      </c>
      <c r="AM64" s="14"/>
      <c r="AN64" s="14"/>
    </row>
    <row r="65" spans="1:40" ht="16.5" x14ac:dyDescent="0.2">
      <c r="A65" s="14">
        <v>6</v>
      </c>
      <c r="B65" s="14">
        <v>2</v>
      </c>
      <c r="C65" s="14">
        <v>0</v>
      </c>
      <c r="D65" s="18">
        <f t="shared" si="3"/>
        <v>125</v>
      </c>
      <c r="E65" s="14" t="s">
        <v>414</v>
      </c>
      <c r="F65" s="18">
        <f t="shared" si="12"/>
        <v>720</v>
      </c>
      <c r="G65" s="14" t="s">
        <v>462</v>
      </c>
      <c r="H65" s="18">
        <f t="shared" si="13"/>
        <v>780</v>
      </c>
      <c r="I65" s="14" t="s">
        <v>473</v>
      </c>
      <c r="J65" s="18">
        <f t="shared" si="8"/>
        <v>40</v>
      </c>
      <c r="K65" s="14" t="s">
        <v>477</v>
      </c>
      <c r="L65" s="18">
        <f t="shared" si="9"/>
        <v>15</v>
      </c>
      <c r="AA65" s="14">
        <v>6</v>
      </c>
      <c r="AB65" s="14">
        <v>2</v>
      </c>
      <c r="AC65" s="14">
        <v>0</v>
      </c>
      <c r="AD65" s="18">
        <f t="shared" si="14"/>
        <v>200</v>
      </c>
      <c r="AE65" s="14" t="s">
        <v>414</v>
      </c>
      <c r="AF65" s="18">
        <f t="shared" si="4"/>
        <v>1440</v>
      </c>
      <c r="AG65" s="14" t="s">
        <v>462</v>
      </c>
      <c r="AH65" s="18">
        <f t="shared" si="5"/>
        <v>1170</v>
      </c>
      <c r="AI65" s="14" t="s">
        <v>473</v>
      </c>
      <c r="AJ65" s="18">
        <f t="shared" si="10"/>
        <v>80</v>
      </c>
      <c r="AK65" s="14" t="s">
        <v>477</v>
      </c>
      <c r="AL65" s="18">
        <f t="shared" si="11"/>
        <v>60</v>
      </c>
      <c r="AM65" s="14"/>
      <c r="AN65" s="14"/>
    </row>
    <row r="66" spans="1:40" ht="16.5" x14ac:dyDescent="0.2">
      <c r="A66" s="14">
        <v>6</v>
      </c>
      <c r="B66" s="14">
        <v>3</v>
      </c>
      <c r="C66" s="14">
        <v>1</v>
      </c>
      <c r="D66" s="18">
        <f t="shared" si="3"/>
        <v>125</v>
      </c>
      <c r="E66" s="14" t="s">
        <v>414</v>
      </c>
      <c r="F66" s="18">
        <f t="shared" si="12"/>
        <v>720</v>
      </c>
      <c r="G66" s="14" t="s">
        <v>461</v>
      </c>
      <c r="H66" s="18">
        <f t="shared" si="13"/>
        <v>780</v>
      </c>
      <c r="I66" s="14" t="s">
        <v>472</v>
      </c>
      <c r="J66" s="18">
        <f t="shared" si="8"/>
        <v>40</v>
      </c>
      <c r="K66" s="14" t="s">
        <v>478</v>
      </c>
      <c r="L66" s="18">
        <f t="shared" si="9"/>
        <v>15</v>
      </c>
      <c r="AA66" s="14">
        <v>6</v>
      </c>
      <c r="AB66" s="14">
        <v>3</v>
      </c>
      <c r="AC66" s="14">
        <v>1</v>
      </c>
      <c r="AD66" s="18">
        <f t="shared" si="14"/>
        <v>200</v>
      </c>
      <c r="AE66" s="14" t="s">
        <v>414</v>
      </c>
      <c r="AF66" s="18">
        <f t="shared" si="4"/>
        <v>1440</v>
      </c>
      <c r="AG66" s="14" t="s">
        <v>461</v>
      </c>
      <c r="AH66" s="18">
        <f t="shared" si="5"/>
        <v>1170</v>
      </c>
      <c r="AI66" s="14" t="s">
        <v>472</v>
      </c>
      <c r="AJ66" s="18">
        <f t="shared" si="10"/>
        <v>80</v>
      </c>
      <c r="AK66" s="14" t="s">
        <v>478</v>
      </c>
      <c r="AL66" s="18">
        <f t="shared" si="11"/>
        <v>60</v>
      </c>
      <c r="AM66" s="14"/>
      <c r="AN66" s="14"/>
    </row>
    <row r="67" spans="1:40" ht="16.5" x14ac:dyDescent="0.2">
      <c r="A67" s="14">
        <v>6</v>
      </c>
      <c r="B67" s="14">
        <v>4</v>
      </c>
      <c r="C67" s="14">
        <v>0</v>
      </c>
      <c r="D67" s="18">
        <f t="shared" si="3"/>
        <v>125</v>
      </c>
      <c r="E67" s="14" t="s">
        <v>414</v>
      </c>
      <c r="F67" s="18">
        <f t="shared" si="12"/>
        <v>720</v>
      </c>
      <c r="G67" s="14" t="s">
        <v>462</v>
      </c>
      <c r="H67" s="18">
        <f t="shared" si="13"/>
        <v>780</v>
      </c>
      <c r="I67" s="14" t="s">
        <v>473</v>
      </c>
      <c r="J67" s="18">
        <f t="shared" si="8"/>
        <v>40</v>
      </c>
      <c r="K67" s="14" t="s">
        <v>479</v>
      </c>
      <c r="L67" s="18">
        <f t="shared" si="9"/>
        <v>15</v>
      </c>
      <c r="AA67" s="14">
        <v>6</v>
      </c>
      <c r="AB67" s="14">
        <v>4</v>
      </c>
      <c r="AC67" s="14">
        <v>0</v>
      </c>
      <c r="AD67" s="18">
        <f t="shared" si="14"/>
        <v>200</v>
      </c>
      <c r="AE67" s="14" t="s">
        <v>414</v>
      </c>
      <c r="AF67" s="18">
        <f t="shared" si="4"/>
        <v>1440</v>
      </c>
      <c r="AG67" s="14" t="s">
        <v>462</v>
      </c>
      <c r="AH67" s="18">
        <f t="shared" si="5"/>
        <v>1170</v>
      </c>
      <c r="AI67" s="14" t="s">
        <v>473</v>
      </c>
      <c r="AJ67" s="18">
        <f t="shared" si="10"/>
        <v>80</v>
      </c>
      <c r="AK67" s="14" t="s">
        <v>479</v>
      </c>
      <c r="AL67" s="18">
        <f t="shared" si="11"/>
        <v>60</v>
      </c>
      <c r="AM67" s="14"/>
      <c r="AN67" s="14"/>
    </row>
    <row r="68" spans="1:40" ht="16.5" x14ac:dyDescent="0.2">
      <c r="A68" s="14">
        <v>6</v>
      </c>
      <c r="B68" s="14">
        <v>5</v>
      </c>
      <c r="C68" s="14">
        <v>0</v>
      </c>
      <c r="D68" s="18">
        <f t="shared" si="3"/>
        <v>125</v>
      </c>
      <c r="E68" s="14" t="s">
        <v>414</v>
      </c>
      <c r="F68" s="18">
        <f t="shared" ref="F68:F99" si="15">INDEX($R$4:$R$13,$A68)</f>
        <v>720</v>
      </c>
      <c r="G68" s="14" t="s">
        <v>461</v>
      </c>
      <c r="H68" s="18">
        <f t="shared" ref="H68:H99" si="16">INDEX($S$4:$S$13,$A68)</f>
        <v>780</v>
      </c>
      <c r="I68" s="14" t="s">
        <v>472</v>
      </c>
      <c r="J68" s="18">
        <f t="shared" si="8"/>
        <v>40</v>
      </c>
      <c r="K68" s="14" t="s">
        <v>480</v>
      </c>
      <c r="L68" s="18">
        <f t="shared" si="9"/>
        <v>15</v>
      </c>
      <c r="AA68" s="14">
        <v>6</v>
      </c>
      <c r="AB68" s="14">
        <v>5</v>
      </c>
      <c r="AC68" s="14">
        <v>0</v>
      </c>
      <c r="AD68" s="18">
        <f t="shared" ref="AD68:AD99" si="17">ROUND(INDEX($AR$4:$AR$13,A68)/INDEX($AS$4:$AS$13,A68)/50,0)*50</f>
        <v>200</v>
      </c>
      <c r="AE68" s="14" t="s">
        <v>414</v>
      </c>
      <c r="AF68" s="18">
        <f t="shared" si="4"/>
        <v>1440</v>
      </c>
      <c r="AG68" s="14" t="s">
        <v>461</v>
      </c>
      <c r="AH68" s="18">
        <f t="shared" si="5"/>
        <v>1170</v>
      </c>
      <c r="AI68" s="14" t="s">
        <v>472</v>
      </c>
      <c r="AJ68" s="18">
        <f t="shared" si="10"/>
        <v>80</v>
      </c>
      <c r="AK68" s="14" t="s">
        <v>480</v>
      </c>
      <c r="AL68" s="18">
        <f t="shared" si="11"/>
        <v>60</v>
      </c>
      <c r="AM68" s="14"/>
      <c r="AN68" s="14"/>
    </row>
    <row r="69" spans="1:40" ht="16.5" x14ac:dyDescent="0.2">
      <c r="A69" s="14">
        <v>6</v>
      </c>
      <c r="B69" s="14">
        <v>6</v>
      </c>
      <c r="C69" s="14">
        <v>1</v>
      </c>
      <c r="D69" s="18">
        <f t="shared" ref="D69:D123" si="18">ROUND(INDEX($P$4:$P$13,A69)/INDEX($Q$4:$Q$13,A69)/5,0)*5</f>
        <v>125</v>
      </c>
      <c r="E69" s="14" t="s">
        <v>414</v>
      </c>
      <c r="F69" s="18">
        <f t="shared" si="15"/>
        <v>720</v>
      </c>
      <c r="G69" s="14" t="s">
        <v>462</v>
      </c>
      <c r="H69" s="18">
        <f t="shared" si="16"/>
        <v>780</v>
      </c>
      <c r="I69" s="14" t="s">
        <v>473</v>
      </c>
      <c r="J69" s="18">
        <f t="shared" si="8"/>
        <v>40</v>
      </c>
      <c r="K69" s="14" t="s">
        <v>476</v>
      </c>
      <c r="L69" s="18">
        <f t="shared" si="9"/>
        <v>15</v>
      </c>
      <c r="AA69" s="14">
        <v>6</v>
      </c>
      <c r="AB69" s="14">
        <v>6</v>
      </c>
      <c r="AC69" s="14">
        <v>1</v>
      </c>
      <c r="AD69" s="18">
        <f t="shared" si="17"/>
        <v>200</v>
      </c>
      <c r="AE69" s="14" t="s">
        <v>414</v>
      </c>
      <c r="AF69" s="18">
        <f t="shared" ref="AF69:AF123" si="19">INDEX($AT$4:$AT$13,$AA69)</f>
        <v>1440</v>
      </c>
      <c r="AG69" s="14" t="s">
        <v>462</v>
      </c>
      <c r="AH69" s="18">
        <f t="shared" ref="AH69:AH123" si="20">INDEX($AU$4:$AU$13,$AA69)</f>
        <v>1170</v>
      </c>
      <c r="AI69" s="14" t="s">
        <v>473</v>
      </c>
      <c r="AJ69" s="18">
        <f t="shared" si="10"/>
        <v>80</v>
      </c>
      <c r="AK69" s="14" t="s">
        <v>476</v>
      </c>
      <c r="AL69" s="18">
        <f t="shared" si="11"/>
        <v>60</v>
      </c>
      <c r="AM69" s="14"/>
      <c r="AN69" s="14"/>
    </row>
    <row r="70" spans="1:40" ht="16.5" x14ac:dyDescent="0.2">
      <c r="A70" s="14">
        <v>6</v>
      </c>
      <c r="B70" s="14">
        <v>7</v>
      </c>
      <c r="C70" s="14">
        <v>0</v>
      </c>
      <c r="D70" s="18">
        <f t="shared" si="18"/>
        <v>125</v>
      </c>
      <c r="E70" s="14" t="s">
        <v>414</v>
      </c>
      <c r="F70" s="18">
        <f t="shared" si="15"/>
        <v>720</v>
      </c>
      <c r="G70" s="14" t="s">
        <v>461</v>
      </c>
      <c r="H70" s="18">
        <f t="shared" si="16"/>
        <v>780</v>
      </c>
      <c r="I70" s="14" t="s">
        <v>472</v>
      </c>
      <c r="J70" s="18">
        <f t="shared" si="8"/>
        <v>40</v>
      </c>
      <c r="K70" s="14" t="s">
        <v>477</v>
      </c>
      <c r="L70" s="18">
        <f t="shared" si="9"/>
        <v>15</v>
      </c>
      <c r="AA70" s="14">
        <v>6</v>
      </c>
      <c r="AB70" s="14">
        <v>7</v>
      </c>
      <c r="AC70" s="14">
        <v>0</v>
      </c>
      <c r="AD70" s="18">
        <f t="shared" si="17"/>
        <v>200</v>
      </c>
      <c r="AE70" s="14" t="s">
        <v>414</v>
      </c>
      <c r="AF70" s="18">
        <f t="shared" si="19"/>
        <v>1440</v>
      </c>
      <c r="AG70" s="14" t="s">
        <v>461</v>
      </c>
      <c r="AH70" s="18">
        <f t="shared" si="20"/>
        <v>1170</v>
      </c>
      <c r="AI70" s="14" t="s">
        <v>472</v>
      </c>
      <c r="AJ70" s="18">
        <f t="shared" si="10"/>
        <v>80</v>
      </c>
      <c r="AK70" s="14" t="s">
        <v>477</v>
      </c>
      <c r="AL70" s="18">
        <f t="shared" si="11"/>
        <v>60</v>
      </c>
      <c r="AM70" s="14"/>
      <c r="AN70" s="14"/>
    </row>
    <row r="71" spans="1:40" ht="16.5" x14ac:dyDescent="0.2">
      <c r="A71" s="14">
        <v>6</v>
      </c>
      <c r="B71" s="14">
        <v>8</v>
      </c>
      <c r="C71" s="14">
        <v>0</v>
      </c>
      <c r="D71" s="18">
        <f t="shared" si="18"/>
        <v>125</v>
      </c>
      <c r="E71" s="14" t="s">
        <v>414</v>
      </c>
      <c r="F71" s="18">
        <f t="shared" si="15"/>
        <v>720</v>
      </c>
      <c r="G71" s="14" t="s">
        <v>462</v>
      </c>
      <c r="H71" s="18">
        <f t="shared" si="16"/>
        <v>780</v>
      </c>
      <c r="I71" s="14" t="s">
        <v>473</v>
      </c>
      <c r="J71" s="18">
        <f t="shared" si="8"/>
        <v>40</v>
      </c>
      <c r="K71" s="14" t="s">
        <v>478</v>
      </c>
      <c r="L71" s="18">
        <f t="shared" si="9"/>
        <v>15</v>
      </c>
      <c r="AA71" s="14">
        <v>6</v>
      </c>
      <c r="AB71" s="14">
        <v>8</v>
      </c>
      <c r="AC71" s="14">
        <v>0</v>
      </c>
      <c r="AD71" s="18">
        <f t="shared" si="17"/>
        <v>200</v>
      </c>
      <c r="AE71" s="14" t="s">
        <v>414</v>
      </c>
      <c r="AF71" s="18">
        <f t="shared" si="19"/>
        <v>1440</v>
      </c>
      <c r="AG71" s="14" t="s">
        <v>462</v>
      </c>
      <c r="AH71" s="18">
        <f t="shared" si="20"/>
        <v>1170</v>
      </c>
      <c r="AI71" s="14" t="s">
        <v>473</v>
      </c>
      <c r="AJ71" s="18">
        <f t="shared" si="10"/>
        <v>80</v>
      </c>
      <c r="AK71" s="14" t="s">
        <v>478</v>
      </c>
      <c r="AL71" s="18">
        <f t="shared" si="11"/>
        <v>60</v>
      </c>
      <c r="AM71" s="14"/>
      <c r="AN71" s="14"/>
    </row>
    <row r="72" spans="1:40" ht="16.5" x14ac:dyDescent="0.2">
      <c r="A72" s="14">
        <v>6</v>
      </c>
      <c r="B72" s="14">
        <v>9</v>
      </c>
      <c r="C72" s="14">
        <v>1</v>
      </c>
      <c r="D72" s="18">
        <f t="shared" si="18"/>
        <v>125</v>
      </c>
      <c r="E72" s="14" t="s">
        <v>414</v>
      </c>
      <c r="F72" s="18">
        <f t="shared" si="15"/>
        <v>720</v>
      </c>
      <c r="G72" s="14" t="s">
        <v>461</v>
      </c>
      <c r="H72" s="18">
        <f t="shared" si="16"/>
        <v>780</v>
      </c>
      <c r="I72" s="14" t="s">
        <v>472</v>
      </c>
      <c r="J72" s="18">
        <f t="shared" si="8"/>
        <v>40</v>
      </c>
      <c r="K72" s="14" t="s">
        <v>479</v>
      </c>
      <c r="L72" s="18">
        <f t="shared" si="9"/>
        <v>15</v>
      </c>
      <c r="AA72" s="14">
        <v>6</v>
      </c>
      <c r="AB72" s="14">
        <v>9</v>
      </c>
      <c r="AC72" s="14">
        <v>1</v>
      </c>
      <c r="AD72" s="18">
        <f t="shared" si="17"/>
        <v>200</v>
      </c>
      <c r="AE72" s="14" t="s">
        <v>414</v>
      </c>
      <c r="AF72" s="18">
        <f t="shared" si="19"/>
        <v>1440</v>
      </c>
      <c r="AG72" s="14" t="s">
        <v>461</v>
      </c>
      <c r="AH72" s="18">
        <f t="shared" si="20"/>
        <v>1170</v>
      </c>
      <c r="AI72" s="14" t="s">
        <v>472</v>
      </c>
      <c r="AJ72" s="18">
        <f t="shared" si="10"/>
        <v>80</v>
      </c>
      <c r="AK72" s="14" t="s">
        <v>479</v>
      </c>
      <c r="AL72" s="18">
        <f t="shared" si="11"/>
        <v>60</v>
      </c>
      <c r="AM72" s="14"/>
      <c r="AN72" s="14"/>
    </row>
    <row r="73" spans="1:40" ht="16.5" x14ac:dyDescent="0.2">
      <c r="A73" s="14">
        <v>6</v>
      </c>
      <c r="B73" s="14">
        <v>10</v>
      </c>
      <c r="C73" s="14">
        <v>0</v>
      </c>
      <c r="D73" s="18">
        <f t="shared" si="18"/>
        <v>125</v>
      </c>
      <c r="E73" s="14" t="s">
        <v>414</v>
      </c>
      <c r="F73" s="18">
        <f t="shared" si="15"/>
        <v>720</v>
      </c>
      <c r="G73" s="14" t="s">
        <v>462</v>
      </c>
      <c r="H73" s="18">
        <f t="shared" si="16"/>
        <v>780</v>
      </c>
      <c r="I73" s="14" t="s">
        <v>473</v>
      </c>
      <c r="J73" s="18">
        <f t="shared" si="8"/>
        <v>40</v>
      </c>
      <c r="K73" s="14" t="s">
        <v>480</v>
      </c>
      <c r="L73" s="18">
        <f t="shared" si="9"/>
        <v>15</v>
      </c>
      <c r="AA73" s="14">
        <v>6</v>
      </c>
      <c r="AB73" s="14">
        <v>10</v>
      </c>
      <c r="AC73" s="14">
        <v>0</v>
      </c>
      <c r="AD73" s="18">
        <f t="shared" si="17"/>
        <v>200</v>
      </c>
      <c r="AE73" s="14" t="s">
        <v>414</v>
      </c>
      <c r="AF73" s="18">
        <f t="shared" si="19"/>
        <v>1440</v>
      </c>
      <c r="AG73" s="14" t="s">
        <v>462</v>
      </c>
      <c r="AH73" s="18">
        <f t="shared" si="20"/>
        <v>1170</v>
      </c>
      <c r="AI73" s="14" t="s">
        <v>473</v>
      </c>
      <c r="AJ73" s="18">
        <f t="shared" si="10"/>
        <v>80</v>
      </c>
      <c r="AK73" s="14" t="s">
        <v>480</v>
      </c>
      <c r="AL73" s="18">
        <f t="shared" si="11"/>
        <v>60</v>
      </c>
      <c r="AM73" s="14"/>
      <c r="AN73" s="14"/>
    </row>
    <row r="74" spans="1:40" ht="16.5" x14ac:dyDescent="0.2">
      <c r="A74" s="14">
        <v>6</v>
      </c>
      <c r="B74" s="14">
        <v>11</v>
      </c>
      <c r="C74" s="14">
        <v>0</v>
      </c>
      <c r="D74" s="18">
        <f t="shared" si="18"/>
        <v>125</v>
      </c>
      <c r="E74" s="14" t="s">
        <v>414</v>
      </c>
      <c r="F74" s="18">
        <f t="shared" si="15"/>
        <v>720</v>
      </c>
      <c r="G74" s="14" t="s">
        <v>461</v>
      </c>
      <c r="H74" s="18">
        <f t="shared" si="16"/>
        <v>780</v>
      </c>
      <c r="I74" s="14" t="s">
        <v>472</v>
      </c>
      <c r="J74" s="18">
        <f t="shared" si="8"/>
        <v>40</v>
      </c>
      <c r="K74" s="14" t="s">
        <v>476</v>
      </c>
      <c r="L74" s="18">
        <f t="shared" si="9"/>
        <v>15</v>
      </c>
      <c r="AA74" s="14">
        <v>6</v>
      </c>
      <c r="AB74" s="14">
        <v>11</v>
      </c>
      <c r="AC74" s="14">
        <v>0</v>
      </c>
      <c r="AD74" s="18">
        <f t="shared" si="17"/>
        <v>200</v>
      </c>
      <c r="AE74" s="14" t="s">
        <v>414</v>
      </c>
      <c r="AF74" s="18">
        <f t="shared" si="19"/>
        <v>1440</v>
      </c>
      <c r="AG74" s="14" t="s">
        <v>461</v>
      </c>
      <c r="AH74" s="18">
        <f t="shared" si="20"/>
        <v>1170</v>
      </c>
      <c r="AI74" s="14" t="s">
        <v>472</v>
      </c>
      <c r="AJ74" s="18">
        <f t="shared" si="10"/>
        <v>80</v>
      </c>
      <c r="AK74" s="14" t="s">
        <v>476</v>
      </c>
      <c r="AL74" s="18">
        <f t="shared" si="11"/>
        <v>60</v>
      </c>
      <c r="AM74" s="14"/>
      <c r="AN74" s="14"/>
    </row>
    <row r="75" spans="1:40" ht="16.5" x14ac:dyDescent="0.2">
      <c r="A75" s="14">
        <v>6</v>
      </c>
      <c r="B75" s="14">
        <v>12</v>
      </c>
      <c r="C75" s="14">
        <v>1</v>
      </c>
      <c r="D75" s="18">
        <f t="shared" si="18"/>
        <v>125</v>
      </c>
      <c r="E75" s="14" t="s">
        <v>414</v>
      </c>
      <c r="F75" s="18">
        <f t="shared" si="15"/>
        <v>720</v>
      </c>
      <c r="G75" s="14" t="s">
        <v>462</v>
      </c>
      <c r="H75" s="18">
        <f t="shared" si="16"/>
        <v>780</v>
      </c>
      <c r="I75" s="14" t="s">
        <v>473</v>
      </c>
      <c r="J75" s="18">
        <f t="shared" si="8"/>
        <v>40</v>
      </c>
      <c r="K75" s="14" t="s">
        <v>477</v>
      </c>
      <c r="L75" s="18">
        <f t="shared" si="9"/>
        <v>15</v>
      </c>
      <c r="AA75" s="14">
        <v>6</v>
      </c>
      <c r="AB75" s="14">
        <v>12</v>
      </c>
      <c r="AC75" s="14">
        <v>1</v>
      </c>
      <c r="AD75" s="18">
        <f t="shared" si="17"/>
        <v>200</v>
      </c>
      <c r="AE75" s="14" t="s">
        <v>414</v>
      </c>
      <c r="AF75" s="18">
        <f t="shared" si="19"/>
        <v>1440</v>
      </c>
      <c r="AG75" s="14" t="s">
        <v>462</v>
      </c>
      <c r="AH75" s="18">
        <f t="shared" si="20"/>
        <v>1170</v>
      </c>
      <c r="AI75" s="14" t="s">
        <v>473</v>
      </c>
      <c r="AJ75" s="18">
        <f t="shared" si="10"/>
        <v>80</v>
      </c>
      <c r="AK75" s="14" t="s">
        <v>477</v>
      </c>
      <c r="AL75" s="18">
        <f t="shared" si="11"/>
        <v>60</v>
      </c>
      <c r="AM75" s="14"/>
      <c r="AN75" s="14"/>
    </row>
    <row r="76" spans="1:40" ht="16.5" x14ac:dyDescent="0.2">
      <c r="A76" s="14">
        <v>6</v>
      </c>
      <c r="B76" s="14">
        <v>13</v>
      </c>
      <c r="C76" s="14">
        <v>0</v>
      </c>
      <c r="D76" s="18">
        <f t="shared" si="18"/>
        <v>125</v>
      </c>
      <c r="E76" s="14" t="s">
        <v>414</v>
      </c>
      <c r="F76" s="18">
        <f t="shared" si="15"/>
        <v>720</v>
      </c>
      <c r="G76" s="14" t="s">
        <v>461</v>
      </c>
      <c r="H76" s="18">
        <f t="shared" si="16"/>
        <v>780</v>
      </c>
      <c r="I76" s="14" t="s">
        <v>472</v>
      </c>
      <c r="J76" s="18">
        <f t="shared" si="8"/>
        <v>40</v>
      </c>
      <c r="K76" s="14" t="s">
        <v>478</v>
      </c>
      <c r="L76" s="18">
        <f t="shared" si="9"/>
        <v>15</v>
      </c>
      <c r="AA76" s="14">
        <v>6</v>
      </c>
      <c r="AB76" s="14">
        <v>13</v>
      </c>
      <c r="AC76" s="14">
        <v>0</v>
      </c>
      <c r="AD76" s="18">
        <f t="shared" si="17"/>
        <v>200</v>
      </c>
      <c r="AE76" s="14" t="s">
        <v>414</v>
      </c>
      <c r="AF76" s="18">
        <f t="shared" si="19"/>
        <v>1440</v>
      </c>
      <c r="AG76" s="14" t="s">
        <v>461</v>
      </c>
      <c r="AH76" s="18">
        <f t="shared" si="20"/>
        <v>1170</v>
      </c>
      <c r="AI76" s="14" t="s">
        <v>472</v>
      </c>
      <c r="AJ76" s="18">
        <f t="shared" si="10"/>
        <v>80</v>
      </c>
      <c r="AK76" s="14" t="s">
        <v>478</v>
      </c>
      <c r="AL76" s="18">
        <f t="shared" si="11"/>
        <v>60</v>
      </c>
      <c r="AM76" s="14"/>
      <c r="AN76" s="14"/>
    </row>
    <row r="77" spans="1:40" ht="16.5" x14ac:dyDescent="0.2">
      <c r="A77" s="14">
        <v>6</v>
      </c>
      <c r="B77" s="14">
        <v>14</v>
      </c>
      <c r="C77" s="14">
        <v>0</v>
      </c>
      <c r="D77" s="18">
        <f t="shared" si="18"/>
        <v>125</v>
      </c>
      <c r="E77" s="14" t="s">
        <v>414</v>
      </c>
      <c r="F77" s="18">
        <f t="shared" si="15"/>
        <v>720</v>
      </c>
      <c r="G77" s="14" t="s">
        <v>462</v>
      </c>
      <c r="H77" s="18">
        <f t="shared" si="16"/>
        <v>780</v>
      </c>
      <c r="I77" s="14" t="s">
        <v>473</v>
      </c>
      <c r="J77" s="18">
        <f t="shared" si="8"/>
        <v>40</v>
      </c>
      <c r="K77" s="14" t="s">
        <v>479</v>
      </c>
      <c r="L77" s="18">
        <f t="shared" si="9"/>
        <v>15</v>
      </c>
      <c r="AA77" s="14">
        <v>6</v>
      </c>
      <c r="AB77" s="14">
        <v>14</v>
      </c>
      <c r="AC77" s="14">
        <v>0</v>
      </c>
      <c r="AD77" s="18">
        <f t="shared" si="17"/>
        <v>200</v>
      </c>
      <c r="AE77" s="14" t="s">
        <v>414</v>
      </c>
      <c r="AF77" s="18">
        <f t="shared" si="19"/>
        <v>1440</v>
      </c>
      <c r="AG77" s="14" t="s">
        <v>462</v>
      </c>
      <c r="AH77" s="18">
        <f t="shared" si="20"/>
        <v>1170</v>
      </c>
      <c r="AI77" s="14" t="s">
        <v>473</v>
      </c>
      <c r="AJ77" s="18">
        <f t="shared" si="10"/>
        <v>80</v>
      </c>
      <c r="AK77" s="14" t="s">
        <v>479</v>
      </c>
      <c r="AL77" s="18">
        <f t="shared" si="11"/>
        <v>60</v>
      </c>
      <c r="AM77" s="14"/>
      <c r="AN77" s="14"/>
    </row>
    <row r="78" spans="1:40" ht="16.5" x14ac:dyDescent="0.2">
      <c r="A78" s="14">
        <v>6</v>
      </c>
      <c r="B78" s="14">
        <v>15</v>
      </c>
      <c r="C78" s="14">
        <v>1</v>
      </c>
      <c r="D78" s="18">
        <f t="shared" si="18"/>
        <v>125</v>
      </c>
      <c r="E78" s="14" t="s">
        <v>414</v>
      </c>
      <c r="F78" s="18">
        <f t="shared" si="15"/>
        <v>720</v>
      </c>
      <c r="G78" s="14" t="s">
        <v>462</v>
      </c>
      <c r="H78" s="18">
        <f t="shared" si="16"/>
        <v>780</v>
      </c>
      <c r="I78" s="14" t="s">
        <v>472</v>
      </c>
      <c r="J78" s="18">
        <f t="shared" si="8"/>
        <v>40</v>
      </c>
      <c r="K78" s="14" t="s">
        <v>480</v>
      </c>
      <c r="L78" s="18">
        <f t="shared" si="9"/>
        <v>15</v>
      </c>
      <c r="AA78" s="14">
        <v>6</v>
      </c>
      <c r="AB78" s="14">
        <v>15</v>
      </c>
      <c r="AC78" s="14">
        <v>1</v>
      </c>
      <c r="AD78" s="18">
        <f t="shared" si="17"/>
        <v>200</v>
      </c>
      <c r="AE78" s="14" t="s">
        <v>414</v>
      </c>
      <c r="AF78" s="18">
        <f t="shared" si="19"/>
        <v>1440</v>
      </c>
      <c r="AG78" s="14" t="s">
        <v>462</v>
      </c>
      <c r="AH78" s="18">
        <f t="shared" si="20"/>
        <v>1170</v>
      </c>
      <c r="AI78" s="14" t="s">
        <v>472</v>
      </c>
      <c r="AJ78" s="18">
        <f t="shared" si="10"/>
        <v>80</v>
      </c>
      <c r="AK78" s="14" t="s">
        <v>480</v>
      </c>
      <c r="AL78" s="18">
        <f t="shared" si="11"/>
        <v>60</v>
      </c>
      <c r="AM78" s="14"/>
      <c r="AN78" s="14"/>
    </row>
    <row r="79" spans="1:40" ht="16.5" x14ac:dyDescent="0.2">
      <c r="A79" s="14">
        <v>7</v>
      </c>
      <c r="B79" s="14">
        <v>1</v>
      </c>
      <c r="C79" s="14">
        <v>0</v>
      </c>
      <c r="D79" s="18">
        <f t="shared" si="18"/>
        <v>150</v>
      </c>
      <c r="E79" s="14" t="s">
        <v>414</v>
      </c>
      <c r="F79" s="18">
        <f t="shared" si="15"/>
        <v>840</v>
      </c>
      <c r="G79" s="14" t="s">
        <v>461</v>
      </c>
      <c r="H79" s="18">
        <f t="shared" si="16"/>
        <v>900</v>
      </c>
      <c r="I79" s="14" t="s">
        <v>474</v>
      </c>
      <c r="J79" s="18">
        <f t="shared" ref="J79:J123" si="21">INDEX($V$4:$V$13,$A79)</f>
        <v>15</v>
      </c>
      <c r="K79" s="14" t="s">
        <v>481</v>
      </c>
      <c r="L79" s="18">
        <f t="shared" ref="L79:L123" si="22">INDEX($X$4:$X$13,A79)</f>
        <v>3</v>
      </c>
      <c r="AA79" s="14">
        <v>7</v>
      </c>
      <c r="AB79" s="14">
        <v>1</v>
      </c>
      <c r="AC79" s="14">
        <v>0</v>
      </c>
      <c r="AD79" s="18">
        <f t="shared" si="17"/>
        <v>250</v>
      </c>
      <c r="AE79" s="14" t="s">
        <v>414</v>
      </c>
      <c r="AF79" s="18">
        <f t="shared" si="19"/>
        <v>1680</v>
      </c>
      <c r="AG79" s="14" t="s">
        <v>461</v>
      </c>
      <c r="AH79" s="18">
        <f t="shared" si="20"/>
        <v>1350</v>
      </c>
      <c r="AI79" s="14" t="s">
        <v>474</v>
      </c>
      <c r="AJ79" s="18">
        <f t="shared" ref="AJ79:AJ123" si="23">INDEX($AX$4:$AX$13,$A79)</f>
        <v>30</v>
      </c>
      <c r="AK79" s="14" t="s">
        <v>481</v>
      </c>
      <c r="AL79" s="18">
        <f>INDEX($AZ$4:$AZ$13,AA79)</f>
        <v>12</v>
      </c>
      <c r="AM79" s="14"/>
      <c r="AN79" s="14"/>
    </row>
    <row r="80" spans="1:40" ht="16.5" x14ac:dyDescent="0.2">
      <c r="A80" s="14">
        <v>7</v>
      </c>
      <c r="B80" s="14">
        <v>2</v>
      </c>
      <c r="C80" s="14">
        <v>0</v>
      </c>
      <c r="D80" s="18">
        <f t="shared" si="18"/>
        <v>150</v>
      </c>
      <c r="E80" s="14" t="s">
        <v>414</v>
      </c>
      <c r="F80" s="18">
        <f t="shared" si="15"/>
        <v>840</v>
      </c>
      <c r="G80" s="14" t="s">
        <v>462</v>
      </c>
      <c r="H80" s="18">
        <f t="shared" si="16"/>
        <v>900</v>
      </c>
      <c r="I80" s="14" t="s">
        <v>475</v>
      </c>
      <c r="J80" s="18">
        <f t="shared" si="21"/>
        <v>15</v>
      </c>
      <c r="K80" s="14" t="s">
        <v>482</v>
      </c>
      <c r="L80" s="18">
        <f t="shared" si="22"/>
        <v>3</v>
      </c>
      <c r="AA80" s="14">
        <v>7</v>
      </c>
      <c r="AB80" s="14">
        <v>2</v>
      </c>
      <c r="AC80" s="14">
        <v>0</v>
      </c>
      <c r="AD80" s="18">
        <f t="shared" si="17"/>
        <v>250</v>
      </c>
      <c r="AE80" s="14" t="s">
        <v>414</v>
      </c>
      <c r="AF80" s="18">
        <f t="shared" si="19"/>
        <v>1680</v>
      </c>
      <c r="AG80" s="14" t="s">
        <v>462</v>
      </c>
      <c r="AH80" s="18">
        <f t="shared" si="20"/>
        <v>1350</v>
      </c>
      <c r="AI80" s="14" t="s">
        <v>475</v>
      </c>
      <c r="AJ80" s="18">
        <f t="shared" si="23"/>
        <v>30</v>
      </c>
      <c r="AK80" s="14" t="s">
        <v>482</v>
      </c>
      <c r="AL80" s="18">
        <f t="shared" ref="AL80:AL123" si="24">INDEX($AZ$4:$AZ$13,AA80)</f>
        <v>12</v>
      </c>
      <c r="AM80" s="14"/>
      <c r="AN80" s="14"/>
    </row>
    <row r="81" spans="1:40" ht="16.5" x14ac:dyDescent="0.2">
      <c r="A81" s="14">
        <v>7</v>
      </c>
      <c r="B81" s="14">
        <v>3</v>
      </c>
      <c r="C81" s="14">
        <v>1</v>
      </c>
      <c r="D81" s="18">
        <f t="shared" si="18"/>
        <v>150</v>
      </c>
      <c r="E81" s="14" t="s">
        <v>414</v>
      </c>
      <c r="F81" s="18">
        <f t="shared" si="15"/>
        <v>840</v>
      </c>
      <c r="G81" s="14" t="s">
        <v>461</v>
      </c>
      <c r="H81" s="18">
        <f t="shared" si="16"/>
        <v>900</v>
      </c>
      <c r="I81" s="14" t="s">
        <v>474</v>
      </c>
      <c r="J81" s="18">
        <f t="shared" si="21"/>
        <v>15</v>
      </c>
      <c r="K81" s="14" t="s">
        <v>483</v>
      </c>
      <c r="L81" s="18">
        <f t="shared" si="22"/>
        <v>3</v>
      </c>
      <c r="AA81" s="14">
        <v>7</v>
      </c>
      <c r="AB81" s="14">
        <v>3</v>
      </c>
      <c r="AC81" s="14">
        <v>1</v>
      </c>
      <c r="AD81" s="18">
        <f t="shared" si="17"/>
        <v>250</v>
      </c>
      <c r="AE81" s="14" t="s">
        <v>414</v>
      </c>
      <c r="AF81" s="18">
        <f t="shared" si="19"/>
        <v>1680</v>
      </c>
      <c r="AG81" s="14" t="s">
        <v>461</v>
      </c>
      <c r="AH81" s="18">
        <f t="shared" si="20"/>
        <v>1350</v>
      </c>
      <c r="AI81" s="14" t="s">
        <v>474</v>
      </c>
      <c r="AJ81" s="18">
        <f t="shared" si="23"/>
        <v>30</v>
      </c>
      <c r="AK81" s="14" t="s">
        <v>483</v>
      </c>
      <c r="AL81" s="18">
        <f t="shared" si="24"/>
        <v>12</v>
      </c>
      <c r="AM81" s="14"/>
      <c r="AN81" s="14"/>
    </row>
    <row r="82" spans="1:40" ht="16.5" x14ac:dyDescent="0.2">
      <c r="A82" s="14">
        <v>7</v>
      </c>
      <c r="B82" s="14">
        <v>4</v>
      </c>
      <c r="C82" s="14">
        <v>0</v>
      </c>
      <c r="D82" s="18">
        <f t="shared" si="18"/>
        <v>150</v>
      </c>
      <c r="E82" s="14" t="s">
        <v>414</v>
      </c>
      <c r="F82" s="18">
        <f t="shared" si="15"/>
        <v>840</v>
      </c>
      <c r="G82" s="14" t="s">
        <v>462</v>
      </c>
      <c r="H82" s="18">
        <f t="shared" si="16"/>
        <v>900</v>
      </c>
      <c r="I82" s="14" t="s">
        <v>475</v>
      </c>
      <c r="J82" s="18">
        <f t="shared" si="21"/>
        <v>15</v>
      </c>
      <c r="K82" s="14" t="s">
        <v>484</v>
      </c>
      <c r="L82" s="18">
        <f t="shared" si="22"/>
        <v>3</v>
      </c>
      <c r="AA82" s="14">
        <v>7</v>
      </c>
      <c r="AB82" s="14">
        <v>4</v>
      </c>
      <c r="AC82" s="14">
        <v>0</v>
      </c>
      <c r="AD82" s="18">
        <f t="shared" si="17"/>
        <v>250</v>
      </c>
      <c r="AE82" s="14" t="s">
        <v>414</v>
      </c>
      <c r="AF82" s="18">
        <f t="shared" si="19"/>
        <v>1680</v>
      </c>
      <c r="AG82" s="14" t="s">
        <v>462</v>
      </c>
      <c r="AH82" s="18">
        <f t="shared" si="20"/>
        <v>1350</v>
      </c>
      <c r="AI82" s="14" t="s">
        <v>475</v>
      </c>
      <c r="AJ82" s="18">
        <f t="shared" si="23"/>
        <v>30</v>
      </c>
      <c r="AK82" s="14" t="s">
        <v>484</v>
      </c>
      <c r="AL82" s="18">
        <f t="shared" si="24"/>
        <v>12</v>
      </c>
      <c r="AM82" s="14"/>
      <c r="AN82" s="14"/>
    </row>
    <row r="83" spans="1:40" ht="16.5" x14ac:dyDescent="0.2">
      <c r="A83" s="14">
        <v>7</v>
      </c>
      <c r="B83" s="14">
        <v>5</v>
      </c>
      <c r="C83" s="14">
        <v>0</v>
      </c>
      <c r="D83" s="18">
        <f t="shared" si="18"/>
        <v>150</v>
      </c>
      <c r="E83" s="14" t="s">
        <v>414</v>
      </c>
      <c r="F83" s="18">
        <f t="shared" si="15"/>
        <v>840</v>
      </c>
      <c r="G83" s="14" t="s">
        <v>461</v>
      </c>
      <c r="H83" s="18">
        <f t="shared" si="16"/>
        <v>900</v>
      </c>
      <c r="I83" s="14" t="s">
        <v>474</v>
      </c>
      <c r="J83" s="18">
        <f t="shared" si="21"/>
        <v>15</v>
      </c>
      <c r="K83" s="14" t="s">
        <v>485</v>
      </c>
      <c r="L83" s="18">
        <f t="shared" si="22"/>
        <v>3</v>
      </c>
      <c r="AA83" s="14">
        <v>7</v>
      </c>
      <c r="AB83" s="14">
        <v>5</v>
      </c>
      <c r="AC83" s="14">
        <v>0</v>
      </c>
      <c r="AD83" s="18">
        <f t="shared" si="17"/>
        <v>250</v>
      </c>
      <c r="AE83" s="14" t="s">
        <v>414</v>
      </c>
      <c r="AF83" s="18">
        <f t="shared" si="19"/>
        <v>1680</v>
      </c>
      <c r="AG83" s="14" t="s">
        <v>461</v>
      </c>
      <c r="AH83" s="18">
        <f t="shared" si="20"/>
        <v>1350</v>
      </c>
      <c r="AI83" s="14" t="s">
        <v>474</v>
      </c>
      <c r="AJ83" s="18">
        <f t="shared" si="23"/>
        <v>30</v>
      </c>
      <c r="AK83" s="14" t="s">
        <v>485</v>
      </c>
      <c r="AL83" s="18">
        <f t="shared" si="24"/>
        <v>12</v>
      </c>
      <c r="AM83" s="14"/>
      <c r="AN83" s="14"/>
    </row>
    <row r="84" spans="1:40" ht="16.5" x14ac:dyDescent="0.2">
      <c r="A84" s="14">
        <v>7</v>
      </c>
      <c r="B84" s="14">
        <v>6</v>
      </c>
      <c r="C84" s="14">
        <v>1</v>
      </c>
      <c r="D84" s="18">
        <f t="shared" si="18"/>
        <v>150</v>
      </c>
      <c r="E84" s="14" t="s">
        <v>414</v>
      </c>
      <c r="F84" s="18">
        <f t="shared" si="15"/>
        <v>840</v>
      </c>
      <c r="G84" s="14" t="s">
        <v>462</v>
      </c>
      <c r="H84" s="18">
        <f t="shared" si="16"/>
        <v>900</v>
      </c>
      <c r="I84" s="14" t="s">
        <v>475</v>
      </c>
      <c r="J84" s="18">
        <f t="shared" si="21"/>
        <v>15</v>
      </c>
      <c r="K84" s="14" t="s">
        <v>481</v>
      </c>
      <c r="L84" s="18">
        <f t="shared" si="22"/>
        <v>3</v>
      </c>
      <c r="AA84" s="14">
        <v>7</v>
      </c>
      <c r="AB84" s="14">
        <v>6</v>
      </c>
      <c r="AC84" s="14">
        <v>1</v>
      </c>
      <c r="AD84" s="18">
        <f t="shared" si="17"/>
        <v>250</v>
      </c>
      <c r="AE84" s="14" t="s">
        <v>414</v>
      </c>
      <c r="AF84" s="18">
        <f t="shared" si="19"/>
        <v>1680</v>
      </c>
      <c r="AG84" s="14" t="s">
        <v>462</v>
      </c>
      <c r="AH84" s="18">
        <f t="shared" si="20"/>
        <v>1350</v>
      </c>
      <c r="AI84" s="14" t="s">
        <v>475</v>
      </c>
      <c r="AJ84" s="18">
        <f t="shared" si="23"/>
        <v>30</v>
      </c>
      <c r="AK84" s="14" t="s">
        <v>481</v>
      </c>
      <c r="AL84" s="18">
        <f t="shared" si="24"/>
        <v>12</v>
      </c>
      <c r="AM84" s="14"/>
      <c r="AN84" s="14"/>
    </row>
    <row r="85" spans="1:40" ht="16.5" x14ac:dyDescent="0.2">
      <c r="A85" s="14">
        <v>7</v>
      </c>
      <c r="B85" s="14">
        <v>7</v>
      </c>
      <c r="C85" s="14">
        <v>0</v>
      </c>
      <c r="D85" s="18">
        <f t="shared" si="18"/>
        <v>150</v>
      </c>
      <c r="E85" s="14" t="s">
        <v>414</v>
      </c>
      <c r="F85" s="18">
        <f t="shared" si="15"/>
        <v>840</v>
      </c>
      <c r="G85" s="14" t="s">
        <v>461</v>
      </c>
      <c r="H85" s="18">
        <f t="shared" si="16"/>
        <v>900</v>
      </c>
      <c r="I85" s="14" t="s">
        <v>474</v>
      </c>
      <c r="J85" s="18">
        <f t="shared" si="21"/>
        <v>15</v>
      </c>
      <c r="K85" s="14" t="s">
        <v>482</v>
      </c>
      <c r="L85" s="18">
        <f t="shared" si="22"/>
        <v>3</v>
      </c>
      <c r="AA85" s="14">
        <v>7</v>
      </c>
      <c r="AB85" s="14">
        <v>7</v>
      </c>
      <c r="AC85" s="14">
        <v>0</v>
      </c>
      <c r="AD85" s="18">
        <f t="shared" si="17"/>
        <v>250</v>
      </c>
      <c r="AE85" s="14" t="s">
        <v>414</v>
      </c>
      <c r="AF85" s="18">
        <f t="shared" si="19"/>
        <v>1680</v>
      </c>
      <c r="AG85" s="14" t="s">
        <v>461</v>
      </c>
      <c r="AH85" s="18">
        <f t="shared" si="20"/>
        <v>1350</v>
      </c>
      <c r="AI85" s="14" t="s">
        <v>474</v>
      </c>
      <c r="AJ85" s="18">
        <f t="shared" si="23"/>
        <v>30</v>
      </c>
      <c r="AK85" s="14" t="s">
        <v>482</v>
      </c>
      <c r="AL85" s="18">
        <f t="shared" si="24"/>
        <v>12</v>
      </c>
      <c r="AM85" s="14"/>
      <c r="AN85" s="14"/>
    </row>
    <row r="86" spans="1:40" ht="16.5" x14ac:dyDescent="0.2">
      <c r="A86" s="14">
        <v>7</v>
      </c>
      <c r="B86" s="14">
        <v>8</v>
      </c>
      <c r="C86" s="14">
        <v>0</v>
      </c>
      <c r="D86" s="18">
        <f t="shared" si="18"/>
        <v>150</v>
      </c>
      <c r="E86" s="14" t="s">
        <v>414</v>
      </c>
      <c r="F86" s="18">
        <f t="shared" si="15"/>
        <v>840</v>
      </c>
      <c r="G86" s="14" t="s">
        <v>462</v>
      </c>
      <c r="H86" s="18">
        <f t="shared" si="16"/>
        <v>900</v>
      </c>
      <c r="I86" s="14" t="s">
        <v>475</v>
      </c>
      <c r="J86" s="18">
        <f t="shared" si="21"/>
        <v>15</v>
      </c>
      <c r="K86" s="14" t="s">
        <v>483</v>
      </c>
      <c r="L86" s="18">
        <f t="shared" si="22"/>
        <v>3</v>
      </c>
      <c r="AA86" s="14">
        <v>7</v>
      </c>
      <c r="AB86" s="14">
        <v>8</v>
      </c>
      <c r="AC86" s="14">
        <v>0</v>
      </c>
      <c r="AD86" s="18">
        <f t="shared" si="17"/>
        <v>250</v>
      </c>
      <c r="AE86" s="14" t="s">
        <v>414</v>
      </c>
      <c r="AF86" s="18">
        <f t="shared" si="19"/>
        <v>1680</v>
      </c>
      <c r="AG86" s="14" t="s">
        <v>462</v>
      </c>
      <c r="AH86" s="18">
        <f t="shared" si="20"/>
        <v>1350</v>
      </c>
      <c r="AI86" s="14" t="s">
        <v>475</v>
      </c>
      <c r="AJ86" s="18">
        <f t="shared" si="23"/>
        <v>30</v>
      </c>
      <c r="AK86" s="14" t="s">
        <v>483</v>
      </c>
      <c r="AL86" s="18">
        <f t="shared" si="24"/>
        <v>12</v>
      </c>
      <c r="AM86" s="14"/>
      <c r="AN86" s="14"/>
    </row>
    <row r="87" spans="1:40" ht="16.5" x14ac:dyDescent="0.2">
      <c r="A87" s="14">
        <v>7</v>
      </c>
      <c r="B87" s="14">
        <v>9</v>
      </c>
      <c r="C87" s="14">
        <v>1</v>
      </c>
      <c r="D87" s="18">
        <f t="shared" si="18"/>
        <v>150</v>
      </c>
      <c r="E87" s="14" t="s">
        <v>414</v>
      </c>
      <c r="F87" s="18">
        <f t="shared" si="15"/>
        <v>840</v>
      </c>
      <c r="G87" s="14" t="s">
        <v>461</v>
      </c>
      <c r="H87" s="18">
        <f t="shared" si="16"/>
        <v>900</v>
      </c>
      <c r="I87" s="14" t="s">
        <v>474</v>
      </c>
      <c r="J87" s="18">
        <f t="shared" si="21"/>
        <v>15</v>
      </c>
      <c r="K87" s="14" t="s">
        <v>484</v>
      </c>
      <c r="L87" s="18">
        <f t="shared" si="22"/>
        <v>3</v>
      </c>
      <c r="AA87" s="14">
        <v>7</v>
      </c>
      <c r="AB87" s="14">
        <v>9</v>
      </c>
      <c r="AC87" s="14">
        <v>1</v>
      </c>
      <c r="AD87" s="18">
        <f t="shared" si="17"/>
        <v>250</v>
      </c>
      <c r="AE87" s="14" t="s">
        <v>414</v>
      </c>
      <c r="AF87" s="18">
        <f t="shared" si="19"/>
        <v>1680</v>
      </c>
      <c r="AG87" s="14" t="s">
        <v>461</v>
      </c>
      <c r="AH87" s="18">
        <f t="shared" si="20"/>
        <v>1350</v>
      </c>
      <c r="AI87" s="14" t="s">
        <v>474</v>
      </c>
      <c r="AJ87" s="18">
        <f t="shared" si="23"/>
        <v>30</v>
      </c>
      <c r="AK87" s="14" t="s">
        <v>484</v>
      </c>
      <c r="AL87" s="18">
        <f t="shared" si="24"/>
        <v>12</v>
      </c>
      <c r="AM87" s="14"/>
      <c r="AN87" s="14"/>
    </row>
    <row r="88" spans="1:40" ht="16.5" x14ac:dyDescent="0.2">
      <c r="A88" s="14">
        <v>7</v>
      </c>
      <c r="B88" s="14">
        <v>10</v>
      </c>
      <c r="C88" s="14">
        <v>0</v>
      </c>
      <c r="D88" s="18">
        <f t="shared" si="18"/>
        <v>150</v>
      </c>
      <c r="E88" s="14" t="s">
        <v>414</v>
      </c>
      <c r="F88" s="18">
        <f t="shared" si="15"/>
        <v>840</v>
      </c>
      <c r="G88" s="14" t="s">
        <v>462</v>
      </c>
      <c r="H88" s="18">
        <f t="shared" si="16"/>
        <v>900</v>
      </c>
      <c r="I88" s="14" t="s">
        <v>475</v>
      </c>
      <c r="J88" s="18">
        <f t="shared" si="21"/>
        <v>15</v>
      </c>
      <c r="K88" s="14" t="s">
        <v>485</v>
      </c>
      <c r="L88" s="18">
        <f t="shared" si="22"/>
        <v>3</v>
      </c>
      <c r="AA88" s="14">
        <v>7</v>
      </c>
      <c r="AB88" s="14">
        <v>10</v>
      </c>
      <c r="AC88" s="14">
        <v>0</v>
      </c>
      <c r="AD88" s="18">
        <f t="shared" si="17"/>
        <v>250</v>
      </c>
      <c r="AE88" s="14" t="s">
        <v>414</v>
      </c>
      <c r="AF88" s="18">
        <f t="shared" si="19"/>
        <v>1680</v>
      </c>
      <c r="AG88" s="14" t="s">
        <v>462</v>
      </c>
      <c r="AH88" s="18">
        <f t="shared" si="20"/>
        <v>1350</v>
      </c>
      <c r="AI88" s="14" t="s">
        <v>475</v>
      </c>
      <c r="AJ88" s="18">
        <f t="shared" si="23"/>
        <v>30</v>
      </c>
      <c r="AK88" s="14" t="s">
        <v>485</v>
      </c>
      <c r="AL88" s="18">
        <f t="shared" si="24"/>
        <v>12</v>
      </c>
      <c r="AM88" s="14"/>
      <c r="AN88" s="14"/>
    </row>
    <row r="89" spans="1:40" ht="16.5" x14ac:dyDescent="0.2">
      <c r="A89" s="14">
        <v>7</v>
      </c>
      <c r="B89" s="14">
        <v>11</v>
      </c>
      <c r="C89" s="14">
        <v>0</v>
      </c>
      <c r="D89" s="18">
        <f t="shared" si="18"/>
        <v>150</v>
      </c>
      <c r="E89" s="14" t="s">
        <v>414</v>
      </c>
      <c r="F89" s="18">
        <f t="shared" si="15"/>
        <v>840</v>
      </c>
      <c r="G89" s="14" t="s">
        <v>461</v>
      </c>
      <c r="H89" s="18">
        <f t="shared" si="16"/>
        <v>900</v>
      </c>
      <c r="I89" s="14" t="s">
        <v>474</v>
      </c>
      <c r="J89" s="18">
        <f t="shared" si="21"/>
        <v>15</v>
      </c>
      <c r="K89" s="14" t="s">
        <v>481</v>
      </c>
      <c r="L89" s="18">
        <f t="shared" si="22"/>
        <v>3</v>
      </c>
      <c r="AA89" s="14">
        <v>7</v>
      </c>
      <c r="AB89" s="14">
        <v>11</v>
      </c>
      <c r="AC89" s="14">
        <v>0</v>
      </c>
      <c r="AD89" s="18">
        <f t="shared" si="17"/>
        <v>250</v>
      </c>
      <c r="AE89" s="14" t="s">
        <v>414</v>
      </c>
      <c r="AF89" s="18">
        <f t="shared" si="19"/>
        <v>1680</v>
      </c>
      <c r="AG89" s="14" t="s">
        <v>461</v>
      </c>
      <c r="AH89" s="18">
        <f t="shared" si="20"/>
        <v>1350</v>
      </c>
      <c r="AI89" s="14" t="s">
        <v>474</v>
      </c>
      <c r="AJ89" s="18">
        <f t="shared" si="23"/>
        <v>30</v>
      </c>
      <c r="AK89" s="14" t="s">
        <v>481</v>
      </c>
      <c r="AL89" s="18">
        <f t="shared" si="24"/>
        <v>12</v>
      </c>
      <c r="AM89" s="14"/>
      <c r="AN89" s="14"/>
    </row>
    <row r="90" spans="1:40" ht="16.5" x14ac:dyDescent="0.2">
      <c r="A90" s="14">
        <v>7</v>
      </c>
      <c r="B90" s="14">
        <v>12</v>
      </c>
      <c r="C90" s="14">
        <v>1</v>
      </c>
      <c r="D90" s="18">
        <f t="shared" si="18"/>
        <v>150</v>
      </c>
      <c r="E90" s="14" t="s">
        <v>414</v>
      </c>
      <c r="F90" s="18">
        <f t="shared" si="15"/>
        <v>840</v>
      </c>
      <c r="G90" s="14" t="s">
        <v>462</v>
      </c>
      <c r="H90" s="18">
        <f t="shared" si="16"/>
        <v>900</v>
      </c>
      <c r="I90" s="14" t="s">
        <v>475</v>
      </c>
      <c r="J90" s="18">
        <f t="shared" si="21"/>
        <v>15</v>
      </c>
      <c r="K90" s="14" t="s">
        <v>482</v>
      </c>
      <c r="L90" s="18">
        <f t="shared" si="22"/>
        <v>3</v>
      </c>
      <c r="AA90" s="14">
        <v>7</v>
      </c>
      <c r="AB90" s="14">
        <v>12</v>
      </c>
      <c r="AC90" s="14">
        <v>1</v>
      </c>
      <c r="AD90" s="18">
        <f t="shared" si="17"/>
        <v>250</v>
      </c>
      <c r="AE90" s="14" t="s">
        <v>414</v>
      </c>
      <c r="AF90" s="18">
        <f t="shared" si="19"/>
        <v>1680</v>
      </c>
      <c r="AG90" s="14" t="s">
        <v>462</v>
      </c>
      <c r="AH90" s="18">
        <f t="shared" si="20"/>
        <v>1350</v>
      </c>
      <c r="AI90" s="14" t="s">
        <v>475</v>
      </c>
      <c r="AJ90" s="18">
        <f t="shared" si="23"/>
        <v>30</v>
      </c>
      <c r="AK90" s="14" t="s">
        <v>482</v>
      </c>
      <c r="AL90" s="18">
        <f t="shared" si="24"/>
        <v>12</v>
      </c>
      <c r="AM90" s="14"/>
      <c r="AN90" s="14"/>
    </row>
    <row r="91" spans="1:40" ht="16.5" x14ac:dyDescent="0.2">
      <c r="A91" s="14">
        <v>7</v>
      </c>
      <c r="B91" s="14">
        <v>13</v>
      </c>
      <c r="C91" s="14">
        <v>0</v>
      </c>
      <c r="D91" s="18">
        <f t="shared" si="18"/>
        <v>150</v>
      </c>
      <c r="E91" s="14" t="s">
        <v>414</v>
      </c>
      <c r="F91" s="18">
        <f t="shared" si="15"/>
        <v>840</v>
      </c>
      <c r="G91" s="14" t="s">
        <v>461</v>
      </c>
      <c r="H91" s="18">
        <f t="shared" si="16"/>
        <v>900</v>
      </c>
      <c r="I91" s="14" t="s">
        <v>474</v>
      </c>
      <c r="J91" s="18">
        <f t="shared" si="21"/>
        <v>15</v>
      </c>
      <c r="K91" s="14" t="s">
        <v>483</v>
      </c>
      <c r="L91" s="18">
        <f t="shared" si="22"/>
        <v>3</v>
      </c>
      <c r="AA91" s="14">
        <v>7</v>
      </c>
      <c r="AB91" s="14">
        <v>13</v>
      </c>
      <c r="AC91" s="14">
        <v>0</v>
      </c>
      <c r="AD91" s="18">
        <f t="shared" si="17"/>
        <v>250</v>
      </c>
      <c r="AE91" s="14" t="s">
        <v>414</v>
      </c>
      <c r="AF91" s="18">
        <f t="shared" si="19"/>
        <v>1680</v>
      </c>
      <c r="AG91" s="14" t="s">
        <v>461</v>
      </c>
      <c r="AH91" s="18">
        <f t="shared" si="20"/>
        <v>1350</v>
      </c>
      <c r="AI91" s="14" t="s">
        <v>474</v>
      </c>
      <c r="AJ91" s="18">
        <f t="shared" si="23"/>
        <v>30</v>
      </c>
      <c r="AK91" s="14" t="s">
        <v>483</v>
      </c>
      <c r="AL91" s="18">
        <f t="shared" si="24"/>
        <v>12</v>
      </c>
      <c r="AM91" s="14"/>
      <c r="AN91" s="14"/>
    </row>
    <row r="92" spans="1:40" ht="16.5" x14ac:dyDescent="0.2">
      <c r="A92" s="14">
        <v>7</v>
      </c>
      <c r="B92" s="14">
        <v>14</v>
      </c>
      <c r="C92" s="14">
        <v>0</v>
      </c>
      <c r="D92" s="18">
        <f t="shared" si="18"/>
        <v>150</v>
      </c>
      <c r="E92" s="14" t="s">
        <v>414</v>
      </c>
      <c r="F92" s="18">
        <f t="shared" si="15"/>
        <v>840</v>
      </c>
      <c r="G92" s="14" t="s">
        <v>462</v>
      </c>
      <c r="H92" s="18">
        <f t="shared" si="16"/>
        <v>900</v>
      </c>
      <c r="I92" s="14" t="s">
        <v>475</v>
      </c>
      <c r="J92" s="18">
        <f t="shared" si="21"/>
        <v>15</v>
      </c>
      <c r="K92" s="14" t="s">
        <v>484</v>
      </c>
      <c r="L92" s="18">
        <f t="shared" si="22"/>
        <v>3</v>
      </c>
      <c r="AA92" s="14">
        <v>7</v>
      </c>
      <c r="AB92" s="14">
        <v>14</v>
      </c>
      <c r="AC92" s="14">
        <v>0</v>
      </c>
      <c r="AD92" s="18">
        <f t="shared" si="17"/>
        <v>250</v>
      </c>
      <c r="AE92" s="14" t="s">
        <v>414</v>
      </c>
      <c r="AF92" s="18">
        <f t="shared" si="19"/>
        <v>1680</v>
      </c>
      <c r="AG92" s="14" t="s">
        <v>462</v>
      </c>
      <c r="AH92" s="18">
        <f t="shared" si="20"/>
        <v>1350</v>
      </c>
      <c r="AI92" s="14" t="s">
        <v>475</v>
      </c>
      <c r="AJ92" s="18">
        <f t="shared" si="23"/>
        <v>30</v>
      </c>
      <c r="AK92" s="14" t="s">
        <v>484</v>
      </c>
      <c r="AL92" s="18">
        <f t="shared" si="24"/>
        <v>12</v>
      </c>
      <c r="AM92" s="14"/>
      <c r="AN92" s="14"/>
    </row>
    <row r="93" spans="1:40" ht="16.5" x14ac:dyDescent="0.2">
      <c r="A93" s="14">
        <v>7</v>
      </c>
      <c r="B93" s="14">
        <v>15</v>
      </c>
      <c r="C93" s="14">
        <v>1</v>
      </c>
      <c r="D93" s="18">
        <f t="shared" si="18"/>
        <v>150</v>
      </c>
      <c r="E93" s="14" t="s">
        <v>414</v>
      </c>
      <c r="F93" s="18">
        <f t="shared" si="15"/>
        <v>840</v>
      </c>
      <c r="G93" s="14" t="s">
        <v>462</v>
      </c>
      <c r="H93" s="18">
        <f t="shared" si="16"/>
        <v>900</v>
      </c>
      <c r="I93" s="14" t="s">
        <v>474</v>
      </c>
      <c r="J93" s="18">
        <f t="shared" si="21"/>
        <v>15</v>
      </c>
      <c r="K93" s="14" t="s">
        <v>485</v>
      </c>
      <c r="L93" s="18">
        <f t="shared" si="22"/>
        <v>3</v>
      </c>
      <c r="AA93" s="14">
        <v>7</v>
      </c>
      <c r="AB93" s="14">
        <v>15</v>
      </c>
      <c r="AC93" s="14">
        <v>1</v>
      </c>
      <c r="AD93" s="18">
        <f t="shared" si="17"/>
        <v>250</v>
      </c>
      <c r="AE93" s="14" t="s">
        <v>414</v>
      </c>
      <c r="AF93" s="18">
        <f t="shared" si="19"/>
        <v>1680</v>
      </c>
      <c r="AG93" s="14" t="s">
        <v>462</v>
      </c>
      <c r="AH93" s="18">
        <f t="shared" si="20"/>
        <v>1350</v>
      </c>
      <c r="AI93" s="14" t="s">
        <v>474</v>
      </c>
      <c r="AJ93" s="18">
        <f t="shared" si="23"/>
        <v>30</v>
      </c>
      <c r="AK93" s="14" t="s">
        <v>485</v>
      </c>
      <c r="AL93" s="18">
        <f t="shared" si="24"/>
        <v>12</v>
      </c>
      <c r="AM93" s="14"/>
      <c r="AN93" s="14"/>
    </row>
    <row r="94" spans="1:40" ht="16.5" x14ac:dyDescent="0.2">
      <c r="A94" s="14">
        <v>8</v>
      </c>
      <c r="B94" s="14">
        <v>1</v>
      </c>
      <c r="C94" s="14">
        <v>0</v>
      </c>
      <c r="D94" s="18">
        <f t="shared" si="18"/>
        <v>185</v>
      </c>
      <c r="E94" s="14" t="s">
        <v>414</v>
      </c>
      <c r="F94" s="18">
        <f t="shared" si="15"/>
        <v>960</v>
      </c>
      <c r="G94" s="14" t="s">
        <v>461</v>
      </c>
      <c r="H94" s="18">
        <f t="shared" si="16"/>
        <v>1020</v>
      </c>
      <c r="I94" s="14" t="s">
        <v>475</v>
      </c>
      <c r="J94" s="18">
        <f t="shared" si="21"/>
        <v>20</v>
      </c>
      <c r="K94" s="14" t="s">
        <v>481</v>
      </c>
      <c r="L94" s="18">
        <f t="shared" si="22"/>
        <v>3</v>
      </c>
      <c r="AA94" s="14">
        <v>8</v>
      </c>
      <c r="AB94" s="14">
        <v>1</v>
      </c>
      <c r="AC94" s="14">
        <v>0</v>
      </c>
      <c r="AD94" s="18">
        <f t="shared" si="17"/>
        <v>300</v>
      </c>
      <c r="AE94" s="14" t="s">
        <v>414</v>
      </c>
      <c r="AF94" s="18">
        <f t="shared" si="19"/>
        <v>1920</v>
      </c>
      <c r="AG94" s="14" t="s">
        <v>461</v>
      </c>
      <c r="AH94" s="18">
        <f t="shared" si="20"/>
        <v>1530</v>
      </c>
      <c r="AI94" s="14" t="s">
        <v>475</v>
      </c>
      <c r="AJ94" s="18">
        <f t="shared" si="23"/>
        <v>40</v>
      </c>
      <c r="AK94" s="14" t="s">
        <v>481</v>
      </c>
      <c r="AL94" s="18">
        <f t="shared" si="24"/>
        <v>12</v>
      </c>
      <c r="AM94" s="14" t="s">
        <v>490</v>
      </c>
      <c r="AN94" s="18">
        <f>INDEX($BA$4:$BA$13,AA94)</f>
        <v>2</v>
      </c>
    </row>
    <row r="95" spans="1:40" ht="16.5" x14ac:dyDescent="0.2">
      <c r="A95" s="14">
        <v>8</v>
      </c>
      <c r="B95" s="14">
        <v>2</v>
      </c>
      <c r="C95" s="14">
        <v>0</v>
      </c>
      <c r="D95" s="18">
        <f t="shared" si="18"/>
        <v>185</v>
      </c>
      <c r="E95" s="14" t="s">
        <v>414</v>
      </c>
      <c r="F95" s="18">
        <f t="shared" si="15"/>
        <v>960</v>
      </c>
      <c r="G95" s="14" t="s">
        <v>462</v>
      </c>
      <c r="H95" s="18">
        <f t="shared" si="16"/>
        <v>1020</v>
      </c>
      <c r="I95" s="14" t="s">
        <v>474</v>
      </c>
      <c r="J95" s="18">
        <f t="shared" si="21"/>
        <v>20</v>
      </c>
      <c r="K95" s="14" t="s">
        <v>482</v>
      </c>
      <c r="L95" s="18">
        <f t="shared" si="22"/>
        <v>3</v>
      </c>
      <c r="AA95" s="14">
        <v>8</v>
      </c>
      <c r="AB95" s="14">
        <v>2</v>
      </c>
      <c r="AC95" s="14">
        <v>0</v>
      </c>
      <c r="AD95" s="18">
        <f t="shared" si="17"/>
        <v>300</v>
      </c>
      <c r="AE95" s="14" t="s">
        <v>414</v>
      </c>
      <c r="AF95" s="18">
        <f t="shared" si="19"/>
        <v>1920</v>
      </c>
      <c r="AG95" s="14" t="s">
        <v>462</v>
      </c>
      <c r="AH95" s="18">
        <f t="shared" si="20"/>
        <v>1530</v>
      </c>
      <c r="AI95" s="14" t="s">
        <v>474</v>
      </c>
      <c r="AJ95" s="18">
        <f t="shared" si="23"/>
        <v>40</v>
      </c>
      <c r="AK95" s="14" t="s">
        <v>482</v>
      </c>
      <c r="AL95" s="18">
        <f t="shared" si="24"/>
        <v>12</v>
      </c>
      <c r="AM95" s="14" t="s">
        <v>491</v>
      </c>
      <c r="AN95" s="18">
        <f t="shared" ref="AN95:AN123" si="25">INDEX($BA$4:$BA$13,AA95)</f>
        <v>2</v>
      </c>
    </row>
    <row r="96" spans="1:40" ht="16.5" x14ac:dyDescent="0.2">
      <c r="A96" s="14">
        <v>8</v>
      </c>
      <c r="B96" s="14">
        <v>3</v>
      </c>
      <c r="C96" s="14">
        <v>1</v>
      </c>
      <c r="D96" s="18">
        <f t="shared" si="18"/>
        <v>185</v>
      </c>
      <c r="E96" s="14" t="s">
        <v>414</v>
      </c>
      <c r="F96" s="18">
        <f t="shared" si="15"/>
        <v>960</v>
      </c>
      <c r="G96" s="14" t="s">
        <v>461</v>
      </c>
      <c r="H96" s="18">
        <f t="shared" si="16"/>
        <v>1020</v>
      </c>
      <c r="I96" s="14" t="s">
        <v>475</v>
      </c>
      <c r="J96" s="18">
        <f t="shared" si="21"/>
        <v>20</v>
      </c>
      <c r="K96" s="14" t="s">
        <v>483</v>
      </c>
      <c r="L96" s="18">
        <f t="shared" si="22"/>
        <v>3</v>
      </c>
      <c r="AA96" s="14">
        <v>8</v>
      </c>
      <c r="AB96" s="14">
        <v>3</v>
      </c>
      <c r="AC96" s="14">
        <v>1</v>
      </c>
      <c r="AD96" s="18">
        <f t="shared" si="17"/>
        <v>300</v>
      </c>
      <c r="AE96" s="14" t="s">
        <v>414</v>
      </c>
      <c r="AF96" s="18">
        <f t="shared" si="19"/>
        <v>1920</v>
      </c>
      <c r="AG96" s="14" t="s">
        <v>461</v>
      </c>
      <c r="AH96" s="18">
        <f t="shared" si="20"/>
        <v>1530</v>
      </c>
      <c r="AI96" s="14" t="s">
        <v>475</v>
      </c>
      <c r="AJ96" s="18">
        <f t="shared" si="23"/>
        <v>40</v>
      </c>
      <c r="AK96" s="14" t="s">
        <v>483</v>
      </c>
      <c r="AL96" s="18">
        <f t="shared" si="24"/>
        <v>12</v>
      </c>
      <c r="AM96" s="14" t="s">
        <v>492</v>
      </c>
      <c r="AN96" s="18">
        <f t="shared" si="25"/>
        <v>2</v>
      </c>
    </row>
    <row r="97" spans="1:40" ht="16.5" x14ac:dyDescent="0.2">
      <c r="A97" s="14">
        <v>8</v>
      </c>
      <c r="B97" s="14">
        <v>4</v>
      </c>
      <c r="C97" s="14">
        <v>0</v>
      </c>
      <c r="D97" s="18">
        <f t="shared" si="18"/>
        <v>185</v>
      </c>
      <c r="E97" s="14" t="s">
        <v>414</v>
      </c>
      <c r="F97" s="18">
        <f t="shared" si="15"/>
        <v>960</v>
      </c>
      <c r="G97" s="14" t="s">
        <v>462</v>
      </c>
      <c r="H97" s="18">
        <f t="shared" si="16"/>
        <v>1020</v>
      </c>
      <c r="I97" s="14" t="s">
        <v>474</v>
      </c>
      <c r="J97" s="18">
        <f t="shared" si="21"/>
        <v>20</v>
      </c>
      <c r="K97" s="14" t="s">
        <v>484</v>
      </c>
      <c r="L97" s="18">
        <f t="shared" si="22"/>
        <v>3</v>
      </c>
      <c r="AA97" s="14">
        <v>8</v>
      </c>
      <c r="AB97" s="14">
        <v>4</v>
      </c>
      <c r="AC97" s="14">
        <v>0</v>
      </c>
      <c r="AD97" s="18">
        <f t="shared" si="17"/>
        <v>300</v>
      </c>
      <c r="AE97" s="14" t="s">
        <v>414</v>
      </c>
      <c r="AF97" s="18">
        <f t="shared" si="19"/>
        <v>1920</v>
      </c>
      <c r="AG97" s="14" t="s">
        <v>462</v>
      </c>
      <c r="AH97" s="18">
        <f t="shared" si="20"/>
        <v>1530</v>
      </c>
      <c r="AI97" s="14" t="s">
        <v>474</v>
      </c>
      <c r="AJ97" s="18">
        <f t="shared" si="23"/>
        <v>40</v>
      </c>
      <c r="AK97" s="14" t="s">
        <v>484</v>
      </c>
      <c r="AL97" s="18">
        <f t="shared" si="24"/>
        <v>12</v>
      </c>
      <c r="AM97" s="14" t="s">
        <v>493</v>
      </c>
      <c r="AN97" s="18">
        <f t="shared" si="25"/>
        <v>2</v>
      </c>
    </row>
    <row r="98" spans="1:40" ht="16.5" x14ac:dyDescent="0.2">
      <c r="A98" s="14">
        <v>8</v>
      </c>
      <c r="B98" s="14">
        <v>5</v>
      </c>
      <c r="C98" s="14">
        <v>0</v>
      </c>
      <c r="D98" s="18">
        <f t="shared" si="18"/>
        <v>185</v>
      </c>
      <c r="E98" s="14" t="s">
        <v>414</v>
      </c>
      <c r="F98" s="18">
        <f t="shared" si="15"/>
        <v>960</v>
      </c>
      <c r="G98" s="14" t="s">
        <v>461</v>
      </c>
      <c r="H98" s="18">
        <f t="shared" si="16"/>
        <v>1020</v>
      </c>
      <c r="I98" s="14" t="s">
        <v>475</v>
      </c>
      <c r="J98" s="18">
        <f t="shared" si="21"/>
        <v>20</v>
      </c>
      <c r="K98" s="14" t="s">
        <v>485</v>
      </c>
      <c r="L98" s="18">
        <f t="shared" si="22"/>
        <v>3</v>
      </c>
      <c r="AA98" s="14">
        <v>8</v>
      </c>
      <c r="AB98" s="14">
        <v>5</v>
      </c>
      <c r="AC98" s="14">
        <v>0</v>
      </c>
      <c r="AD98" s="18">
        <f t="shared" si="17"/>
        <v>300</v>
      </c>
      <c r="AE98" s="14" t="s">
        <v>414</v>
      </c>
      <c r="AF98" s="18">
        <f t="shared" si="19"/>
        <v>1920</v>
      </c>
      <c r="AG98" s="14" t="s">
        <v>461</v>
      </c>
      <c r="AH98" s="18">
        <f t="shared" si="20"/>
        <v>1530</v>
      </c>
      <c r="AI98" s="14" t="s">
        <v>475</v>
      </c>
      <c r="AJ98" s="18">
        <f t="shared" si="23"/>
        <v>40</v>
      </c>
      <c r="AK98" s="14" t="s">
        <v>485</v>
      </c>
      <c r="AL98" s="18">
        <f t="shared" si="24"/>
        <v>12</v>
      </c>
      <c r="AM98" s="14" t="s">
        <v>494</v>
      </c>
      <c r="AN98" s="18">
        <f t="shared" si="25"/>
        <v>2</v>
      </c>
    </row>
    <row r="99" spans="1:40" ht="16.5" x14ac:dyDescent="0.2">
      <c r="A99" s="14">
        <v>8</v>
      </c>
      <c r="B99" s="14">
        <v>6</v>
      </c>
      <c r="C99" s="14">
        <v>1</v>
      </c>
      <c r="D99" s="18">
        <f t="shared" si="18"/>
        <v>185</v>
      </c>
      <c r="E99" s="14" t="s">
        <v>414</v>
      </c>
      <c r="F99" s="18">
        <f t="shared" si="15"/>
        <v>960</v>
      </c>
      <c r="G99" s="14" t="s">
        <v>462</v>
      </c>
      <c r="H99" s="18">
        <f t="shared" si="16"/>
        <v>1020</v>
      </c>
      <c r="I99" s="14" t="s">
        <v>474</v>
      </c>
      <c r="J99" s="18">
        <f t="shared" si="21"/>
        <v>20</v>
      </c>
      <c r="K99" s="14" t="s">
        <v>481</v>
      </c>
      <c r="L99" s="18">
        <f t="shared" si="22"/>
        <v>3</v>
      </c>
      <c r="AA99" s="14">
        <v>8</v>
      </c>
      <c r="AB99" s="14">
        <v>6</v>
      </c>
      <c r="AC99" s="14">
        <v>1</v>
      </c>
      <c r="AD99" s="18">
        <f t="shared" si="17"/>
        <v>300</v>
      </c>
      <c r="AE99" s="14" t="s">
        <v>414</v>
      </c>
      <c r="AF99" s="18">
        <f t="shared" si="19"/>
        <v>1920</v>
      </c>
      <c r="AG99" s="14" t="s">
        <v>462</v>
      </c>
      <c r="AH99" s="18">
        <f t="shared" si="20"/>
        <v>1530</v>
      </c>
      <c r="AI99" s="14" t="s">
        <v>474</v>
      </c>
      <c r="AJ99" s="18">
        <f t="shared" si="23"/>
        <v>40</v>
      </c>
      <c r="AK99" s="14" t="s">
        <v>481</v>
      </c>
      <c r="AL99" s="18">
        <f t="shared" si="24"/>
        <v>12</v>
      </c>
      <c r="AM99" s="14" t="s">
        <v>495</v>
      </c>
      <c r="AN99" s="18">
        <f t="shared" si="25"/>
        <v>2</v>
      </c>
    </row>
    <row r="100" spans="1:40" ht="16.5" x14ac:dyDescent="0.2">
      <c r="A100" s="14">
        <v>8</v>
      </c>
      <c r="B100" s="14">
        <v>7</v>
      </c>
      <c r="C100" s="14">
        <v>0</v>
      </c>
      <c r="D100" s="18">
        <f t="shared" si="18"/>
        <v>185</v>
      </c>
      <c r="E100" s="14" t="s">
        <v>414</v>
      </c>
      <c r="F100" s="18">
        <f t="shared" ref="F100:F123" si="26">INDEX($R$4:$R$13,$A100)</f>
        <v>960</v>
      </c>
      <c r="G100" s="14" t="s">
        <v>461</v>
      </c>
      <c r="H100" s="18">
        <f t="shared" ref="H100:H123" si="27">INDEX($S$4:$S$13,$A100)</f>
        <v>1020</v>
      </c>
      <c r="I100" s="14" t="s">
        <v>475</v>
      </c>
      <c r="J100" s="18">
        <f t="shared" si="21"/>
        <v>20</v>
      </c>
      <c r="K100" s="14" t="s">
        <v>482</v>
      </c>
      <c r="L100" s="18">
        <f t="shared" si="22"/>
        <v>3</v>
      </c>
      <c r="AA100" s="14">
        <v>8</v>
      </c>
      <c r="AB100" s="14">
        <v>7</v>
      </c>
      <c r="AC100" s="14">
        <v>0</v>
      </c>
      <c r="AD100" s="18">
        <f t="shared" ref="AD100:AD123" si="28">ROUND(INDEX($AR$4:$AR$13,A100)/INDEX($AS$4:$AS$13,A100)/50,0)*50</f>
        <v>300</v>
      </c>
      <c r="AE100" s="14" t="s">
        <v>414</v>
      </c>
      <c r="AF100" s="18">
        <f t="shared" si="19"/>
        <v>1920</v>
      </c>
      <c r="AG100" s="14" t="s">
        <v>461</v>
      </c>
      <c r="AH100" s="18">
        <f t="shared" si="20"/>
        <v>1530</v>
      </c>
      <c r="AI100" s="14" t="s">
        <v>475</v>
      </c>
      <c r="AJ100" s="18">
        <f t="shared" si="23"/>
        <v>40</v>
      </c>
      <c r="AK100" s="14" t="s">
        <v>482</v>
      </c>
      <c r="AL100" s="18">
        <f t="shared" si="24"/>
        <v>12</v>
      </c>
      <c r="AM100" s="14" t="s">
        <v>490</v>
      </c>
      <c r="AN100" s="18">
        <f t="shared" si="25"/>
        <v>2</v>
      </c>
    </row>
    <row r="101" spans="1:40" ht="16.5" x14ac:dyDescent="0.2">
      <c r="A101" s="14">
        <v>8</v>
      </c>
      <c r="B101" s="14">
        <v>8</v>
      </c>
      <c r="C101" s="14">
        <v>0</v>
      </c>
      <c r="D101" s="18">
        <f t="shared" si="18"/>
        <v>185</v>
      </c>
      <c r="E101" s="14" t="s">
        <v>414</v>
      </c>
      <c r="F101" s="18">
        <f t="shared" si="26"/>
        <v>960</v>
      </c>
      <c r="G101" s="14" t="s">
        <v>462</v>
      </c>
      <c r="H101" s="18">
        <f t="shared" si="27"/>
        <v>1020</v>
      </c>
      <c r="I101" s="14" t="s">
        <v>474</v>
      </c>
      <c r="J101" s="18">
        <f t="shared" si="21"/>
        <v>20</v>
      </c>
      <c r="K101" s="14" t="s">
        <v>483</v>
      </c>
      <c r="L101" s="18">
        <f t="shared" si="22"/>
        <v>3</v>
      </c>
      <c r="AA101" s="14">
        <v>8</v>
      </c>
      <c r="AB101" s="14">
        <v>8</v>
      </c>
      <c r="AC101" s="14">
        <v>0</v>
      </c>
      <c r="AD101" s="18">
        <f t="shared" si="28"/>
        <v>300</v>
      </c>
      <c r="AE101" s="14" t="s">
        <v>414</v>
      </c>
      <c r="AF101" s="18">
        <f t="shared" si="19"/>
        <v>1920</v>
      </c>
      <c r="AG101" s="14" t="s">
        <v>462</v>
      </c>
      <c r="AH101" s="18">
        <f t="shared" si="20"/>
        <v>1530</v>
      </c>
      <c r="AI101" s="14" t="s">
        <v>474</v>
      </c>
      <c r="AJ101" s="18">
        <f t="shared" si="23"/>
        <v>40</v>
      </c>
      <c r="AK101" s="14" t="s">
        <v>483</v>
      </c>
      <c r="AL101" s="18">
        <f t="shared" si="24"/>
        <v>12</v>
      </c>
      <c r="AM101" s="14" t="s">
        <v>491</v>
      </c>
      <c r="AN101" s="18">
        <f t="shared" si="25"/>
        <v>2</v>
      </c>
    </row>
    <row r="102" spans="1:40" ht="16.5" x14ac:dyDescent="0.2">
      <c r="A102" s="14">
        <v>8</v>
      </c>
      <c r="B102" s="14">
        <v>9</v>
      </c>
      <c r="C102" s="14">
        <v>1</v>
      </c>
      <c r="D102" s="18">
        <f t="shared" si="18"/>
        <v>185</v>
      </c>
      <c r="E102" s="14" t="s">
        <v>414</v>
      </c>
      <c r="F102" s="18">
        <f t="shared" si="26"/>
        <v>960</v>
      </c>
      <c r="G102" s="14" t="s">
        <v>461</v>
      </c>
      <c r="H102" s="18">
        <f t="shared" si="27"/>
        <v>1020</v>
      </c>
      <c r="I102" s="14" t="s">
        <v>475</v>
      </c>
      <c r="J102" s="18">
        <f t="shared" si="21"/>
        <v>20</v>
      </c>
      <c r="K102" s="14" t="s">
        <v>484</v>
      </c>
      <c r="L102" s="18">
        <f t="shared" si="22"/>
        <v>3</v>
      </c>
      <c r="AA102" s="14">
        <v>8</v>
      </c>
      <c r="AB102" s="14">
        <v>9</v>
      </c>
      <c r="AC102" s="14">
        <v>1</v>
      </c>
      <c r="AD102" s="18">
        <f t="shared" si="28"/>
        <v>300</v>
      </c>
      <c r="AE102" s="14" t="s">
        <v>414</v>
      </c>
      <c r="AF102" s="18">
        <f t="shared" si="19"/>
        <v>1920</v>
      </c>
      <c r="AG102" s="14" t="s">
        <v>461</v>
      </c>
      <c r="AH102" s="18">
        <f t="shared" si="20"/>
        <v>1530</v>
      </c>
      <c r="AI102" s="14" t="s">
        <v>475</v>
      </c>
      <c r="AJ102" s="18">
        <f t="shared" si="23"/>
        <v>40</v>
      </c>
      <c r="AK102" s="14" t="s">
        <v>484</v>
      </c>
      <c r="AL102" s="18">
        <f t="shared" si="24"/>
        <v>12</v>
      </c>
      <c r="AM102" s="14" t="s">
        <v>492</v>
      </c>
      <c r="AN102" s="18">
        <f t="shared" si="25"/>
        <v>2</v>
      </c>
    </row>
    <row r="103" spans="1:40" ht="16.5" x14ac:dyDescent="0.2">
      <c r="A103" s="14">
        <v>8</v>
      </c>
      <c r="B103" s="14">
        <v>10</v>
      </c>
      <c r="C103" s="14">
        <v>0</v>
      </c>
      <c r="D103" s="18">
        <f t="shared" si="18"/>
        <v>185</v>
      </c>
      <c r="E103" s="14" t="s">
        <v>414</v>
      </c>
      <c r="F103" s="18">
        <f t="shared" si="26"/>
        <v>960</v>
      </c>
      <c r="G103" s="14" t="s">
        <v>462</v>
      </c>
      <c r="H103" s="18">
        <f t="shared" si="27"/>
        <v>1020</v>
      </c>
      <c r="I103" s="14" t="s">
        <v>474</v>
      </c>
      <c r="J103" s="18">
        <f t="shared" si="21"/>
        <v>20</v>
      </c>
      <c r="K103" s="14" t="s">
        <v>485</v>
      </c>
      <c r="L103" s="18">
        <f t="shared" si="22"/>
        <v>3</v>
      </c>
      <c r="AA103" s="14">
        <v>8</v>
      </c>
      <c r="AB103" s="14">
        <v>10</v>
      </c>
      <c r="AC103" s="14">
        <v>0</v>
      </c>
      <c r="AD103" s="18">
        <f t="shared" si="28"/>
        <v>300</v>
      </c>
      <c r="AE103" s="14" t="s">
        <v>414</v>
      </c>
      <c r="AF103" s="18">
        <f t="shared" si="19"/>
        <v>1920</v>
      </c>
      <c r="AG103" s="14" t="s">
        <v>462</v>
      </c>
      <c r="AH103" s="18">
        <f t="shared" si="20"/>
        <v>1530</v>
      </c>
      <c r="AI103" s="14" t="s">
        <v>474</v>
      </c>
      <c r="AJ103" s="18">
        <f t="shared" si="23"/>
        <v>40</v>
      </c>
      <c r="AK103" s="14" t="s">
        <v>485</v>
      </c>
      <c r="AL103" s="18">
        <f t="shared" si="24"/>
        <v>12</v>
      </c>
      <c r="AM103" s="14" t="s">
        <v>493</v>
      </c>
      <c r="AN103" s="18">
        <f t="shared" si="25"/>
        <v>2</v>
      </c>
    </row>
    <row r="104" spans="1:40" ht="16.5" x14ac:dyDescent="0.2">
      <c r="A104" s="14">
        <v>8</v>
      </c>
      <c r="B104" s="14">
        <v>11</v>
      </c>
      <c r="C104" s="14">
        <v>0</v>
      </c>
      <c r="D104" s="18">
        <f t="shared" si="18"/>
        <v>185</v>
      </c>
      <c r="E104" s="14" t="s">
        <v>414</v>
      </c>
      <c r="F104" s="18">
        <f t="shared" si="26"/>
        <v>960</v>
      </c>
      <c r="G104" s="14" t="s">
        <v>461</v>
      </c>
      <c r="H104" s="18">
        <f t="shared" si="27"/>
        <v>1020</v>
      </c>
      <c r="I104" s="14" t="s">
        <v>475</v>
      </c>
      <c r="J104" s="18">
        <f t="shared" si="21"/>
        <v>20</v>
      </c>
      <c r="K104" s="14" t="s">
        <v>481</v>
      </c>
      <c r="L104" s="18">
        <f t="shared" si="22"/>
        <v>3</v>
      </c>
      <c r="AA104" s="14">
        <v>8</v>
      </c>
      <c r="AB104" s="14">
        <v>11</v>
      </c>
      <c r="AC104" s="14">
        <v>0</v>
      </c>
      <c r="AD104" s="18">
        <f t="shared" si="28"/>
        <v>300</v>
      </c>
      <c r="AE104" s="14" t="s">
        <v>414</v>
      </c>
      <c r="AF104" s="18">
        <f t="shared" si="19"/>
        <v>1920</v>
      </c>
      <c r="AG104" s="14" t="s">
        <v>461</v>
      </c>
      <c r="AH104" s="18">
        <f t="shared" si="20"/>
        <v>1530</v>
      </c>
      <c r="AI104" s="14" t="s">
        <v>475</v>
      </c>
      <c r="AJ104" s="18">
        <f t="shared" si="23"/>
        <v>40</v>
      </c>
      <c r="AK104" s="14" t="s">
        <v>481</v>
      </c>
      <c r="AL104" s="18">
        <f t="shared" si="24"/>
        <v>12</v>
      </c>
      <c r="AM104" s="14" t="s">
        <v>494</v>
      </c>
      <c r="AN104" s="18">
        <f t="shared" si="25"/>
        <v>2</v>
      </c>
    </row>
    <row r="105" spans="1:40" ht="16.5" x14ac:dyDescent="0.2">
      <c r="A105" s="14">
        <v>8</v>
      </c>
      <c r="B105" s="14">
        <v>12</v>
      </c>
      <c r="C105" s="14">
        <v>1</v>
      </c>
      <c r="D105" s="18">
        <f t="shared" si="18"/>
        <v>185</v>
      </c>
      <c r="E105" s="14" t="s">
        <v>414</v>
      </c>
      <c r="F105" s="18">
        <f t="shared" si="26"/>
        <v>960</v>
      </c>
      <c r="G105" s="14" t="s">
        <v>462</v>
      </c>
      <c r="H105" s="18">
        <f t="shared" si="27"/>
        <v>1020</v>
      </c>
      <c r="I105" s="14" t="s">
        <v>474</v>
      </c>
      <c r="J105" s="18">
        <f t="shared" si="21"/>
        <v>20</v>
      </c>
      <c r="K105" s="14" t="s">
        <v>482</v>
      </c>
      <c r="L105" s="18">
        <f t="shared" si="22"/>
        <v>3</v>
      </c>
      <c r="AA105" s="14">
        <v>8</v>
      </c>
      <c r="AB105" s="14">
        <v>12</v>
      </c>
      <c r="AC105" s="14">
        <v>1</v>
      </c>
      <c r="AD105" s="18">
        <f t="shared" si="28"/>
        <v>300</v>
      </c>
      <c r="AE105" s="14" t="s">
        <v>414</v>
      </c>
      <c r="AF105" s="18">
        <f t="shared" si="19"/>
        <v>1920</v>
      </c>
      <c r="AG105" s="14" t="s">
        <v>462</v>
      </c>
      <c r="AH105" s="18">
        <f t="shared" si="20"/>
        <v>1530</v>
      </c>
      <c r="AI105" s="14" t="s">
        <v>474</v>
      </c>
      <c r="AJ105" s="18">
        <f t="shared" si="23"/>
        <v>40</v>
      </c>
      <c r="AK105" s="14" t="s">
        <v>482</v>
      </c>
      <c r="AL105" s="18">
        <f t="shared" si="24"/>
        <v>12</v>
      </c>
      <c r="AM105" s="14" t="s">
        <v>495</v>
      </c>
      <c r="AN105" s="18">
        <f t="shared" si="25"/>
        <v>2</v>
      </c>
    </row>
    <row r="106" spans="1:40" ht="16.5" x14ac:dyDescent="0.2">
      <c r="A106" s="14">
        <v>8</v>
      </c>
      <c r="B106" s="14">
        <v>13</v>
      </c>
      <c r="C106" s="14">
        <v>0</v>
      </c>
      <c r="D106" s="18">
        <f t="shared" si="18"/>
        <v>185</v>
      </c>
      <c r="E106" s="14" t="s">
        <v>414</v>
      </c>
      <c r="F106" s="18">
        <f t="shared" si="26"/>
        <v>960</v>
      </c>
      <c r="G106" s="14" t="s">
        <v>461</v>
      </c>
      <c r="H106" s="18">
        <f t="shared" si="27"/>
        <v>1020</v>
      </c>
      <c r="I106" s="14" t="s">
        <v>475</v>
      </c>
      <c r="J106" s="18">
        <f t="shared" si="21"/>
        <v>20</v>
      </c>
      <c r="K106" s="14" t="s">
        <v>483</v>
      </c>
      <c r="L106" s="18">
        <f t="shared" si="22"/>
        <v>3</v>
      </c>
      <c r="AA106" s="14">
        <v>8</v>
      </c>
      <c r="AB106" s="14">
        <v>13</v>
      </c>
      <c r="AC106" s="14">
        <v>0</v>
      </c>
      <c r="AD106" s="18">
        <f t="shared" si="28"/>
        <v>300</v>
      </c>
      <c r="AE106" s="14" t="s">
        <v>414</v>
      </c>
      <c r="AF106" s="18">
        <f t="shared" si="19"/>
        <v>1920</v>
      </c>
      <c r="AG106" s="14" t="s">
        <v>461</v>
      </c>
      <c r="AH106" s="18">
        <f t="shared" si="20"/>
        <v>1530</v>
      </c>
      <c r="AI106" s="14" t="s">
        <v>475</v>
      </c>
      <c r="AJ106" s="18">
        <f t="shared" si="23"/>
        <v>40</v>
      </c>
      <c r="AK106" s="14" t="s">
        <v>483</v>
      </c>
      <c r="AL106" s="18">
        <f t="shared" si="24"/>
        <v>12</v>
      </c>
      <c r="AM106" s="14" t="s">
        <v>490</v>
      </c>
      <c r="AN106" s="18">
        <f t="shared" si="25"/>
        <v>2</v>
      </c>
    </row>
    <row r="107" spans="1:40" ht="16.5" x14ac:dyDescent="0.2">
      <c r="A107" s="14">
        <v>8</v>
      </c>
      <c r="B107" s="14">
        <v>14</v>
      </c>
      <c r="C107" s="14">
        <v>0</v>
      </c>
      <c r="D107" s="18">
        <f t="shared" si="18"/>
        <v>185</v>
      </c>
      <c r="E107" s="14" t="s">
        <v>414</v>
      </c>
      <c r="F107" s="18">
        <f t="shared" si="26"/>
        <v>960</v>
      </c>
      <c r="G107" s="14" t="s">
        <v>462</v>
      </c>
      <c r="H107" s="18">
        <f t="shared" si="27"/>
        <v>1020</v>
      </c>
      <c r="I107" s="14" t="s">
        <v>474</v>
      </c>
      <c r="J107" s="18">
        <f t="shared" si="21"/>
        <v>20</v>
      </c>
      <c r="K107" s="14" t="s">
        <v>484</v>
      </c>
      <c r="L107" s="18">
        <f t="shared" si="22"/>
        <v>3</v>
      </c>
      <c r="AA107" s="14">
        <v>8</v>
      </c>
      <c r="AB107" s="14">
        <v>14</v>
      </c>
      <c r="AC107" s="14">
        <v>0</v>
      </c>
      <c r="AD107" s="18">
        <f t="shared" si="28"/>
        <v>300</v>
      </c>
      <c r="AE107" s="14" t="s">
        <v>414</v>
      </c>
      <c r="AF107" s="18">
        <f t="shared" si="19"/>
        <v>1920</v>
      </c>
      <c r="AG107" s="14" t="s">
        <v>462</v>
      </c>
      <c r="AH107" s="18">
        <f t="shared" si="20"/>
        <v>1530</v>
      </c>
      <c r="AI107" s="14" t="s">
        <v>474</v>
      </c>
      <c r="AJ107" s="18">
        <f t="shared" si="23"/>
        <v>40</v>
      </c>
      <c r="AK107" s="14" t="s">
        <v>484</v>
      </c>
      <c r="AL107" s="18">
        <f t="shared" si="24"/>
        <v>12</v>
      </c>
      <c r="AM107" s="14" t="s">
        <v>491</v>
      </c>
      <c r="AN107" s="18">
        <f t="shared" si="25"/>
        <v>2</v>
      </c>
    </row>
    <row r="108" spans="1:40" ht="16.5" x14ac:dyDescent="0.2">
      <c r="A108" s="14">
        <v>8</v>
      </c>
      <c r="B108" s="14">
        <v>15</v>
      </c>
      <c r="C108" s="14">
        <v>1</v>
      </c>
      <c r="D108" s="18">
        <f t="shared" si="18"/>
        <v>185</v>
      </c>
      <c r="E108" s="14" t="s">
        <v>414</v>
      </c>
      <c r="F108" s="18">
        <f t="shared" si="26"/>
        <v>960</v>
      </c>
      <c r="G108" s="14" t="s">
        <v>462</v>
      </c>
      <c r="H108" s="18">
        <f t="shared" si="27"/>
        <v>1020</v>
      </c>
      <c r="I108" s="14" t="s">
        <v>475</v>
      </c>
      <c r="J108" s="18">
        <f t="shared" si="21"/>
        <v>20</v>
      </c>
      <c r="K108" s="14" t="s">
        <v>485</v>
      </c>
      <c r="L108" s="18">
        <f t="shared" si="22"/>
        <v>3</v>
      </c>
      <c r="AA108" s="14">
        <v>8</v>
      </c>
      <c r="AB108" s="14">
        <v>15</v>
      </c>
      <c r="AC108" s="14">
        <v>1</v>
      </c>
      <c r="AD108" s="18">
        <f t="shared" si="28"/>
        <v>300</v>
      </c>
      <c r="AE108" s="14" t="s">
        <v>414</v>
      </c>
      <c r="AF108" s="18">
        <f t="shared" si="19"/>
        <v>1920</v>
      </c>
      <c r="AG108" s="14" t="s">
        <v>462</v>
      </c>
      <c r="AH108" s="18">
        <f t="shared" si="20"/>
        <v>1530</v>
      </c>
      <c r="AI108" s="14" t="s">
        <v>475</v>
      </c>
      <c r="AJ108" s="18">
        <f t="shared" si="23"/>
        <v>40</v>
      </c>
      <c r="AK108" s="14" t="s">
        <v>485</v>
      </c>
      <c r="AL108" s="18">
        <f t="shared" si="24"/>
        <v>12</v>
      </c>
      <c r="AM108" s="14" t="s">
        <v>492</v>
      </c>
      <c r="AN108" s="18">
        <f t="shared" si="25"/>
        <v>2</v>
      </c>
    </row>
    <row r="109" spans="1:40" ht="16.5" x14ac:dyDescent="0.2">
      <c r="A109" s="14">
        <v>9</v>
      </c>
      <c r="B109" s="14">
        <v>1</v>
      </c>
      <c r="C109" s="14">
        <v>0</v>
      </c>
      <c r="D109" s="18">
        <f t="shared" si="18"/>
        <v>300</v>
      </c>
      <c r="E109" s="14" t="s">
        <v>414</v>
      </c>
      <c r="F109" s="18">
        <f t="shared" si="26"/>
        <v>1080</v>
      </c>
      <c r="G109" s="14" t="s">
        <v>461</v>
      </c>
      <c r="H109" s="18">
        <f t="shared" si="27"/>
        <v>1140</v>
      </c>
      <c r="I109" s="14" t="s">
        <v>474</v>
      </c>
      <c r="J109" s="18">
        <f t="shared" si="21"/>
        <v>25</v>
      </c>
      <c r="K109" s="14" t="s">
        <v>481</v>
      </c>
      <c r="L109" s="18">
        <f t="shared" si="22"/>
        <v>4</v>
      </c>
      <c r="AA109" s="14">
        <v>9</v>
      </c>
      <c r="AB109" s="14">
        <v>1</v>
      </c>
      <c r="AC109" s="14">
        <v>0</v>
      </c>
      <c r="AD109" s="18">
        <f t="shared" si="28"/>
        <v>450</v>
      </c>
      <c r="AE109" s="14" t="s">
        <v>414</v>
      </c>
      <c r="AF109" s="18">
        <f t="shared" si="19"/>
        <v>2160</v>
      </c>
      <c r="AG109" s="14" t="s">
        <v>461</v>
      </c>
      <c r="AH109" s="18">
        <f t="shared" si="20"/>
        <v>1710</v>
      </c>
      <c r="AI109" s="14" t="s">
        <v>474</v>
      </c>
      <c r="AJ109" s="18">
        <f t="shared" si="23"/>
        <v>50</v>
      </c>
      <c r="AK109" s="14" t="s">
        <v>481</v>
      </c>
      <c r="AL109" s="18">
        <f t="shared" si="24"/>
        <v>16</v>
      </c>
      <c r="AM109" s="14" t="s">
        <v>493</v>
      </c>
      <c r="AN109" s="18">
        <f t="shared" si="25"/>
        <v>2</v>
      </c>
    </row>
    <row r="110" spans="1:40" ht="16.5" x14ac:dyDescent="0.2">
      <c r="A110" s="14">
        <v>9</v>
      </c>
      <c r="B110" s="14">
        <v>2</v>
      </c>
      <c r="C110" s="14">
        <v>0</v>
      </c>
      <c r="D110" s="18">
        <f t="shared" si="18"/>
        <v>300</v>
      </c>
      <c r="E110" s="14" t="s">
        <v>414</v>
      </c>
      <c r="F110" s="18">
        <f t="shared" si="26"/>
        <v>1080</v>
      </c>
      <c r="G110" s="14" t="s">
        <v>462</v>
      </c>
      <c r="H110" s="18">
        <f t="shared" si="27"/>
        <v>1140</v>
      </c>
      <c r="I110" s="14" t="s">
        <v>475</v>
      </c>
      <c r="J110" s="18">
        <f t="shared" si="21"/>
        <v>25</v>
      </c>
      <c r="K110" s="14" t="s">
        <v>482</v>
      </c>
      <c r="L110" s="18">
        <f t="shared" si="22"/>
        <v>4</v>
      </c>
      <c r="AA110" s="14">
        <v>9</v>
      </c>
      <c r="AB110" s="14">
        <v>2</v>
      </c>
      <c r="AC110" s="14">
        <v>0</v>
      </c>
      <c r="AD110" s="18">
        <f t="shared" si="28"/>
        <v>450</v>
      </c>
      <c r="AE110" s="14" t="s">
        <v>414</v>
      </c>
      <c r="AF110" s="18">
        <f t="shared" si="19"/>
        <v>2160</v>
      </c>
      <c r="AG110" s="14" t="s">
        <v>462</v>
      </c>
      <c r="AH110" s="18">
        <f t="shared" si="20"/>
        <v>1710</v>
      </c>
      <c r="AI110" s="14" t="s">
        <v>475</v>
      </c>
      <c r="AJ110" s="18">
        <f t="shared" si="23"/>
        <v>50</v>
      </c>
      <c r="AK110" s="14" t="s">
        <v>482</v>
      </c>
      <c r="AL110" s="18">
        <f t="shared" si="24"/>
        <v>16</v>
      </c>
      <c r="AM110" s="14" t="s">
        <v>494</v>
      </c>
      <c r="AN110" s="18">
        <f t="shared" si="25"/>
        <v>2</v>
      </c>
    </row>
    <row r="111" spans="1:40" ht="16.5" x14ac:dyDescent="0.2">
      <c r="A111" s="14">
        <v>9</v>
      </c>
      <c r="B111" s="14">
        <v>3</v>
      </c>
      <c r="C111" s="14">
        <v>1</v>
      </c>
      <c r="D111" s="18">
        <f t="shared" si="18"/>
        <v>300</v>
      </c>
      <c r="E111" s="14" t="s">
        <v>414</v>
      </c>
      <c r="F111" s="18">
        <f t="shared" si="26"/>
        <v>1080</v>
      </c>
      <c r="G111" s="14" t="s">
        <v>461</v>
      </c>
      <c r="H111" s="18">
        <f t="shared" si="27"/>
        <v>1140</v>
      </c>
      <c r="I111" s="14" t="s">
        <v>474</v>
      </c>
      <c r="J111" s="18">
        <f t="shared" si="21"/>
        <v>25</v>
      </c>
      <c r="K111" s="14" t="s">
        <v>483</v>
      </c>
      <c r="L111" s="18">
        <f t="shared" si="22"/>
        <v>4</v>
      </c>
      <c r="AA111" s="14">
        <v>9</v>
      </c>
      <c r="AB111" s="14">
        <v>3</v>
      </c>
      <c r="AC111" s="14">
        <v>1</v>
      </c>
      <c r="AD111" s="18">
        <f t="shared" si="28"/>
        <v>450</v>
      </c>
      <c r="AE111" s="14" t="s">
        <v>414</v>
      </c>
      <c r="AF111" s="18">
        <f t="shared" si="19"/>
        <v>2160</v>
      </c>
      <c r="AG111" s="14" t="s">
        <v>461</v>
      </c>
      <c r="AH111" s="18">
        <f t="shared" si="20"/>
        <v>1710</v>
      </c>
      <c r="AI111" s="14" t="s">
        <v>474</v>
      </c>
      <c r="AJ111" s="18">
        <f t="shared" si="23"/>
        <v>50</v>
      </c>
      <c r="AK111" s="14" t="s">
        <v>483</v>
      </c>
      <c r="AL111" s="18">
        <f t="shared" si="24"/>
        <v>16</v>
      </c>
      <c r="AM111" s="14" t="s">
        <v>495</v>
      </c>
      <c r="AN111" s="18">
        <f t="shared" si="25"/>
        <v>2</v>
      </c>
    </row>
    <row r="112" spans="1:40" ht="16.5" x14ac:dyDescent="0.2">
      <c r="A112" s="14">
        <v>9</v>
      </c>
      <c r="B112" s="14">
        <v>4</v>
      </c>
      <c r="C112" s="14">
        <v>0</v>
      </c>
      <c r="D112" s="18">
        <f t="shared" si="18"/>
        <v>300</v>
      </c>
      <c r="E112" s="14" t="s">
        <v>414</v>
      </c>
      <c r="F112" s="18">
        <f t="shared" si="26"/>
        <v>1080</v>
      </c>
      <c r="G112" s="14" t="s">
        <v>462</v>
      </c>
      <c r="H112" s="18">
        <f t="shared" si="27"/>
        <v>1140</v>
      </c>
      <c r="I112" s="14" t="s">
        <v>475</v>
      </c>
      <c r="J112" s="18">
        <f t="shared" si="21"/>
        <v>25</v>
      </c>
      <c r="K112" s="14" t="s">
        <v>484</v>
      </c>
      <c r="L112" s="18">
        <f t="shared" si="22"/>
        <v>4</v>
      </c>
      <c r="AA112" s="14">
        <v>9</v>
      </c>
      <c r="AB112" s="14">
        <v>4</v>
      </c>
      <c r="AC112" s="14">
        <v>0</v>
      </c>
      <c r="AD112" s="18">
        <f t="shared" si="28"/>
        <v>450</v>
      </c>
      <c r="AE112" s="14" t="s">
        <v>414</v>
      </c>
      <c r="AF112" s="18">
        <f t="shared" si="19"/>
        <v>2160</v>
      </c>
      <c r="AG112" s="14" t="s">
        <v>462</v>
      </c>
      <c r="AH112" s="18">
        <f t="shared" si="20"/>
        <v>1710</v>
      </c>
      <c r="AI112" s="14" t="s">
        <v>475</v>
      </c>
      <c r="AJ112" s="18">
        <f t="shared" si="23"/>
        <v>50</v>
      </c>
      <c r="AK112" s="14" t="s">
        <v>484</v>
      </c>
      <c r="AL112" s="18">
        <f t="shared" si="24"/>
        <v>16</v>
      </c>
      <c r="AM112" s="14" t="s">
        <v>490</v>
      </c>
      <c r="AN112" s="18">
        <f t="shared" si="25"/>
        <v>2</v>
      </c>
    </row>
    <row r="113" spans="1:40" ht="16.5" x14ac:dyDescent="0.2">
      <c r="A113" s="14">
        <v>9</v>
      </c>
      <c r="B113" s="14">
        <v>5</v>
      </c>
      <c r="C113" s="14">
        <v>0</v>
      </c>
      <c r="D113" s="18">
        <f t="shared" si="18"/>
        <v>300</v>
      </c>
      <c r="E113" s="14" t="s">
        <v>414</v>
      </c>
      <c r="F113" s="18">
        <f t="shared" si="26"/>
        <v>1080</v>
      </c>
      <c r="G113" s="14" t="s">
        <v>461</v>
      </c>
      <c r="H113" s="18">
        <f t="shared" si="27"/>
        <v>1140</v>
      </c>
      <c r="I113" s="14" t="s">
        <v>474</v>
      </c>
      <c r="J113" s="18">
        <f t="shared" si="21"/>
        <v>25</v>
      </c>
      <c r="K113" s="14" t="s">
        <v>485</v>
      </c>
      <c r="L113" s="18">
        <f t="shared" si="22"/>
        <v>4</v>
      </c>
      <c r="AA113" s="14">
        <v>9</v>
      </c>
      <c r="AB113" s="14">
        <v>5</v>
      </c>
      <c r="AC113" s="14">
        <v>0</v>
      </c>
      <c r="AD113" s="18">
        <f t="shared" si="28"/>
        <v>450</v>
      </c>
      <c r="AE113" s="14" t="s">
        <v>414</v>
      </c>
      <c r="AF113" s="18">
        <f t="shared" si="19"/>
        <v>2160</v>
      </c>
      <c r="AG113" s="14" t="s">
        <v>461</v>
      </c>
      <c r="AH113" s="18">
        <f t="shared" si="20"/>
        <v>1710</v>
      </c>
      <c r="AI113" s="14" t="s">
        <v>474</v>
      </c>
      <c r="AJ113" s="18">
        <f t="shared" si="23"/>
        <v>50</v>
      </c>
      <c r="AK113" s="14" t="s">
        <v>485</v>
      </c>
      <c r="AL113" s="18">
        <f t="shared" si="24"/>
        <v>16</v>
      </c>
      <c r="AM113" s="14" t="s">
        <v>491</v>
      </c>
      <c r="AN113" s="18">
        <f t="shared" si="25"/>
        <v>2</v>
      </c>
    </row>
    <row r="114" spans="1:40" ht="16.5" x14ac:dyDescent="0.2">
      <c r="A114" s="14">
        <v>9</v>
      </c>
      <c r="B114" s="14">
        <v>6</v>
      </c>
      <c r="C114" s="14">
        <v>1</v>
      </c>
      <c r="D114" s="18">
        <f t="shared" si="18"/>
        <v>300</v>
      </c>
      <c r="E114" s="14" t="s">
        <v>414</v>
      </c>
      <c r="F114" s="18">
        <f t="shared" si="26"/>
        <v>1080</v>
      </c>
      <c r="G114" s="14" t="s">
        <v>462</v>
      </c>
      <c r="H114" s="18">
        <f t="shared" si="27"/>
        <v>1140</v>
      </c>
      <c r="I114" s="14" t="s">
        <v>475</v>
      </c>
      <c r="J114" s="18">
        <f t="shared" si="21"/>
        <v>25</v>
      </c>
      <c r="K114" s="14" t="s">
        <v>481</v>
      </c>
      <c r="L114" s="18">
        <f t="shared" si="22"/>
        <v>4</v>
      </c>
      <c r="AA114" s="14">
        <v>9</v>
      </c>
      <c r="AB114" s="14">
        <v>6</v>
      </c>
      <c r="AC114" s="14">
        <v>1</v>
      </c>
      <c r="AD114" s="18">
        <f t="shared" si="28"/>
        <v>450</v>
      </c>
      <c r="AE114" s="14" t="s">
        <v>414</v>
      </c>
      <c r="AF114" s="18">
        <f t="shared" si="19"/>
        <v>2160</v>
      </c>
      <c r="AG114" s="14" t="s">
        <v>462</v>
      </c>
      <c r="AH114" s="18">
        <f t="shared" si="20"/>
        <v>1710</v>
      </c>
      <c r="AI114" s="14" t="s">
        <v>475</v>
      </c>
      <c r="AJ114" s="18">
        <f t="shared" si="23"/>
        <v>50</v>
      </c>
      <c r="AK114" s="14" t="s">
        <v>481</v>
      </c>
      <c r="AL114" s="18">
        <f t="shared" si="24"/>
        <v>16</v>
      </c>
      <c r="AM114" s="14" t="s">
        <v>492</v>
      </c>
      <c r="AN114" s="18">
        <f t="shared" si="25"/>
        <v>2</v>
      </c>
    </row>
    <row r="115" spans="1:40" ht="16.5" x14ac:dyDescent="0.2">
      <c r="A115" s="14">
        <v>9</v>
      </c>
      <c r="B115" s="14">
        <v>7</v>
      </c>
      <c r="C115" s="14">
        <v>0</v>
      </c>
      <c r="D115" s="18">
        <f t="shared" si="18"/>
        <v>300</v>
      </c>
      <c r="E115" s="14" t="s">
        <v>414</v>
      </c>
      <c r="F115" s="18">
        <f t="shared" si="26"/>
        <v>1080</v>
      </c>
      <c r="G115" s="14" t="s">
        <v>461</v>
      </c>
      <c r="H115" s="18">
        <f t="shared" si="27"/>
        <v>1140</v>
      </c>
      <c r="I115" s="14" t="s">
        <v>474</v>
      </c>
      <c r="J115" s="18">
        <f t="shared" si="21"/>
        <v>25</v>
      </c>
      <c r="K115" s="14" t="s">
        <v>482</v>
      </c>
      <c r="L115" s="18">
        <f t="shared" si="22"/>
        <v>4</v>
      </c>
      <c r="AA115" s="14">
        <v>9</v>
      </c>
      <c r="AB115" s="14">
        <v>7</v>
      </c>
      <c r="AC115" s="14">
        <v>0</v>
      </c>
      <c r="AD115" s="18">
        <f t="shared" si="28"/>
        <v>450</v>
      </c>
      <c r="AE115" s="14" t="s">
        <v>414</v>
      </c>
      <c r="AF115" s="18">
        <f t="shared" si="19"/>
        <v>2160</v>
      </c>
      <c r="AG115" s="14" t="s">
        <v>461</v>
      </c>
      <c r="AH115" s="18">
        <f t="shared" si="20"/>
        <v>1710</v>
      </c>
      <c r="AI115" s="14" t="s">
        <v>474</v>
      </c>
      <c r="AJ115" s="18">
        <f t="shared" si="23"/>
        <v>50</v>
      </c>
      <c r="AK115" s="14" t="s">
        <v>482</v>
      </c>
      <c r="AL115" s="18">
        <f t="shared" si="24"/>
        <v>16</v>
      </c>
      <c r="AM115" s="14" t="s">
        <v>493</v>
      </c>
      <c r="AN115" s="18">
        <f t="shared" si="25"/>
        <v>2</v>
      </c>
    </row>
    <row r="116" spans="1:40" ht="16.5" x14ac:dyDescent="0.2">
      <c r="A116" s="14">
        <v>9</v>
      </c>
      <c r="B116" s="14">
        <v>8</v>
      </c>
      <c r="C116" s="14">
        <v>0</v>
      </c>
      <c r="D116" s="18">
        <f t="shared" si="18"/>
        <v>300</v>
      </c>
      <c r="E116" s="14" t="s">
        <v>414</v>
      </c>
      <c r="F116" s="18">
        <f t="shared" si="26"/>
        <v>1080</v>
      </c>
      <c r="G116" s="14" t="s">
        <v>462</v>
      </c>
      <c r="H116" s="18">
        <f t="shared" si="27"/>
        <v>1140</v>
      </c>
      <c r="I116" s="14" t="s">
        <v>475</v>
      </c>
      <c r="J116" s="18">
        <f t="shared" si="21"/>
        <v>25</v>
      </c>
      <c r="K116" s="14" t="s">
        <v>483</v>
      </c>
      <c r="L116" s="18">
        <f t="shared" si="22"/>
        <v>4</v>
      </c>
      <c r="AA116" s="14">
        <v>9</v>
      </c>
      <c r="AB116" s="14">
        <v>8</v>
      </c>
      <c r="AC116" s="14">
        <v>0</v>
      </c>
      <c r="AD116" s="18">
        <f t="shared" si="28"/>
        <v>450</v>
      </c>
      <c r="AE116" s="14" t="s">
        <v>414</v>
      </c>
      <c r="AF116" s="18">
        <f t="shared" si="19"/>
        <v>2160</v>
      </c>
      <c r="AG116" s="14" t="s">
        <v>462</v>
      </c>
      <c r="AH116" s="18">
        <f t="shared" si="20"/>
        <v>1710</v>
      </c>
      <c r="AI116" s="14" t="s">
        <v>475</v>
      </c>
      <c r="AJ116" s="18">
        <f t="shared" si="23"/>
        <v>50</v>
      </c>
      <c r="AK116" s="14" t="s">
        <v>483</v>
      </c>
      <c r="AL116" s="18">
        <f t="shared" si="24"/>
        <v>16</v>
      </c>
      <c r="AM116" s="14" t="s">
        <v>494</v>
      </c>
      <c r="AN116" s="18">
        <f t="shared" si="25"/>
        <v>2</v>
      </c>
    </row>
    <row r="117" spans="1:40" ht="16.5" x14ac:dyDescent="0.2">
      <c r="A117" s="14">
        <v>9</v>
      </c>
      <c r="B117" s="14">
        <v>9</v>
      </c>
      <c r="C117" s="14">
        <v>1</v>
      </c>
      <c r="D117" s="18">
        <f t="shared" si="18"/>
        <v>300</v>
      </c>
      <c r="E117" s="14" t="s">
        <v>414</v>
      </c>
      <c r="F117" s="18">
        <f t="shared" si="26"/>
        <v>1080</v>
      </c>
      <c r="G117" s="14" t="s">
        <v>461</v>
      </c>
      <c r="H117" s="18">
        <f t="shared" si="27"/>
        <v>1140</v>
      </c>
      <c r="I117" s="14" t="s">
        <v>474</v>
      </c>
      <c r="J117" s="18">
        <f t="shared" si="21"/>
        <v>25</v>
      </c>
      <c r="K117" s="14" t="s">
        <v>484</v>
      </c>
      <c r="L117" s="18">
        <f t="shared" si="22"/>
        <v>4</v>
      </c>
      <c r="AA117" s="14">
        <v>9</v>
      </c>
      <c r="AB117" s="14">
        <v>9</v>
      </c>
      <c r="AC117" s="14">
        <v>1</v>
      </c>
      <c r="AD117" s="18">
        <f t="shared" si="28"/>
        <v>450</v>
      </c>
      <c r="AE117" s="14" t="s">
        <v>414</v>
      </c>
      <c r="AF117" s="18">
        <f t="shared" si="19"/>
        <v>2160</v>
      </c>
      <c r="AG117" s="14" t="s">
        <v>461</v>
      </c>
      <c r="AH117" s="18">
        <f t="shared" si="20"/>
        <v>1710</v>
      </c>
      <c r="AI117" s="14" t="s">
        <v>474</v>
      </c>
      <c r="AJ117" s="18">
        <f t="shared" si="23"/>
        <v>50</v>
      </c>
      <c r="AK117" s="14" t="s">
        <v>484</v>
      </c>
      <c r="AL117" s="18">
        <f t="shared" si="24"/>
        <v>16</v>
      </c>
      <c r="AM117" s="14" t="s">
        <v>495</v>
      </c>
      <c r="AN117" s="18">
        <f t="shared" si="25"/>
        <v>2</v>
      </c>
    </row>
    <row r="118" spans="1:40" ht="16.5" x14ac:dyDescent="0.2">
      <c r="A118" s="14">
        <v>9</v>
      </c>
      <c r="B118" s="14">
        <v>10</v>
      </c>
      <c r="C118" s="14">
        <v>0</v>
      </c>
      <c r="D118" s="18">
        <f t="shared" si="18"/>
        <v>300</v>
      </c>
      <c r="E118" s="14" t="s">
        <v>414</v>
      </c>
      <c r="F118" s="18">
        <f t="shared" si="26"/>
        <v>1080</v>
      </c>
      <c r="G118" s="14" t="s">
        <v>462</v>
      </c>
      <c r="H118" s="18">
        <f t="shared" si="27"/>
        <v>1140</v>
      </c>
      <c r="I118" s="14" t="s">
        <v>475</v>
      </c>
      <c r="J118" s="18">
        <f t="shared" si="21"/>
        <v>25</v>
      </c>
      <c r="K118" s="14" t="s">
        <v>485</v>
      </c>
      <c r="L118" s="18">
        <f t="shared" si="22"/>
        <v>4</v>
      </c>
      <c r="AA118" s="14">
        <v>9</v>
      </c>
      <c r="AB118" s="14">
        <v>10</v>
      </c>
      <c r="AC118" s="14">
        <v>0</v>
      </c>
      <c r="AD118" s="18">
        <f t="shared" si="28"/>
        <v>450</v>
      </c>
      <c r="AE118" s="14" t="s">
        <v>414</v>
      </c>
      <c r="AF118" s="18">
        <f t="shared" si="19"/>
        <v>2160</v>
      </c>
      <c r="AG118" s="14" t="s">
        <v>462</v>
      </c>
      <c r="AH118" s="18">
        <f t="shared" si="20"/>
        <v>1710</v>
      </c>
      <c r="AI118" s="14" t="s">
        <v>475</v>
      </c>
      <c r="AJ118" s="18">
        <f t="shared" si="23"/>
        <v>50</v>
      </c>
      <c r="AK118" s="14" t="s">
        <v>485</v>
      </c>
      <c r="AL118" s="18">
        <f t="shared" si="24"/>
        <v>16</v>
      </c>
      <c r="AM118" s="14" t="s">
        <v>490</v>
      </c>
      <c r="AN118" s="18">
        <f t="shared" si="25"/>
        <v>2</v>
      </c>
    </row>
    <row r="119" spans="1:40" ht="16.5" x14ac:dyDescent="0.2">
      <c r="A119" s="14">
        <v>9</v>
      </c>
      <c r="B119" s="14">
        <v>11</v>
      </c>
      <c r="C119" s="14">
        <v>0</v>
      </c>
      <c r="D119" s="18">
        <f t="shared" si="18"/>
        <v>300</v>
      </c>
      <c r="E119" s="14" t="s">
        <v>414</v>
      </c>
      <c r="F119" s="18">
        <f t="shared" si="26"/>
        <v>1080</v>
      </c>
      <c r="G119" s="14" t="s">
        <v>461</v>
      </c>
      <c r="H119" s="18">
        <f t="shared" si="27"/>
        <v>1140</v>
      </c>
      <c r="I119" s="14" t="s">
        <v>474</v>
      </c>
      <c r="J119" s="18">
        <f t="shared" si="21"/>
        <v>25</v>
      </c>
      <c r="K119" s="14" t="s">
        <v>481</v>
      </c>
      <c r="L119" s="18">
        <f t="shared" si="22"/>
        <v>4</v>
      </c>
      <c r="AA119" s="14">
        <v>9</v>
      </c>
      <c r="AB119" s="14">
        <v>11</v>
      </c>
      <c r="AC119" s="14">
        <v>0</v>
      </c>
      <c r="AD119" s="18">
        <f t="shared" si="28"/>
        <v>450</v>
      </c>
      <c r="AE119" s="14" t="s">
        <v>414</v>
      </c>
      <c r="AF119" s="18">
        <f t="shared" si="19"/>
        <v>2160</v>
      </c>
      <c r="AG119" s="14" t="s">
        <v>461</v>
      </c>
      <c r="AH119" s="18">
        <f t="shared" si="20"/>
        <v>1710</v>
      </c>
      <c r="AI119" s="14" t="s">
        <v>474</v>
      </c>
      <c r="AJ119" s="18">
        <f t="shared" si="23"/>
        <v>50</v>
      </c>
      <c r="AK119" s="14" t="s">
        <v>481</v>
      </c>
      <c r="AL119" s="18">
        <f t="shared" si="24"/>
        <v>16</v>
      </c>
      <c r="AM119" s="14" t="s">
        <v>491</v>
      </c>
      <c r="AN119" s="18">
        <f t="shared" si="25"/>
        <v>2</v>
      </c>
    </row>
    <row r="120" spans="1:40" ht="16.5" x14ac:dyDescent="0.2">
      <c r="A120" s="14">
        <v>9</v>
      </c>
      <c r="B120" s="14">
        <v>12</v>
      </c>
      <c r="C120" s="14">
        <v>1</v>
      </c>
      <c r="D120" s="18">
        <f t="shared" si="18"/>
        <v>300</v>
      </c>
      <c r="E120" s="14" t="s">
        <v>414</v>
      </c>
      <c r="F120" s="18">
        <f t="shared" si="26"/>
        <v>1080</v>
      </c>
      <c r="G120" s="14" t="s">
        <v>462</v>
      </c>
      <c r="H120" s="18">
        <f t="shared" si="27"/>
        <v>1140</v>
      </c>
      <c r="I120" s="14" t="s">
        <v>475</v>
      </c>
      <c r="J120" s="18">
        <f t="shared" si="21"/>
        <v>25</v>
      </c>
      <c r="K120" s="14" t="s">
        <v>482</v>
      </c>
      <c r="L120" s="18">
        <f t="shared" si="22"/>
        <v>4</v>
      </c>
      <c r="AA120" s="14">
        <v>9</v>
      </c>
      <c r="AB120" s="14">
        <v>12</v>
      </c>
      <c r="AC120" s="14">
        <v>1</v>
      </c>
      <c r="AD120" s="18">
        <f t="shared" si="28"/>
        <v>450</v>
      </c>
      <c r="AE120" s="14" t="s">
        <v>414</v>
      </c>
      <c r="AF120" s="18">
        <f t="shared" si="19"/>
        <v>2160</v>
      </c>
      <c r="AG120" s="14" t="s">
        <v>462</v>
      </c>
      <c r="AH120" s="18">
        <f t="shared" si="20"/>
        <v>1710</v>
      </c>
      <c r="AI120" s="14" t="s">
        <v>475</v>
      </c>
      <c r="AJ120" s="18">
        <f t="shared" si="23"/>
        <v>50</v>
      </c>
      <c r="AK120" s="14" t="s">
        <v>482</v>
      </c>
      <c r="AL120" s="18">
        <f t="shared" si="24"/>
        <v>16</v>
      </c>
      <c r="AM120" s="14" t="s">
        <v>492</v>
      </c>
      <c r="AN120" s="18">
        <f t="shared" si="25"/>
        <v>2</v>
      </c>
    </row>
    <row r="121" spans="1:40" ht="16.5" x14ac:dyDescent="0.2">
      <c r="A121" s="14">
        <v>9</v>
      </c>
      <c r="B121" s="14">
        <v>13</v>
      </c>
      <c r="C121" s="14">
        <v>0</v>
      </c>
      <c r="D121" s="18">
        <f t="shared" si="18"/>
        <v>300</v>
      </c>
      <c r="E121" s="14" t="s">
        <v>414</v>
      </c>
      <c r="F121" s="18">
        <f t="shared" si="26"/>
        <v>1080</v>
      </c>
      <c r="G121" s="14" t="s">
        <v>461</v>
      </c>
      <c r="H121" s="18">
        <f t="shared" si="27"/>
        <v>1140</v>
      </c>
      <c r="I121" s="14" t="s">
        <v>474</v>
      </c>
      <c r="J121" s="18">
        <f t="shared" si="21"/>
        <v>25</v>
      </c>
      <c r="K121" s="14" t="s">
        <v>483</v>
      </c>
      <c r="L121" s="18">
        <f t="shared" si="22"/>
        <v>4</v>
      </c>
      <c r="AA121" s="14">
        <v>9</v>
      </c>
      <c r="AB121" s="14">
        <v>13</v>
      </c>
      <c r="AC121" s="14">
        <v>0</v>
      </c>
      <c r="AD121" s="18">
        <f t="shared" si="28"/>
        <v>450</v>
      </c>
      <c r="AE121" s="14" t="s">
        <v>414</v>
      </c>
      <c r="AF121" s="18">
        <f t="shared" si="19"/>
        <v>2160</v>
      </c>
      <c r="AG121" s="14" t="s">
        <v>461</v>
      </c>
      <c r="AH121" s="18">
        <f t="shared" si="20"/>
        <v>1710</v>
      </c>
      <c r="AI121" s="14" t="s">
        <v>474</v>
      </c>
      <c r="AJ121" s="18">
        <f t="shared" si="23"/>
        <v>50</v>
      </c>
      <c r="AK121" s="14" t="s">
        <v>483</v>
      </c>
      <c r="AL121" s="18">
        <f t="shared" si="24"/>
        <v>16</v>
      </c>
      <c r="AM121" s="14" t="s">
        <v>493</v>
      </c>
      <c r="AN121" s="18">
        <f t="shared" si="25"/>
        <v>2</v>
      </c>
    </row>
    <row r="122" spans="1:40" ht="16.5" x14ac:dyDescent="0.2">
      <c r="A122" s="14">
        <v>9</v>
      </c>
      <c r="B122" s="14">
        <v>14</v>
      </c>
      <c r="C122" s="14">
        <v>0</v>
      </c>
      <c r="D122" s="18">
        <f t="shared" si="18"/>
        <v>300</v>
      </c>
      <c r="E122" s="14" t="s">
        <v>414</v>
      </c>
      <c r="F122" s="18">
        <f t="shared" si="26"/>
        <v>1080</v>
      </c>
      <c r="G122" s="14" t="s">
        <v>462</v>
      </c>
      <c r="H122" s="18">
        <f t="shared" si="27"/>
        <v>1140</v>
      </c>
      <c r="I122" s="14" t="s">
        <v>475</v>
      </c>
      <c r="J122" s="18">
        <f t="shared" si="21"/>
        <v>25</v>
      </c>
      <c r="K122" s="14" t="s">
        <v>484</v>
      </c>
      <c r="L122" s="18">
        <f t="shared" si="22"/>
        <v>4</v>
      </c>
      <c r="AA122" s="14">
        <v>9</v>
      </c>
      <c r="AB122" s="14">
        <v>14</v>
      </c>
      <c r="AC122" s="14">
        <v>0</v>
      </c>
      <c r="AD122" s="18">
        <f t="shared" si="28"/>
        <v>450</v>
      </c>
      <c r="AE122" s="14" t="s">
        <v>414</v>
      </c>
      <c r="AF122" s="18">
        <f t="shared" si="19"/>
        <v>2160</v>
      </c>
      <c r="AG122" s="14" t="s">
        <v>462</v>
      </c>
      <c r="AH122" s="18">
        <f t="shared" si="20"/>
        <v>1710</v>
      </c>
      <c r="AI122" s="14" t="s">
        <v>475</v>
      </c>
      <c r="AJ122" s="18">
        <f t="shared" si="23"/>
        <v>50</v>
      </c>
      <c r="AK122" s="14" t="s">
        <v>484</v>
      </c>
      <c r="AL122" s="18">
        <f t="shared" si="24"/>
        <v>16</v>
      </c>
      <c r="AM122" s="14" t="s">
        <v>494</v>
      </c>
      <c r="AN122" s="18">
        <f t="shared" si="25"/>
        <v>2</v>
      </c>
    </row>
    <row r="123" spans="1:40" ht="16.5" x14ac:dyDescent="0.2">
      <c r="A123" s="14">
        <v>9</v>
      </c>
      <c r="B123" s="14">
        <v>15</v>
      </c>
      <c r="C123" s="14">
        <v>1</v>
      </c>
      <c r="D123" s="18">
        <f t="shared" si="18"/>
        <v>300</v>
      </c>
      <c r="E123" s="14" t="s">
        <v>414</v>
      </c>
      <c r="F123" s="18">
        <f t="shared" si="26"/>
        <v>1080</v>
      </c>
      <c r="G123" s="14" t="s">
        <v>462</v>
      </c>
      <c r="H123" s="18">
        <f t="shared" si="27"/>
        <v>1140</v>
      </c>
      <c r="I123" s="14" t="s">
        <v>474</v>
      </c>
      <c r="J123" s="18">
        <f t="shared" si="21"/>
        <v>25</v>
      </c>
      <c r="K123" s="14" t="s">
        <v>485</v>
      </c>
      <c r="L123" s="18">
        <f t="shared" si="22"/>
        <v>4</v>
      </c>
      <c r="AA123" s="14">
        <v>9</v>
      </c>
      <c r="AB123" s="14">
        <v>15</v>
      </c>
      <c r="AC123" s="14">
        <v>1</v>
      </c>
      <c r="AD123" s="18">
        <f t="shared" si="28"/>
        <v>450</v>
      </c>
      <c r="AE123" s="14" t="s">
        <v>414</v>
      </c>
      <c r="AF123" s="18">
        <f t="shared" si="19"/>
        <v>2160</v>
      </c>
      <c r="AG123" s="14" t="s">
        <v>462</v>
      </c>
      <c r="AH123" s="18">
        <f t="shared" si="20"/>
        <v>1710</v>
      </c>
      <c r="AI123" s="14" t="s">
        <v>474</v>
      </c>
      <c r="AJ123" s="18">
        <f t="shared" si="23"/>
        <v>50</v>
      </c>
      <c r="AK123" s="14" t="s">
        <v>485</v>
      </c>
      <c r="AL123" s="18">
        <f t="shared" si="24"/>
        <v>16</v>
      </c>
      <c r="AM123" s="14" t="s">
        <v>495</v>
      </c>
      <c r="AN123" s="18">
        <f t="shared" si="25"/>
        <v>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opLeftCell="A27" workbookViewId="0">
      <selection activeCell="P61" sqref="P61"/>
    </sheetView>
  </sheetViews>
  <sheetFormatPr defaultRowHeight="14.25" x14ac:dyDescent="0.2"/>
  <cols>
    <col min="1" max="3" width="9" style="21"/>
    <col min="5" max="5" width="10.25" customWidth="1"/>
    <col min="6" max="6" width="10.25" style="21" customWidth="1"/>
    <col min="7" max="7" width="9.625" customWidth="1"/>
    <col min="8" max="8" width="10.375" customWidth="1"/>
    <col min="9" max="9" width="17.875" style="21" customWidth="1"/>
    <col min="10" max="10" width="10.375" style="21" customWidth="1"/>
    <col min="11" max="11" width="17.125" customWidth="1"/>
    <col min="12" max="12" width="10.125" style="21" customWidth="1"/>
    <col min="13" max="13" width="14.375" style="21" customWidth="1"/>
    <col min="14" max="14" width="9" style="21"/>
    <col min="15" max="15" width="15.875" customWidth="1"/>
    <col min="16" max="16" width="10.875" customWidth="1"/>
    <col min="24" max="24" width="13" customWidth="1"/>
    <col min="25" max="25" width="12.25" customWidth="1"/>
    <col min="26" max="26" width="13.5" customWidth="1"/>
    <col min="27" max="27" width="11.125" customWidth="1"/>
    <col min="28" max="28" width="12.25" customWidth="1"/>
    <col min="29" max="29" width="12.625" customWidth="1"/>
  </cols>
  <sheetData>
    <row r="1" spans="1:29" ht="16.5" x14ac:dyDescent="0.2">
      <c r="A1" s="17" t="s">
        <v>504</v>
      </c>
      <c r="B1" s="14">
        <v>0.7</v>
      </c>
    </row>
    <row r="2" spans="1:29" ht="16.5" x14ac:dyDescent="0.2">
      <c r="A2" s="17" t="s">
        <v>505</v>
      </c>
      <c r="B2" s="14">
        <v>1</v>
      </c>
      <c r="D2" s="21"/>
      <c r="E2" s="21"/>
      <c r="G2" s="21"/>
      <c r="H2" s="21"/>
      <c r="K2" s="21"/>
      <c r="O2" s="21"/>
      <c r="P2" s="21"/>
    </row>
    <row r="3" spans="1:29" s="21" customFormat="1" ht="20.25" x14ac:dyDescent="0.2">
      <c r="G3" s="53" t="s">
        <v>503</v>
      </c>
      <c r="H3" s="53"/>
      <c r="I3" s="53"/>
      <c r="J3" s="53"/>
      <c r="K3" s="53" t="s">
        <v>506</v>
      </c>
      <c r="L3" s="53"/>
      <c r="M3" s="52" t="s">
        <v>517</v>
      </c>
      <c r="N3" s="52"/>
      <c r="O3" s="52"/>
      <c r="P3" s="52"/>
      <c r="X3" s="28" t="s">
        <v>590</v>
      </c>
      <c r="Y3" s="52" t="s">
        <v>591</v>
      </c>
      <c r="Z3" s="52"/>
      <c r="AA3" s="52" t="s">
        <v>593</v>
      </c>
      <c r="AB3" s="52"/>
      <c r="AC3" s="52"/>
    </row>
    <row r="4" spans="1:29" ht="17.25" x14ac:dyDescent="0.2">
      <c r="D4" s="13" t="s">
        <v>421</v>
      </c>
      <c r="E4" s="13" t="s">
        <v>496</v>
      </c>
      <c r="F4" s="13" t="s">
        <v>597</v>
      </c>
      <c r="G4" s="13" t="s">
        <v>497</v>
      </c>
      <c r="H4" s="13" t="s">
        <v>414</v>
      </c>
      <c r="I4" s="13" t="s">
        <v>598</v>
      </c>
      <c r="J4" s="13" t="s">
        <v>599</v>
      </c>
      <c r="K4" s="13" t="s">
        <v>498</v>
      </c>
      <c r="L4" s="13" t="s">
        <v>499</v>
      </c>
      <c r="M4" s="13" t="s">
        <v>500</v>
      </c>
      <c r="N4" s="13" t="s">
        <v>501</v>
      </c>
      <c r="O4" s="13" t="s">
        <v>420</v>
      </c>
      <c r="P4" s="13" t="s">
        <v>502</v>
      </c>
      <c r="X4" s="13" t="s">
        <v>588</v>
      </c>
      <c r="Y4" s="13" t="s">
        <v>589</v>
      </c>
      <c r="Z4" s="13" t="s">
        <v>592</v>
      </c>
      <c r="AA4" s="13" t="s">
        <v>594</v>
      </c>
      <c r="AB4" s="13" t="s">
        <v>595</v>
      </c>
      <c r="AC4" s="13" t="s">
        <v>596</v>
      </c>
    </row>
    <row r="5" spans="1:29" ht="16.5" x14ac:dyDescent="0.2">
      <c r="D5" s="14">
        <v>1</v>
      </c>
      <c r="E5" s="14">
        <v>1</v>
      </c>
      <c r="F5" s="14">
        <v>1</v>
      </c>
      <c r="G5" s="18">
        <f>INDEX(游戏节奏!$AC$4:$AC$13,挂机派遣!D5)</f>
        <v>5</v>
      </c>
      <c r="H5" s="18">
        <f>ROUND(INDEX(游戏节奏!$AE$4:$AE$13,挂机派遣!D5)*INDEX(挂机派遣!$B$1:$B$2,挂机派遣!F5),0)</f>
        <v>4</v>
      </c>
      <c r="I5" s="14" t="s">
        <v>600</v>
      </c>
      <c r="J5" s="18">
        <f>ROUND(INDEX(游戏节奏!$AD$4:$AD$13,挂机派遣!D5)*INDEX(挂机派遣!$B$1:$B$2,挂机派遣!F5),0)</f>
        <v>4</v>
      </c>
      <c r="K5" s="14" t="s">
        <v>316</v>
      </c>
      <c r="L5" s="18">
        <f>H5*6</f>
        <v>24</v>
      </c>
      <c r="O5" s="21"/>
      <c r="P5" s="21"/>
      <c r="S5" t="str">
        <f>H5*60&amp;"/h"</f>
        <v>240/h</v>
      </c>
    </row>
    <row r="6" spans="1:29" ht="16.5" x14ac:dyDescent="0.2">
      <c r="D6" s="14">
        <v>1</v>
      </c>
      <c r="E6" s="14">
        <v>2</v>
      </c>
      <c r="F6" s="14">
        <v>1</v>
      </c>
      <c r="G6" s="18">
        <f>INDEX(游戏节奏!$AC$4:$AC$13,挂机派遣!D6)</f>
        <v>5</v>
      </c>
      <c r="H6" s="18">
        <f>ROUND(INDEX(游戏节奏!$AE$4:$AE$13,挂机派遣!D6)*INDEX(挂机派遣!$B$1:$B$2,挂机派遣!F6),0)</f>
        <v>4</v>
      </c>
      <c r="I6" s="14" t="s">
        <v>601</v>
      </c>
      <c r="J6" s="18">
        <f>ROUND(INDEX(游戏节奏!$AD$4:$AD$13,挂机派遣!D6)*INDEX(挂机派遣!$B$1:$B$2,挂机派遣!F6),0)</f>
        <v>4</v>
      </c>
      <c r="K6" s="14" t="s">
        <v>316</v>
      </c>
      <c r="L6" s="18">
        <f t="shared" ref="L6:L8" si="0">H6*6</f>
        <v>24</v>
      </c>
      <c r="O6" s="21"/>
      <c r="P6" s="21"/>
      <c r="S6" s="21" t="str">
        <f t="shared" ref="S6:S69" si="1">H6*60&amp;"/h"</f>
        <v>240/h</v>
      </c>
    </row>
    <row r="7" spans="1:29" ht="16.5" x14ac:dyDescent="0.2">
      <c r="D7" s="14">
        <v>1</v>
      </c>
      <c r="E7" s="14">
        <v>3</v>
      </c>
      <c r="F7" s="14">
        <v>2</v>
      </c>
      <c r="G7" s="18">
        <f>INDEX(游戏节奏!$AC$4:$AC$13,挂机派遣!D7)</f>
        <v>5</v>
      </c>
      <c r="H7" s="18">
        <f>ROUND(INDEX(游戏节奏!$AE$4:$AE$13,挂机派遣!D7)*INDEX(挂机派遣!$B$1:$B$2,挂机派遣!F7),0)</f>
        <v>5</v>
      </c>
      <c r="I7" s="14" t="s">
        <v>600</v>
      </c>
      <c r="J7" s="18">
        <f>ROUND(INDEX(游戏节奏!$AD$4:$AD$13,挂机派遣!D7)*INDEX(挂机派遣!$B$1:$B$2,挂机派遣!F7),0)</f>
        <v>5</v>
      </c>
      <c r="K7" s="14" t="s">
        <v>316</v>
      </c>
      <c r="L7" s="18">
        <f t="shared" si="0"/>
        <v>30</v>
      </c>
      <c r="O7" s="21"/>
      <c r="P7" s="21"/>
      <c r="S7" s="21" t="str">
        <f t="shared" si="1"/>
        <v>300/h</v>
      </c>
    </row>
    <row r="8" spans="1:29" ht="16.5" x14ac:dyDescent="0.2">
      <c r="D8" s="14">
        <v>1</v>
      </c>
      <c r="E8" s="14">
        <v>4</v>
      </c>
      <c r="F8" s="14">
        <v>2</v>
      </c>
      <c r="G8" s="18">
        <f>INDEX(游戏节奏!$AC$4:$AC$13,挂机派遣!D8)</f>
        <v>5</v>
      </c>
      <c r="H8" s="18">
        <f>ROUND(INDEX(游戏节奏!$AE$4:$AE$13,挂机派遣!D8)*INDEX(挂机派遣!$B$1:$B$2,挂机派遣!F8),0)</f>
        <v>5</v>
      </c>
      <c r="I8" s="14" t="s">
        <v>601</v>
      </c>
      <c r="J8" s="18">
        <f>ROUND(INDEX(游戏节奏!$AD$4:$AD$13,挂机派遣!D8)*INDEX(挂机派遣!$B$1:$B$2,挂机派遣!F8),0)</f>
        <v>5</v>
      </c>
      <c r="K8" s="14" t="s">
        <v>316</v>
      </c>
      <c r="L8" s="18">
        <f t="shared" si="0"/>
        <v>30</v>
      </c>
      <c r="O8" s="21"/>
      <c r="P8" s="21"/>
      <c r="S8" s="21" t="str">
        <f t="shared" si="1"/>
        <v>300/h</v>
      </c>
    </row>
    <row r="9" spans="1:29" ht="16.5" x14ac:dyDescent="0.2">
      <c r="D9" s="14">
        <v>2</v>
      </c>
      <c r="E9" s="14">
        <v>1</v>
      </c>
      <c r="F9" s="14">
        <v>1</v>
      </c>
      <c r="G9" s="18">
        <f>INDEX(游戏节奏!$AC$4:$AC$13,挂机派遣!D9)</f>
        <v>5</v>
      </c>
      <c r="H9" s="18">
        <f>ROUND(INDEX(游戏节奏!$AE$4:$AE$13,挂机派遣!D9)*INDEX(挂机派遣!$B$1:$B$2,挂机派遣!F9),0)</f>
        <v>4</v>
      </c>
      <c r="I9" s="14" t="s">
        <v>600</v>
      </c>
      <c r="J9" s="18">
        <f>ROUND(INDEX(游戏节奏!$AD$4:$AD$13,挂机派遣!D9)*INDEX(挂机派遣!$B$1:$B$2,挂机派遣!F9),0)</f>
        <v>4</v>
      </c>
      <c r="K9" s="14" t="s">
        <v>470</v>
      </c>
      <c r="L9" s="18">
        <f>INDEX(游戏节奏!$AF$4:$AF$13,挂机派遣!D9)</f>
        <v>3</v>
      </c>
      <c r="O9" s="21"/>
      <c r="P9" s="21"/>
      <c r="S9" s="21" t="str">
        <f t="shared" si="1"/>
        <v>240/h</v>
      </c>
      <c r="T9" t="str">
        <f>L9*12&amp;"/h"</f>
        <v>36/h</v>
      </c>
    </row>
    <row r="10" spans="1:29" ht="16.5" x14ac:dyDescent="0.2">
      <c r="D10" s="14">
        <v>2</v>
      </c>
      <c r="E10" s="14">
        <v>2</v>
      </c>
      <c r="F10" s="14">
        <v>1</v>
      </c>
      <c r="G10" s="18">
        <f>INDEX(游戏节奏!$AC$4:$AC$13,挂机派遣!D10)</f>
        <v>5</v>
      </c>
      <c r="H10" s="18">
        <f>ROUND(INDEX(游戏节奏!$AE$4:$AE$13,挂机派遣!D10)*INDEX(挂机派遣!$B$1:$B$2,挂机派遣!F10),0)</f>
        <v>4</v>
      </c>
      <c r="I10" s="14" t="s">
        <v>601</v>
      </c>
      <c r="J10" s="18">
        <f>ROUND(INDEX(游戏节奏!$AD$4:$AD$13,挂机派遣!D10)*INDEX(挂机派遣!$B$1:$B$2,挂机派遣!F10),0)</f>
        <v>4</v>
      </c>
      <c r="K10" s="14" t="s">
        <v>471</v>
      </c>
      <c r="L10" s="18">
        <f>INDEX(游戏节奏!$AF$4:$AF$13,挂机派遣!D10)</f>
        <v>3</v>
      </c>
      <c r="O10" s="21"/>
      <c r="P10" s="21"/>
      <c r="S10" s="21" t="str">
        <f t="shared" si="1"/>
        <v>240/h</v>
      </c>
      <c r="T10" s="21" t="str">
        <f t="shared" ref="T10:T73" si="2">L10*12&amp;"/h"</f>
        <v>36/h</v>
      </c>
    </row>
    <row r="11" spans="1:29" ht="16.5" x14ac:dyDescent="0.2">
      <c r="D11" s="14">
        <v>2</v>
      </c>
      <c r="E11" s="14">
        <v>3</v>
      </c>
      <c r="F11" s="14">
        <v>2</v>
      </c>
      <c r="G11" s="18">
        <f>INDEX(游戏节奏!$AC$4:$AC$13,挂机派遣!D11)</f>
        <v>5</v>
      </c>
      <c r="H11" s="18">
        <f>ROUND(INDEX(游戏节奏!$AE$4:$AE$13,挂机派遣!D11)*INDEX(挂机派遣!$B$1:$B$2,挂机派遣!F11),0)</f>
        <v>6</v>
      </c>
      <c r="I11" s="14" t="s">
        <v>600</v>
      </c>
      <c r="J11" s="18">
        <f>ROUND(INDEX(游戏节奏!$AD$4:$AD$13,挂机派遣!D11)*INDEX(挂机派遣!$B$1:$B$2,挂机派遣!F11),0)</f>
        <v>6</v>
      </c>
      <c r="K11" s="14" t="s">
        <v>470</v>
      </c>
      <c r="L11" s="18">
        <f>INDEX(游戏节奏!$AF$4:$AF$13,挂机派遣!D11)</f>
        <v>3</v>
      </c>
      <c r="O11" s="21"/>
      <c r="P11" s="21"/>
      <c r="S11" s="21" t="str">
        <f t="shared" si="1"/>
        <v>360/h</v>
      </c>
      <c r="T11" s="21" t="str">
        <f t="shared" si="2"/>
        <v>36/h</v>
      </c>
    </row>
    <row r="12" spans="1:29" ht="16.5" x14ac:dyDescent="0.2">
      <c r="D12" s="14">
        <v>2</v>
      </c>
      <c r="E12" s="14">
        <v>4</v>
      </c>
      <c r="F12" s="14">
        <v>2</v>
      </c>
      <c r="G12" s="18">
        <f>INDEX(游戏节奏!$AC$4:$AC$13,挂机派遣!D12)</f>
        <v>5</v>
      </c>
      <c r="H12" s="18">
        <f>ROUND(INDEX(游戏节奏!$AE$4:$AE$13,挂机派遣!D12)*INDEX(挂机派遣!$B$1:$B$2,挂机派遣!F12),0)</f>
        <v>6</v>
      </c>
      <c r="I12" s="14" t="s">
        <v>601</v>
      </c>
      <c r="J12" s="18">
        <f>ROUND(INDEX(游戏节奏!$AD$4:$AD$13,挂机派遣!D12)*INDEX(挂机派遣!$B$1:$B$2,挂机派遣!F12),0)</f>
        <v>6</v>
      </c>
      <c r="K12" s="14" t="s">
        <v>471</v>
      </c>
      <c r="L12" s="18">
        <f>INDEX(游戏节奏!$AF$4:$AF$13,挂机派遣!D12)</f>
        <v>3</v>
      </c>
      <c r="O12" s="21"/>
      <c r="P12" s="21"/>
      <c r="S12" s="21" t="str">
        <f t="shared" si="1"/>
        <v>360/h</v>
      </c>
      <c r="T12" s="21" t="str">
        <f t="shared" si="2"/>
        <v>36/h</v>
      </c>
    </row>
    <row r="13" spans="1:29" ht="16.5" x14ac:dyDescent="0.2">
      <c r="D13" s="14">
        <v>3</v>
      </c>
      <c r="E13" s="14">
        <v>1</v>
      </c>
      <c r="F13" s="14">
        <v>1</v>
      </c>
      <c r="G13" s="18">
        <f>INDEX(游戏节奏!$AC$4:$AC$13,挂机派遣!D13)</f>
        <v>5</v>
      </c>
      <c r="H13" s="18">
        <f>ROUND(INDEX(游戏节奏!$AE$4:$AE$13,挂机派遣!D13)*INDEX(挂机派遣!$B$1:$B$2,挂机派遣!F13),0)</f>
        <v>6</v>
      </c>
      <c r="I13" s="14" t="s">
        <v>600</v>
      </c>
      <c r="J13" s="18">
        <f>ROUND(INDEX(游戏节奏!$AD$4:$AD$13,挂机派遣!D13)*INDEX(挂机派遣!$B$1:$B$2,挂机派遣!F13),0)</f>
        <v>5</v>
      </c>
      <c r="K13" s="14" t="s">
        <v>470</v>
      </c>
      <c r="L13" s="18">
        <f>INDEX(游戏节奏!$AF$4:$AF$13,挂机派遣!D13)</f>
        <v>5</v>
      </c>
      <c r="O13" s="21"/>
      <c r="P13" s="21"/>
      <c r="S13" s="21" t="str">
        <f t="shared" si="1"/>
        <v>360/h</v>
      </c>
      <c r="T13" s="21" t="str">
        <f t="shared" si="2"/>
        <v>60/h</v>
      </c>
    </row>
    <row r="14" spans="1:29" ht="16.5" x14ac:dyDescent="0.2">
      <c r="D14" s="14">
        <v>3</v>
      </c>
      <c r="E14" s="14">
        <v>2</v>
      </c>
      <c r="F14" s="14">
        <v>1</v>
      </c>
      <c r="G14" s="18">
        <f>INDEX(游戏节奏!$AC$4:$AC$13,挂机派遣!D14)</f>
        <v>5</v>
      </c>
      <c r="H14" s="18">
        <f>ROUND(INDEX(游戏节奏!$AE$4:$AE$13,挂机派遣!D14)*INDEX(挂机派遣!$B$1:$B$2,挂机派遣!F14),0)</f>
        <v>6</v>
      </c>
      <c r="I14" s="14" t="s">
        <v>601</v>
      </c>
      <c r="J14" s="18">
        <f>ROUND(INDEX(游戏节奏!$AD$4:$AD$13,挂机派遣!D14)*INDEX(挂机派遣!$B$1:$B$2,挂机派遣!F14),0)</f>
        <v>5</v>
      </c>
      <c r="K14" s="14" t="s">
        <v>471</v>
      </c>
      <c r="L14" s="18">
        <f>INDEX(游戏节奏!$AF$4:$AF$13,挂机派遣!D14)</f>
        <v>5</v>
      </c>
      <c r="O14" s="21"/>
      <c r="P14" s="21"/>
      <c r="S14" s="21" t="str">
        <f t="shared" si="1"/>
        <v>360/h</v>
      </c>
      <c r="T14" s="21" t="str">
        <f t="shared" si="2"/>
        <v>60/h</v>
      </c>
    </row>
    <row r="15" spans="1:29" ht="16.5" x14ac:dyDescent="0.2">
      <c r="D15" s="14">
        <v>3</v>
      </c>
      <c r="E15" s="14">
        <v>3</v>
      </c>
      <c r="F15" s="14">
        <v>1</v>
      </c>
      <c r="G15" s="18">
        <f>INDEX(游戏节奏!$AC$4:$AC$13,挂机派遣!D15)</f>
        <v>5</v>
      </c>
      <c r="H15" s="18">
        <f>ROUND(INDEX(游戏节奏!$AE$4:$AE$13,挂机派遣!D15)*INDEX(挂机派遣!$B$1:$B$2,挂机派遣!F15),0)</f>
        <v>6</v>
      </c>
      <c r="I15" s="14" t="s">
        <v>600</v>
      </c>
      <c r="J15" s="18">
        <f>ROUND(INDEX(游戏节奏!$AD$4:$AD$13,挂机派遣!D15)*INDEX(挂机派遣!$B$1:$B$2,挂机派遣!F15),0)</f>
        <v>5</v>
      </c>
      <c r="K15" s="14" t="s">
        <v>470</v>
      </c>
      <c r="L15" s="18">
        <f>INDEX(游戏节奏!$AF$4:$AF$13,挂机派遣!D15)</f>
        <v>5</v>
      </c>
      <c r="O15" s="21"/>
      <c r="P15" s="21"/>
      <c r="S15" s="21" t="str">
        <f t="shared" si="1"/>
        <v>360/h</v>
      </c>
      <c r="T15" s="21" t="str">
        <f t="shared" si="2"/>
        <v>60/h</v>
      </c>
    </row>
    <row r="16" spans="1:29" ht="16.5" x14ac:dyDescent="0.2">
      <c r="D16" s="14">
        <v>3</v>
      </c>
      <c r="E16" s="14">
        <v>4</v>
      </c>
      <c r="F16" s="14">
        <v>1</v>
      </c>
      <c r="G16" s="18">
        <f>INDEX(游戏节奏!$AC$4:$AC$13,挂机派遣!D16)</f>
        <v>5</v>
      </c>
      <c r="H16" s="18">
        <f>ROUND(INDEX(游戏节奏!$AE$4:$AE$13,挂机派遣!D16)*INDEX(挂机派遣!$B$1:$B$2,挂机派遣!F16),0)</f>
        <v>6</v>
      </c>
      <c r="I16" s="14" t="s">
        <v>601</v>
      </c>
      <c r="J16" s="18">
        <f>ROUND(INDEX(游戏节奏!$AD$4:$AD$13,挂机派遣!D16)*INDEX(挂机派遣!$B$1:$B$2,挂机派遣!F16),0)</f>
        <v>5</v>
      </c>
      <c r="K16" s="14" t="s">
        <v>471</v>
      </c>
      <c r="L16" s="18">
        <f>INDEX(游戏节奏!$AF$4:$AF$13,挂机派遣!D16)</f>
        <v>5</v>
      </c>
      <c r="S16" s="21" t="str">
        <f t="shared" si="1"/>
        <v>360/h</v>
      </c>
      <c r="T16" s="21" t="str">
        <f t="shared" si="2"/>
        <v>60/h</v>
      </c>
    </row>
    <row r="17" spans="4:21" ht="16.5" x14ac:dyDescent="0.2">
      <c r="D17" s="14">
        <v>3</v>
      </c>
      <c r="E17" s="14">
        <v>5</v>
      </c>
      <c r="F17" s="14">
        <v>2</v>
      </c>
      <c r="G17" s="18">
        <f>INDEX(游戏节奏!$AC$4:$AC$13,挂机派遣!D17)</f>
        <v>5</v>
      </c>
      <c r="H17" s="18">
        <f>ROUND(INDEX(游戏节奏!$AE$4:$AE$13,挂机派遣!D17)*INDEX(挂机派遣!$B$1:$B$2,挂机派遣!F17),0)</f>
        <v>8</v>
      </c>
      <c r="I17" s="14" t="s">
        <v>600</v>
      </c>
      <c r="J17" s="18">
        <f>ROUND(INDEX(游戏节奏!$AD$4:$AD$13,挂机派遣!D17)*INDEX(挂机派遣!$B$1:$B$2,挂机派遣!F17),0)</f>
        <v>7</v>
      </c>
      <c r="K17" s="14" t="s">
        <v>470</v>
      </c>
      <c r="L17" s="18">
        <f>INDEX(游戏节奏!$AF$4:$AF$13,挂机派遣!D17)</f>
        <v>5</v>
      </c>
      <c r="S17" s="21" t="str">
        <f t="shared" si="1"/>
        <v>480/h</v>
      </c>
      <c r="T17" s="21" t="str">
        <f t="shared" si="2"/>
        <v>60/h</v>
      </c>
    </row>
    <row r="18" spans="4:21" ht="16.5" x14ac:dyDescent="0.2">
      <c r="D18" s="14">
        <v>3</v>
      </c>
      <c r="E18" s="14">
        <v>6</v>
      </c>
      <c r="F18" s="14">
        <v>2</v>
      </c>
      <c r="G18" s="18">
        <f>INDEX(游戏节奏!$AC$4:$AC$13,挂机派遣!D18)</f>
        <v>5</v>
      </c>
      <c r="H18" s="18">
        <f>ROUND(INDEX(游戏节奏!$AE$4:$AE$13,挂机派遣!D18)*INDEX(挂机派遣!$B$1:$B$2,挂机派遣!F18),0)</f>
        <v>8</v>
      </c>
      <c r="I18" s="14" t="s">
        <v>601</v>
      </c>
      <c r="J18" s="18">
        <f>ROUND(INDEX(游戏节奏!$AD$4:$AD$13,挂机派遣!D18)*INDEX(挂机派遣!$B$1:$B$2,挂机派遣!F18),0)</f>
        <v>7</v>
      </c>
      <c r="K18" s="14" t="s">
        <v>471</v>
      </c>
      <c r="L18" s="18">
        <f>INDEX(游戏节奏!$AF$4:$AF$13,挂机派遣!D18)</f>
        <v>5</v>
      </c>
      <c r="S18" s="21" t="str">
        <f t="shared" si="1"/>
        <v>480/h</v>
      </c>
      <c r="T18" s="21" t="str">
        <f t="shared" si="2"/>
        <v>60/h</v>
      </c>
    </row>
    <row r="19" spans="4:21" ht="16.5" x14ac:dyDescent="0.2">
      <c r="D19" s="14">
        <v>3</v>
      </c>
      <c r="E19" s="14">
        <v>7</v>
      </c>
      <c r="F19" s="14">
        <v>2</v>
      </c>
      <c r="G19" s="18">
        <f>INDEX(游戏节奏!$AC$4:$AC$13,挂机派遣!D19)</f>
        <v>5</v>
      </c>
      <c r="H19" s="18">
        <f>ROUND(INDEX(游戏节奏!$AE$4:$AE$13,挂机派遣!D19)*INDEX(挂机派遣!$B$1:$B$2,挂机派遣!F19),0)</f>
        <v>8</v>
      </c>
      <c r="I19" s="14" t="s">
        <v>600</v>
      </c>
      <c r="J19" s="18">
        <f>ROUND(INDEX(游戏节奏!$AD$4:$AD$13,挂机派遣!D19)*INDEX(挂机派遣!$B$1:$B$2,挂机派遣!F19),0)</f>
        <v>7</v>
      </c>
      <c r="K19" s="14" t="s">
        <v>470</v>
      </c>
      <c r="L19" s="18">
        <f>INDEX(游戏节奏!$AF$4:$AF$13,挂机派遣!D19)</f>
        <v>5</v>
      </c>
      <c r="S19" s="21" t="str">
        <f t="shared" si="1"/>
        <v>480/h</v>
      </c>
      <c r="T19" s="21" t="str">
        <f t="shared" si="2"/>
        <v>60/h</v>
      </c>
    </row>
    <row r="20" spans="4:21" ht="16.5" x14ac:dyDescent="0.2">
      <c r="D20" s="14">
        <v>3</v>
      </c>
      <c r="E20" s="14">
        <v>8</v>
      </c>
      <c r="F20" s="14">
        <v>2</v>
      </c>
      <c r="G20" s="18">
        <f>INDEX(游戏节奏!$AC$4:$AC$13,挂机派遣!D20)</f>
        <v>5</v>
      </c>
      <c r="H20" s="18">
        <f>ROUND(INDEX(游戏节奏!$AE$4:$AE$13,挂机派遣!D20)*INDEX(挂机派遣!$B$1:$B$2,挂机派遣!F20),0)</f>
        <v>8</v>
      </c>
      <c r="I20" s="14" t="s">
        <v>601</v>
      </c>
      <c r="J20" s="18">
        <f>ROUND(INDEX(游戏节奏!$AD$4:$AD$13,挂机派遣!D20)*INDEX(挂机派遣!$B$1:$B$2,挂机派遣!F20),0)</f>
        <v>7</v>
      </c>
      <c r="K20" s="14" t="s">
        <v>471</v>
      </c>
      <c r="L20" s="18">
        <f>INDEX(游戏节奏!$AF$4:$AF$13,挂机派遣!D20)</f>
        <v>5</v>
      </c>
      <c r="S20" s="21" t="str">
        <f t="shared" si="1"/>
        <v>480/h</v>
      </c>
      <c r="T20" s="21" t="str">
        <f t="shared" si="2"/>
        <v>60/h</v>
      </c>
    </row>
    <row r="21" spans="4:21" ht="16.5" x14ac:dyDescent="0.2">
      <c r="D21" s="14">
        <v>4</v>
      </c>
      <c r="E21" s="14">
        <v>1</v>
      </c>
      <c r="F21" s="14">
        <v>1</v>
      </c>
      <c r="G21" s="18">
        <f>INDEX(游戏节奏!$AC$4:$AC$13,挂机派遣!D21)</f>
        <v>5</v>
      </c>
      <c r="H21" s="18">
        <f>ROUND(INDEX(游戏节奏!$AE$4:$AE$13,挂机派遣!D21)*INDEX(挂机派遣!$B$1:$B$2,挂机派遣!F21),0)</f>
        <v>6</v>
      </c>
      <c r="I21" s="14" t="s">
        <v>600</v>
      </c>
      <c r="J21" s="18">
        <f>ROUND(INDEX(游戏节奏!$AD$4:$AD$13,挂机派遣!D21)*INDEX(挂机派遣!$B$1:$B$2,挂机派遣!F21),0)</f>
        <v>6</v>
      </c>
      <c r="K21" s="14" t="s">
        <v>472</v>
      </c>
      <c r="L21" s="18">
        <f>INDEX(游戏节奏!$AG$4:$AG$13,挂机派遣!D21)</f>
        <v>2.5</v>
      </c>
      <c r="M21" s="14" t="s">
        <v>507</v>
      </c>
      <c r="N21" s="18">
        <f>INDEX(游戏节奏!$AI$4:$AI$13,挂机派遣!D21)</f>
        <v>1</v>
      </c>
      <c r="S21" s="21" t="str">
        <f t="shared" si="1"/>
        <v>360/h</v>
      </c>
      <c r="T21" s="21" t="str">
        <f t="shared" si="2"/>
        <v>30/h</v>
      </c>
      <c r="U21" t="str">
        <f>N21*3&amp;"/h"</f>
        <v>3/h</v>
      </c>
    </row>
    <row r="22" spans="4:21" ht="16.5" x14ac:dyDescent="0.2">
      <c r="D22" s="14">
        <v>4</v>
      </c>
      <c r="E22" s="14">
        <v>2</v>
      </c>
      <c r="F22" s="14">
        <v>1</v>
      </c>
      <c r="G22" s="18">
        <f>INDEX(游戏节奏!$AC$4:$AC$13,挂机派遣!D22)</f>
        <v>5</v>
      </c>
      <c r="H22" s="18">
        <f>ROUND(INDEX(游戏节奏!$AE$4:$AE$13,挂机派遣!D22)*INDEX(挂机派遣!$B$1:$B$2,挂机派遣!F22),0)</f>
        <v>6</v>
      </c>
      <c r="I22" s="14" t="s">
        <v>601</v>
      </c>
      <c r="J22" s="18">
        <f>ROUND(INDEX(游戏节奏!$AD$4:$AD$13,挂机派遣!D22)*INDEX(挂机派遣!$B$1:$B$2,挂机派遣!F22),0)</f>
        <v>6</v>
      </c>
      <c r="K22" s="14" t="s">
        <v>473</v>
      </c>
      <c r="L22" s="18">
        <f>INDEX(游戏节奏!$AG$4:$AG$13,挂机派遣!D22)</f>
        <v>2.5</v>
      </c>
      <c r="M22" s="14" t="s">
        <v>508</v>
      </c>
      <c r="N22" s="18">
        <f>INDEX(游戏节奏!$AI$4:$AI$13,挂机派遣!D22)</f>
        <v>1</v>
      </c>
      <c r="S22" s="21" t="str">
        <f t="shared" si="1"/>
        <v>360/h</v>
      </c>
      <c r="T22" s="21" t="str">
        <f t="shared" si="2"/>
        <v>30/h</v>
      </c>
      <c r="U22" s="21" t="str">
        <f t="shared" ref="U22:U84" si="3">N22*3&amp;"/h"</f>
        <v>3/h</v>
      </c>
    </row>
    <row r="23" spans="4:21" ht="16.5" x14ac:dyDescent="0.2">
      <c r="D23" s="14">
        <v>4</v>
      </c>
      <c r="E23" s="14">
        <v>3</v>
      </c>
      <c r="F23" s="14">
        <v>1</v>
      </c>
      <c r="G23" s="18">
        <f>INDEX(游戏节奏!$AC$4:$AC$13,挂机派遣!D23)</f>
        <v>5</v>
      </c>
      <c r="H23" s="18">
        <f>ROUND(INDEX(游戏节奏!$AE$4:$AE$13,挂机派遣!D23)*INDEX(挂机派遣!$B$1:$B$2,挂机派遣!F23),0)</f>
        <v>6</v>
      </c>
      <c r="I23" s="14" t="s">
        <v>600</v>
      </c>
      <c r="J23" s="18">
        <f>ROUND(INDEX(游戏节奏!$AD$4:$AD$13,挂机派遣!D23)*INDEX(挂机派遣!$B$1:$B$2,挂机派遣!F23),0)</f>
        <v>6</v>
      </c>
      <c r="K23" s="14" t="s">
        <v>472</v>
      </c>
      <c r="L23" s="18">
        <f>INDEX(游戏节奏!$AG$4:$AG$13,挂机派遣!D23)</f>
        <v>2.5</v>
      </c>
      <c r="M23" s="14" t="s">
        <v>509</v>
      </c>
      <c r="N23" s="18">
        <f>INDEX(游戏节奏!$AI$4:$AI$13,挂机派遣!D23)</f>
        <v>1</v>
      </c>
      <c r="S23" s="21" t="str">
        <f t="shared" si="1"/>
        <v>360/h</v>
      </c>
      <c r="T23" s="21" t="str">
        <f t="shared" si="2"/>
        <v>30/h</v>
      </c>
      <c r="U23" s="21" t="str">
        <f t="shared" si="3"/>
        <v>3/h</v>
      </c>
    </row>
    <row r="24" spans="4:21" ht="16.5" x14ac:dyDescent="0.2">
      <c r="D24" s="14">
        <v>4</v>
      </c>
      <c r="E24" s="14">
        <v>4</v>
      </c>
      <c r="F24" s="14">
        <v>1</v>
      </c>
      <c r="G24" s="18">
        <f>INDEX(游戏节奏!$AC$4:$AC$13,挂机派遣!D24)</f>
        <v>5</v>
      </c>
      <c r="H24" s="18">
        <f>ROUND(INDEX(游戏节奏!$AE$4:$AE$13,挂机派遣!D24)*INDEX(挂机派遣!$B$1:$B$2,挂机派遣!F24),0)</f>
        <v>6</v>
      </c>
      <c r="I24" s="14" t="s">
        <v>601</v>
      </c>
      <c r="J24" s="18">
        <f>ROUND(INDEX(游戏节奏!$AD$4:$AD$13,挂机派遣!D24)*INDEX(挂机派遣!$B$1:$B$2,挂机派遣!F24),0)</f>
        <v>6</v>
      </c>
      <c r="K24" s="14" t="s">
        <v>473</v>
      </c>
      <c r="L24" s="18">
        <f>INDEX(游戏节奏!$AG$4:$AG$13,挂机派遣!D24)</f>
        <v>2.5</v>
      </c>
      <c r="M24" s="14" t="s">
        <v>510</v>
      </c>
      <c r="N24" s="18">
        <f>INDEX(游戏节奏!$AI$4:$AI$13,挂机派遣!D24)</f>
        <v>1</v>
      </c>
      <c r="S24" s="21" t="str">
        <f t="shared" si="1"/>
        <v>360/h</v>
      </c>
      <c r="T24" s="21" t="str">
        <f t="shared" si="2"/>
        <v>30/h</v>
      </c>
      <c r="U24" s="21" t="str">
        <f t="shared" si="3"/>
        <v>3/h</v>
      </c>
    </row>
    <row r="25" spans="4:21" ht="16.5" x14ac:dyDescent="0.2">
      <c r="D25" s="14">
        <v>4</v>
      </c>
      <c r="E25" s="14">
        <v>5</v>
      </c>
      <c r="F25" s="14">
        <v>1</v>
      </c>
      <c r="G25" s="18">
        <f>INDEX(游戏节奏!$AC$4:$AC$13,挂机派遣!D25)</f>
        <v>5</v>
      </c>
      <c r="H25" s="18">
        <f>ROUND(INDEX(游戏节奏!$AE$4:$AE$13,挂机派遣!D25)*INDEX(挂机派遣!$B$1:$B$2,挂机派遣!F25),0)</f>
        <v>6</v>
      </c>
      <c r="I25" s="14" t="s">
        <v>600</v>
      </c>
      <c r="J25" s="18">
        <f>ROUND(INDEX(游戏节奏!$AD$4:$AD$13,挂机派遣!D25)*INDEX(挂机派遣!$B$1:$B$2,挂机派遣!F25),0)</f>
        <v>6</v>
      </c>
      <c r="K25" s="14" t="s">
        <v>472</v>
      </c>
      <c r="L25" s="18">
        <f>INDEX(游戏节奏!$AG$4:$AG$13,挂机派遣!D25)</f>
        <v>2.5</v>
      </c>
      <c r="M25" s="14" t="s">
        <v>511</v>
      </c>
      <c r="N25" s="18">
        <f>INDEX(游戏节奏!$AI$4:$AI$13,挂机派遣!D25)</f>
        <v>1</v>
      </c>
      <c r="S25" s="21" t="str">
        <f t="shared" si="1"/>
        <v>360/h</v>
      </c>
      <c r="T25" s="21" t="str">
        <f t="shared" si="2"/>
        <v>30/h</v>
      </c>
      <c r="U25" s="21" t="str">
        <f t="shared" si="3"/>
        <v>3/h</v>
      </c>
    </row>
    <row r="26" spans="4:21" ht="16.5" x14ac:dyDescent="0.2">
      <c r="D26" s="14">
        <v>4</v>
      </c>
      <c r="E26" s="14">
        <v>6</v>
      </c>
      <c r="F26" s="14">
        <v>2</v>
      </c>
      <c r="G26" s="18">
        <f>INDEX(游戏节奏!$AC$4:$AC$13,挂机派遣!D26)</f>
        <v>5</v>
      </c>
      <c r="H26" s="18">
        <f>ROUND(INDEX(游戏节奏!$AE$4:$AE$13,挂机派遣!D26)*INDEX(挂机派遣!$B$1:$B$2,挂机派遣!F26),0)</f>
        <v>9</v>
      </c>
      <c r="I26" s="14" t="s">
        <v>601</v>
      </c>
      <c r="J26" s="18">
        <f>ROUND(INDEX(游戏节奏!$AD$4:$AD$13,挂机派遣!D26)*INDEX(挂机派遣!$B$1:$B$2,挂机派遣!F26),0)</f>
        <v>9</v>
      </c>
      <c r="K26" s="14" t="s">
        <v>473</v>
      </c>
      <c r="L26" s="18">
        <f>INDEX(游戏节奏!$AG$4:$AG$13,挂机派遣!D26)</f>
        <v>2.5</v>
      </c>
      <c r="M26" s="14" t="s">
        <v>507</v>
      </c>
      <c r="N26" s="18">
        <f>INDEX(游戏节奏!$AI$4:$AI$13,挂机派遣!D26)</f>
        <v>1</v>
      </c>
      <c r="S26" s="21" t="str">
        <f t="shared" si="1"/>
        <v>540/h</v>
      </c>
      <c r="T26" s="21" t="str">
        <f t="shared" si="2"/>
        <v>30/h</v>
      </c>
      <c r="U26" s="21" t="str">
        <f t="shared" si="3"/>
        <v>3/h</v>
      </c>
    </row>
    <row r="27" spans="4:21" ht="16.5" x14ac:dyDescent="0.2">
      <c r="D27" s="14">
        <v>4</v>
      </c>
      <c r="E27" s="14">
        <v>7</v>
      </c>
      <c r="F27" s="14">
        <v>2</v>
      </c>
      <c r="G27" s="18">
        <f>INDEX(游戏节奏!$AC$4:$AC$13,挂机派遣!D27)</f>
        <v>5</v>
      </c>
      <c r="H27" s="18">
        <f>ROUND(INDEX(游戏节奏!$AE$4:$AE$13,挂机派遣!D27)*INDEX(挂机派遣!$B$1:$B$2,挂机派遣!F27),0)</f>
        <v>9</v>
      </c>
      <c r="I27" s="14" t="s">
        <v>600</v>
      </c>
      <c r="J27" s="18">
        <f>ROUND(INDEX(游戏节奏!$AD$4:$AD$13,挂机派遣!D27)*INDEX(挂机派遣!$B$1:$B$2,挂机派遣!F27),0)</f>
        <v>9</v>
      </c>
      <c r="K27" s="14" t="s">
        <v>472</v>
      </c>
      <c r="L27" s="18">
        <f>INDEX(游戏节奏!$AG$4:$AG$13,挂机派遣!D27)</f>
        <v>2.5</v>
      </c>
      <c r="M27" s="14" t="s">
        <v>508</v>
      </c>
      <c r="N27" s="18">
        <f>INDEX(游戏节奏!$AI$4:$AI$13,挂机派遣!D27)</f>
        <v>1</v>
      </c>
      <c r="S27" s="21" t="str">
        <f t="shared" si="1"/>
        <v>540/h</v>
      </c>
      <c r="T27" s="21" t="str">
        <f t="shared" si="2"/>
        <v>30/h</v>
      </c>
      <c r="U27" s="21" t="str">
        <f t="shared" si="3"/>
        <v>3/h</v>
      </c>
    </row>
    <row r="28" spans="4:21" ht="16.5" x14ac:dyDescent="0.2">
      <c r="D28" s="14">
        <v>4</v>
      </c>
      <c r="E28" s="14">
        <v>8</v>
      </c>
      <c r="F28" s="14">
        <v>2</v>
      </c>
      <c r="G28" s="18">
        <f>INDEX(游戏节奏!$AC$4:$AC$13,挂机派遣!D28)</f>
        <v>5</v>
      </c>
      <c r="H28" s="18">
        <f>ROUND(INDEX(游戏节奏!$AE$4:$AE$13,挂机派遣!D28)*INDEX(挂机派遣!$B$1:$B$2,挂机派遣!F28),0)</f>
        <v>9</v>
      </c>
      <c r="I28" s="14" t="s">
        <v>601</v>
      </c>
      <c r="J28" s="18">
        <f>ROUND(INDEX(游戏节奏!$AD$4:$AD$13,挂机派遣!D28)*INDEX(挂机派遣!$B$1:$B$2,挂机派遣!F28),0)</f>
        <v>9</v>
      </c>
      <c r="K28" s="14" t="s">
        <v>473</v>
      </c>
      <c r="L28" s="18">
        <f>INDEX(游戏节奏!$AG$4:$AG$13,挂机派遣!D28)</f>
        <v>2.5</v>
      </c>
      <c r="M28" s="14" t="s">
        <v>509</v>
      </c>
      <c r="N28" s="18">
        <f>INDEX(游戏节奏!$AI$4:$AI$13,挂机派遣!D28)</f>
        <v>1</v>
      </c>
      <c r="S28" s="21" t="str">
        <f t="shared" si="1"/>
        <v>540/h</v>
      </c>
      <c r="T28" s="21" t="str">
        <f t="shared" si="2"/>
        <v>30/h</v>
      </c>
      <c r="U28" s="21" t="str">
        <f t="shared" si="3"/>
        <v>3/h</v>
      </c>
    </row>
    <row r="29" spans="4:21" ht="16.5" x14ac:dyDescent="0.2">
      <c r="D29" s="14">
        <v>4</v>
      </c>
      <c r="E29" s="14">
        <v>9</v>
      </c>
      <c r="F29" s="14">
        <v>2</v>
      </c>
      <c r="G29" s="18">
        <f>INDEX(游戏节奏!$AC$4:$AC$13,挂机派遣!D29)</f>
        <v>5</v>
      </c>
      <c r="H29" s="18">
        <f>ROUND(INDEX(游戏节奏!$AE$4:$AE$13,挂机派遣!D29)*INDEX(挂机派遣!$B$1:$B$2,挂机派遣!F29),0)</f>
        <v>9</v>
      </c>
      <c r="I29" s="14" t="s">
        <v>600</v>
      </c>
      <c r="J29" s="18">
        <f>ROUND(INDEX(游戏节奏!$AD$4:$AD$13,挂机派遣!D29)*INDEX(挂机派遣!$B$1:$B$2,挂机派遣!F29),0)</f>
        <v>9</v>
      </c>
      <c r="K29" s="14" t="s">
        <v>472</v>
      </c>
      <c r="L29" s="18">
        <f>INDEX(游戏节奏!$AG$4:$AG$13,挂机派遣!D29)</f>
        <v>2.5</v>
      </c>
      <c r="M29" s="14" t="s">
        <v>510</v>
      </c>
      <c r="N29" s="18">
        <f>INDEX(游戏节奏!$AI$4:$AI$13,挂机派遣!D29)</f>
        <v>1</v>
      </c>
      <c r="S29" s="21" t="str">
        <f t="shared" si="1"/>
        <v>540/h</v>
      </c>
      <c r="T29" s="21" t="str">
        <f t="shared" si="2"/>
        <v>30/h</v>
      </c>
      <c r="U29" s="21" t="str">
        <f t="shared" si="3"/>
        <v>3/h</v>
      </c>
    </row>
    <row r="30" spans="4:21" ht="16.5" x14ac:dyDescent="0.2">
      <c r="D30" s="14">
        <v>4</v>
      </c>
      <c r="E30" s="14">
        <v>10</v>
      </c>
      <c r="F30" s="14">
        <v>2</v>
      </c>
      <c r="G30" s="18">
        <f>INDEX(游戏节奏!$AC$4:$AC$13,挂机派遣!D30)</f>
        <v>5</v>
      </c>
      <c r="H30" s="18">
        <f>ROUND(INDEX(游戏节奏!$AE$4:$AE$13,挂机派遣!D30)*INDEX(挂机派遣!$B$1:$B$2,挂机派遣!F30),0)</f>
        <v>9</v>
      </c>
      <c r="I30" s="14" t="s">
        <v>601</v>
      </c>
      <c r="J30" s="18">
        <f>ROUND(INDEX(游戏节奏!$AD$4:$AD$13,挂机派遣!D30)*INDEX(挂机派遣!$B$1:$B$2,挂机派遣!F30),0)</f>
        <v>9</v>
      </c>
      <c r="K30" s="14" t="s">
        <v>473</v>
      </c>
      <c r="L30" s="18">
        <f>INDEX(游戏节奏!$AG$4:$AG$13,挂机派遣!D30)</f>
        <v>2.5</v>
      </c>
      <c r="M30" s="14" t="s">
        <v>511</v>
      </c>
      <c r="N30" s="18">
        <f>INDEX(游戏节奏!$AI$4:$AI$13,挂机派遣!D30)</f>
        <v>1</v>
      </c>
      <c r="S30" s="21" t="str">
        <f t="shared" si="1"/>
        <v>540/h</v>
      </c>
      <c r="T30" s="21" t="str">
        <f t="shared" si="2"/>
        <v>30/h</v>
      </c>
      <c r="U30" s="21" t="str">
        <f t="shared" si="3"/>
        <v>3/h</v>
      </c>
    </row>
    <row r="31" spans="4:21" ht="16.5" x14ac:dyDescent="0.2">
      <c r="D31" s="14">
        <v>5</v>
      </c>
      <c r="E31" s="14">
        <v>1</v>
      </c>
      <c r="F31" s="14">
        <v>1</v>
      </c>
      <c r="G31" s="18">
        <f>INDEX(游戏节奏!$AC$4:$AC$13,挂机派遣!D31)</f>
        <v>5</v>
      </c>
      <c r="H31" s="18">
        <f>ROUND(INDEX(游戏节奏!$AE$4:$AE$13,挂机派遣!D31)*INDEX(挂机派遣!$B$1:$B$2,挂机派遣!F31),0)</f>
        <v>7</v>
      </c>
      <c r="I31" s="14" t="s">
        <v>600</v>
      </c>
      <c r="J31" s="18">
        <f>ROUND(INDEX(游戏节奏!$AD$4:$AD$13,挂机派遣!D31)*INDEX(挂机派遣!$B$1:$B$2,挂机派遣!F31),0)</f>
        <v>8</v>
      </c>
      <c r="K31" s="14" t="s">
        <v>472</v>
      </c>
      <c r="L31" s="18">
        <f>INDEX(游戏节奏!$AG$4:$AG$13,挂机派遣!D31)</f>
        <v>3.5</v>
      </c>
      <c r="M31" s="14" t="s">
        <v>507</v>
      </c>
      <c r="N31" s="18">
        <f>INDEX(游戏节奏!$AI$4:$AI$13,挂机派遣!D31)</f>
        <v>2</v>
      </c>
      <c r="S31" s="21" t="str">
        <f t="shared" si="1"/>
        <v>420/h</v>
      </c>
      <c r="T31" s="21" t="str">
        <f t="shared" si="2"/>
        <v>42/h</v>
      </c>
      <c r="U31" s="21" t="str">
        <f t="shared" si="3"/>
        <v>6/h</v>
      </c>
    </row>
    <row r="32" spans="4:21" ht="16.5" x14ac:dyDescent="0.2">
      <c r="D32" s="14">
        <v>5</v>
      </c>
      <c r="E32" s="14">
        <v>2</v>
      </c>
      <c r="F32" s="14">
        <v>1</v>
      </c>
      <c r="G32" s="18">
        <f>INDEX(游戏节奏!$AC$4:$AC$13,挂机派遣!D32)</f>
        <v>5</v>
      </c>
      <c r="H32" s="18">
        <f>ROUND(INDEX(游戏节奏!$AE$4:$AE$13,挂机派遣!D32)*INDEX(挂机派遣!$B$1:$B$2,挂机派遣!F32),0)</f>
        <v>7</v>
      </c>
      <c r="I32" s="14" t="s">
        <v>601</v>
      </c>
      <c r="J32" s="18">
        <f>ROUND(INDEX(游戏节奏!$AD$4:$AD$13,挂机派遣!D32)*INDEX(挂机派遣!$B$1:$B$2,挂机派遣!F32),0)</f>
        <v>8</v>
      </c>
      <c r="K32" s="14" t="s">
        <v>473</v>
      </c>
      <c r="L32" s="18">
        <f>INDEX(游戏节奏!$AG$4:$AG$13,挂机派遣!D32)</f>
        <v>3.5</v>
      </c>
      <c r="M32" s="14" t="s">
        <v>508</v>
      </c>
      <c r="N32" s="18">
        <f>INDEX(游戏节奏!$AI$4:$AI$13,挂机派遣!D32)</f>
        <v>2</v>
      </c>
      <c r="S32" s="21" t="str">
        <f t="shared" si="1"/>
        <v>420/h</v>
      </c>
      <c r="T32" s="21" t="str">
        <f t="shared" si="2"/>
        <v>42/h</v>
      </c>
      <c r="U32" s="21" t="str">
        <f t="shared" si="3"/>
        <v>6/h</v>
      </c>
    </row>
    <row r="33" spans="4:21" ht="16.5" x14ac:dyDescent="0.2">
      <c r="D33" s="14">
        <v>5</v>
      </c>
      <c r="E33" s="14">
        <v>3</v>
      </c>
      <c r="F33" s="14">
        <v>1</v>
      </c>
      <c r="G33" s="18">
        <f>INDEX(游戏节奏!$AC$4:$AC$13,挂机派遣!D33)</f>
        <v>5</v>
      </c>
      <c r="H33" s="18">
        <f>ROUND(INDEX(游戏节奏!$AE$4:$AE$13,挂机派遣!D33)*INDEX(挂机派遣!$B$1:$B$2,挂机派遣!F33),0)</f>
        <v>7</v>
      </c>
      <c r="I33" s="14" t="s">
        <v>600</v>
      </c>
      <c r="J33" s="18">
        <f>ROUND(INDEX(游戏节奏!$AD$4:$AD$13,挂机派遣!D33)*INDEX(挂机派遣!$B$1:$B$2,挂机派遣!F33),0)</f>
        <v>8</v>
      </c>
      <c r="K33" s="14" t="s">
        <v>472</v>
      </c>
      <c r="L33" s="18">
        <f>INDEX(游戏节奏!$AG$4:$AG$13,挂机派遣!D33)</f>
        <v>3.5</v>
      </c>
      <c r="M33" s="14" t="s">
        <v>509</v>
      </c>
      <c r="N33" s="18">
        <f>INDEX(游戏节奏!$AI$4:$AI$13,挂机派遣!D33)</f>
        <v>2</v>
      </c>
      <c r="S33" s="21" t="str">
        <f t="shared" si="1"/>
        <v>420/h</v>
      </c>
      <c r="T33" s="21" t="str">
        <f t="shared" si="2"/>
        <v>42/h</v>
      </c>
      <c r="U33" s="21" t="str">
        <f t="shared" si="3"/>
        <v>6/h</v>
      </c>
    </row>
    <row r="34" spans="4:21" ht="16.5" x14ac:dyDescent="0.2">
      <c r="D34" s="14">
        <v>5</v>
      </c>
      <c r="E34" s="14">
        <v>4</v>
      </c>
      <c r="F34" s="14">
        <v>1</v>
      </c>
      <c r="G34" s="18">
        <f>INDEX(游戏节奏!$AC$4:$AC$13,挂机派遣!D34)</f>
        <v>5</v>
      </c>
      <c r="H34" s="18">
        <f>ROUND(INDEX(游戏节奏!$AE$4:$AE$13,挂机派遣!D34)*INDEX(挂机派遣!$B$1:$B$2,挂机派遣!F34),0)</f>
        <v>7</v>
      </c>
      <c r="I34" s="14" t="s">
        <v>601</v>
      </c>
      <c r="J34" s="18">
        <f>ROUND(INDEX(游戏节奏!$AD$4:$AD$13,挂机派遣!D34)*INDEX(挂机派遣!$B$1:$B$2,挂机派遣!F34),0)</f>
        <v>8</v>
      </c>
      <c r="K34" s="14" t="s">
        <v>473</v>
      </c>
      <c r="L34" s="18">
        <f>INDEX(游戏节奏!$AG$4:$AG$13,挂机派遣!D34)</f>
        <v>3.5</v>
      </c>
      <c r="M34" s="14" t="s">
        <v>510</v>
      </c>
      <c r="N34" s="18">
        <f>INDEX(游戏节奏!$AI$4:$AI$13,挂机派遣!D34)</f>
        <v>2</v>
      </c>
      <c r="S34" s="21" t="str">
        <f t="shared" si="1"/>
        <v>420/h</v>
      </c>
      <c r="T34" s="21" t="str">
        <f t="shared" si="2"/>
        <v>42/h</v>
      </c>
      <c r="U34" s="21" t="str">
        <f t="shared" si="3"/>
        <v>6/h</v>
      </c>
    </row>
    <row r="35" spans="4:21" ht="16.5" x14ac:dyDescent="0.2">
      <c r="D35" s="14">
        <v>5</v>
      </c>
      <c r="E35" s="14">
        <v>5</v>
      </c>
      <c r="F35" s="14">
        <v>1</v>
      </c>
      <c r="G35" s="18">
        <f>INDEX(游戏节奏!$AC$4:$AC$13,挂机派遣!D35)</f>
        <v>5</v>
      </c>
      <c r="H35" s="18">
        <f>ROUND(INDEX(游戏节奏!$AE$4:$AE$13,挂机派遣!D35)*INDEX(挂机派遣!$B$1:$B$2,挂机派遣!F35),0)</f>
        <v>7</v>
      </c>
      <c r="I35" s="14" t="s">
        <v>600</v>
      </c>
      <c r="J35" s="18">
        <f>ROUND(INDEX(游戏节奏!$AD$4:$AD$13,挂机派遣!D35)*INDEX(挂机派遣!$B$1:$B$2,挂机派遣!F35),0)</f>
        <v>8</v>
      </c>
      <c r="K35" s="14" t="s">
        <v>472</v>
      </c>
      <c r="L35" s="18">
        <f>INDEX(游戏节奏!$AG$4:$AG$13,挂机派遣!D35)</f>
        <v>3.5</v>
      </c>
      <c r="M35" s="14" t="s">
        <v>511</v>
      </c>
      <c r="N35" s="18">
        <f>INDEX(游戏节奏!$AI$4:$AI$13,挂机派遣!D35)</f>
        <v>2</v>
      </c>
      <c r="S35" s="21" t="str">
        <f t="shared" si="1"/>
        <v>420/h</v>
      </c>
      <c r="T35" s="21" t="str">
        <f t="shared" si="2"/>
        <v>42/h</v>
      </c>
      <c r="U35" s="21" t="str">
        <f t="shared" si="3"/>
        <v>6/h</v>
      </c>
    </row>
    <row r="36" spans="4:21" ht="16.5" x14ac:dyDescent="0.2">
      <c r="D36" s="14">
        <v>5</v>
      </c>
      <c r="E36" s="14">
        <v>6</v>
      </c>
      <c r="F36" s="14">
        <v>2</v>
      </c>
      <c r="G36" s="18">
        <f>INDEX(游戏节奏!$AC$4:$AC$13,挂机派遣!D36)</f>
        <v>5</v>
      </c>
      <c r="H36" s="18">
        <f>ROUND(INDEX(游戏节奏!$AE$4:$AE$13,挂机派遣!D36)*INDEX(挂机派遣!$B$1:$B$2,挂机派遣!F36),0)</f>
        <v>10</v>
      </c>
      <c r="I36" s="14" t="s">
        <v>601</v>
      </c>
      <c r="J36" s="18">
        <f>ROUND(INDEX(游戏节奏!$AD$4:$AD$13,挂机派遣!D36)*INDEX(挂机派遣!$B$1:$B$2,挂机派遣!F36),0)</f>
        <v>11</v>
      </c>
      <c r="K36" s="14" t="s">
        <v>473</v>
      </c>
      <c r="L36" s="18">
        <f>INDEX(游戏节奏!$AG$4:$AG$13,挂机派遣!D36)</f>
        <v>3.5</v>
      </c>
      <c r="M36" s="14" t="s">
        <v>507</v>
      </c>
      <c r="N36" s="18">
        <f>INDEX(游戏节奏!$AI$4:$AI$13,挂机派遣!D36)</f>
        <v>2</v>
      </c>
      <c r="S36" s="21" t="str">
        <f t="shared" si="1"/>
        <v>600/h</v>
      </c>
      <c r="T36" s="21" t="str">
        <f t="shared" si="2"/>
        <v>42/h</v>
      </c>
      <c r="U36" s="21" t="str">
        <f t="shared" si="3"/>
        <v>6/h</v>
      </c>
    </row>
    <row r="37" spans="4:21" ht="16.5" x14ac:dyDescent="0.2">
      <c r="D37" s="14">
        <v>5</v>
      </c>
      <c r="E37" s="14">
        <v>7</v>
      </c>
      <c r="F37" s="14">
        <v>2</v>
      </c>
      <c r="G37" s="18">
        <f>INDEX(游戏节奏!$AC$4:$AC$13,挂机派遣!D37)</f>
        <v>5</v>
      </c>
      <c r="H37" s="18">
        <f>ROUND(INDEX(游戏节奏!$AE$4:$AE$13,挂机派遣!D37)*INDEX(挂机派遣!$B$1:$B$2,挂机派遣!F37),0)</f>
        <v>10</v>
      </c>
      <c r="I37" s="14" t="s">
        <v>600</v>
      </c>
      <c r="J37" s="18">
        <f>ROUND(INDEX(游戏节奏!$AD$4:$AD$13,挂机派遣!D37)*INDEX(挂机派遣!$B$1:$B$2,挂机派遣!F37),0)</f>
        <v>11</v>
      </c>
      <c r="K37" s="14" t="s">
        <v>472</v>
      </c>
      <c r="L37" s="18">
        <f>INDEX(游戏节奏!$AG$4:$AG$13,挂机派遣!D37)</f>
        <v>3.5</v>
      </c>
      <c r="M37" s="14" t="s">
        <v>508</v>
      </c>
      <c r="N37" s="18">
        <f>INDEX(游戏节奏!$AI$4:$AI$13,挂机派遣!D37)</f>
        <v>2</v>
      </c>
      <c r="S37" s="21" t="str">
        <f t="shared" si="1"/>
        <v>600/h</v>
      </c>
      <c r="T37" s="21" t="str">
        <f t="shared" si="2"/>
        <v>42/h</v>
      </c>
      <c r="U37" s="21" t="str">
        <f t="shared" si="3"/>
        <v>6/h</v>
      </c>
    </row>
    <row r="38" spans="4:21" ht="16.5" x14ac:dyDescent="0.2">
      <c r="D38" s="14">
        <v>5</v>
      </c>
      <c r="E38" s="14">
        <v>8</v>
      </c>
      <c r="F38" s="14">
        <v>2</v>
      </c>
      <c r="G38" s="18">
        <f>INDEX(游戏节奏!$AC$4:$AC$13,挂机派遣!D38)</f>
        <v>5</v>
      </c>
      <c r="H38" s="18">
        <f>ROUND(INDEX(游戏节奏!$AE$4:$AE$13,挂机派遣!D38)*INDEX(挂机派遣!$B$1:$B$2,挂机派遣!F38),0)</f>
        <v>10</v>
      </c>
      <c r="I38" s="14" t="s">
        <v>601</v>
      </c>
      <c r="J38" s="18">
        <f>ROUND(INDEX(游戏节奏!$AD$4:$AD$13,挂机派遣!D38)*INDEX(挂机派遣!$B$1:$B$2,挂机派遣!F38),0)</f>
        <v>11</v>
      </c>
      <c r="K38" s="14" t="s">
        <v>473</v>
      </c>
      <c r="L38" s="18">
        <f>INDEX(游戏节奏!$AG$4:$AG$13,挂机派遣!D38)</f>
        <v>3.5</v>
      </c>
      <c r="M38" s="14" t="s">
        <v>509</v>
      </c>
      <c r="N38" s="18">
        <f>INDEX(游戏节奏!$AI$4:$AI$13,挂机派遣!D38)</f>
        <v>2</v>
      </c>
      <c r="S38" s="21" t="str">
        <f t="shared" si="1"/>
        <v>600/h</v>
      </c>
      <c r="T38" s="21" t="str">
        <f t="shared" si="2"/>
        <v>42/h</v>
      </c>
      <c r="U38" s="21" t="str">
        <f t="shared" si="3"/>
        <v>6/h</v>
      </c>
    </row>
    <row r="39" spans="4:21" ht="16.5" x14ac:dyDescent="0.2">
      <c r="D39" s="14">
        <v>5</v>
      </c>
      <c r="E39" s="14">
        <v>9</v>
      </c>
      <c r="F39" s="14">
        <v>2</v>
      </c>
      <c r="G39" s="18">
        <f>INDEX(游戏节奏!$AC$4:$AC$13,挂机派遣!D39)</f>
        <v>5</v>
      </c>
      <c r="H39" s="18">
        <f>ROUND(INDEX(游戏节奏!$AE$4:$AE$13,挂机派遣!D39)*INDEX(挂机派遣!$B$1:$B$2,挂机派遣!F39),0)</f>
        <v>10</v>
      </c>
      <c r="I39" s="14" t="s">
        <v>600</v>
      </c>
      <c r="J39" s="18">
        <f>ROUND(INDEX(游戏节奏!$AD$4:$AD$13,挂机派遣!D39)*INDEX(挂机派遣!$B$1:$B$2,挂机派遣!F39),0)</f>
        <v>11</v>
      </c>
      <c r="K39" s="14" t="s">
        <v>472</v>
      </c>
      <c r="L39" s="18">
        <f>INDEX(游戏节奏!$AG$4:$AG$13,挂机派遣!D39)</f>
        <v>3.5</v>
      </c>
      <c r="M39" s="14" t="s">
        <v>510</v>
      </c>
      <c r="N39" s="18">
        <f>INDEX(游戏节奏!$AI$4:$AI$13,挂机派遣!D39)</f>
        <v>2</v>
      </c>
      <c r="S39" s="21" t="str">
        <f t="shared" si="1"/>
        <v>600/h</v>
      </c>
      <c r="T39" s="21" t="str">
        <f t="shared" si="2"/>
        <v>42/h</v>
      </c>
      <c r="U39" s="21" t="str">
        <f t="shared" si="3"/>
        <v>6/h</v>
      </c>
    </row>
    <row r="40" spans="4:21" ht="16.5" x14ac:dyDescent="0.2">
      <c r="D40" s="14">
        <v>5</v>
      </c>
      <c r="E40" s="14">
        <v>10</v>
      </c>
      <c r="F40" s="14">
        <v>2</v>
      </c>
      <c r="G40" s="18">
        <f>INDEX(游戏节奏!$AC$4:$AC$13,挂机派遣!D40)</f>
        <v>5</v>
      </c>
      <c r="H40" s="18">
        <f>ROUND(INDEX(游戏节奏!$AE$4:$AE$13,挂机派遣!D40)*INDEX(挂机派遣!$B$1:$B$2,挂机派遣!F40),0)</f>
        <v>10</v>
      </c>
      <c r="I40" s="14" t="s">
        <v>601</v>
      </c>
      <c r="J40" s="18">
        <f>ROUND(INDEX(游戏节奏!$AD$4:$AD$13,挂机派遣!D40)*INDEX(挂机派遣!$B$1:$B$2,挂机派遣!F40),0)</f>
        <v>11</v>
      </c>
      <c r="K40" s="14" t="s">
        <v>473</v>
      </c>
      <c r="L40" s="18">
        <f>INDEX(游戏节奏!$AG$4:$AG$13,挂机派遣!D40)</f>
        <v>3.5</v>
      </c>
      <c r="M40" s="14" t="s">
        <v>511</v>
      </c>
      <c r="N40" s="18">
        <f>INDEX(游戏节奏!$AI$4:$AI$13,挂机派遣!D40)</f>
        <v>2</v>
      </c>
      <c r="S40" s="21" t="str">
        <f t="shared" si="1"/>
        <v>600/h</v>
      </c>
      <c r="T40" s="21" t="str">
        <f t="shared" si="2"/>
        <v>42/h</v>
      </c>
      <c r="U40" s="21" t="str">
        <f t="shared" si="3"/>
        <v>6/h</v>
      </c>
    </row>
    <row r="41" spans="4:21" ht="16.5" x14ac:dyDescent="0.2">
      <c r="D41" s="14">
        <v>6</v>
      </c>
      <c r="E41" s="14">
        <v>1</v>
      </c>
      <c r="F41" s="14">
        <v>1</v>
      </c>
      <c r="G41" s="18">
        <f>INDEX(游戏节奏!$AC$4:$AC$13,挂机派遣!D41)</f>
        <v>5</v>
      </c>
      <c r="H41" s="18">
        <f>ROUND(INDEX(游戏节奏!$AE$4:$AE$13,挂机派遣!D41)*INDEX(挂机派遣!$B$1:$B$2,挂机派遣!F41),0)</f>
        <v>8</v>
      </c>
      <c r="I41" s="14" t="s">
        <v>600</v>
      </c>
      <c r="J41" s="18">
        <f>ROUND(INDEX(游戏节奏!$AD$4:$AD$13,挂机派遣!D41)*INDEX(挂机派遣!$B$1:$B$2,挂机派遣!F41),0)</f>
        <v>9</v>
      </c>
      <c r="K41" s="14" t="s">
        <v>472</v>
      </c>
      <c r="L41" s="18">
        <f>INDEX(游戏节奏!$AG$4:$AG$13,挂机派遣!D41)</f>
        <v>4</v>
      </c>
      <c r="M41" s="14" t="s">
        <v>507</v>
      </c>
      <c r="N41" s="18">
        <f>INDEX(游戏节奏!$AI$4:$AI$13,挂机派遣!D41)</f>
        <v>3</v>
      </c>
      <c r="S41" s="21" t="str">
        <f t="shared" si="1"/>
        <v>480/h</v>
      </c>
      <c r="T41" s="21" t="str">
        <f t="shared" si="2"/>
        <v>48/h</v>
      </c>
      <c r="U41" s="21" t="str">
        <f t="shared" si="3"/>
        <v>9/h</v>
      </c>
    </row>
    <row r="42" spans="4:21" ht="16.5" x14ac:dyDescent="0.2">
      <c r="D42" s="14">
        <v>6</v>
      </c>
      <c r="E42" s="14">
        <v>2</v>
      </c>
      <c r="F42" s="14">
        <v>1</v>
      </c>
      <c r="G42" s="18">
        <f>INDEX(游戏节奏!$AC$4:$AC$13,挂机派遣!D42)</f>
        <v>5</v>
      </c>
      <c r="H42" s="18">
        <f>ROUND(INDEX(游戏节奏!$AE$4:$AE$13,挂机派遣!D42)*INDEX(挂机派遣!$B$1:$B$2,挂机派遣!F42),0)</f>
        <v>8</v>
      </c>
      <c r="I42" s="14" t="s">
        <v>601</v>
      </c>
      <c r="J42" s="18">
        <f>ROUND(INDEX(游戏节奏!$AD$4:$AD$13,挂机派遣!D42)*INDEX(挂机派遣!$B$1:$B$2,挂机派遣!F42),0)</f>
        <v>9</v>
      </c>
      <c r="K42" s="14" t="s">
        <v>473</v>
      </c>
      <c r="L42" s="18">
        <f>INDEX(游戏节奏!$AG$4:$AG$13,挂机派遣!D42)</f>
        <v>4</v>
      </c>
      <c r="M42" s="14" t="s">
        <v>508</v>
      </c>
      <c r="N42" s="18">
        <f>INDEX(游戏节奏!$AI$4:$AI$13,挂机派遣!D42)</f>
        <v>3</v>
      </c>
      <c r="S42" s="21" t="str">
        <f t="shared" si="1"/>
        <v>480/h</v>
      </c>
      <c r="T42" s="21" t="str">
        <f t="shared" si="2"/>
        <v>48/h</v>
      </c>
      <c r="U42" s="21" t="str">
        <f t="shared" si="3"/>
        <v>9/h</v>
      </c>
    </row>
    <row r="43" spans="4:21" ht="16.5" x14ac:dyDescent="0.2">
      <c r="D43" s="14">
        <v>6</v>
      </c>
      <c r="E43" s="14">
        <v>3</v>
      </c>
      <c r="F43" s="14">
        <v>1</v>
      </c>
      <c r="G43" s="18">
        <f>INDEX(游戏节奏!$AC$4:$AC$13,挂机派遣!D43)</f>
        <v>5</v>
      </c>
      <c r="H43" s="18">
        <f>ROUND(INDEX(游戏节奏!$AE$4:$AE$13,挂机派遣!D43)*INDEX(挂机派遣!$B$1:$B$2,挂机派遣!F43),0)</f>
        <v>8</v>
      </c>
      <c r="I43" s="14" t="s">
        <v>600</v>
      </c>
      <c r="J43" s="18">
        <f>ROUND(INDEX(游戏节奏!$AD$4:$AD$13,挂机派遣!D43)*INDEX(挂机派遣!$B$1:$B$2,挂机派遣!F43),0)</f>
        <v>9</v>
      </c>
      <c r="K43" s="14" t="s">
        <v>472</v>
      </c>
      <c r="L43" s="18">
        <f>INDEX(游戏节奏!$AG$4:$AG$13,挂机派遣!D43)</f>
        <v>4</v>
      </c>
      <c r="M43" s="14" t="s">
        <v>509</v>
      </c>
      <c r="N43" s="18">
        <f>INDEX(游戏节奏!$AI$4:$AI$13,挂机派遣!D43)</f>
        <v>3</v>
      </c>
      <c r="S43" s="21" t="str">
        <f t="shared" si="1"/>
        <v>480/h</v>
      </c>
      <c r="T43" s="21" t="str">
        <f t="shared" si="2"/>
        <v>48/h</v>
      </c>
      <c r="U43" s="21" t="str">
        <f t="shared" si="3"/>
        <v>9/h</v>
      </c>
    </row>
    <row r="44" spans="4:21" ht="16.5" x14ac:dyDescent="0.2">
      <c r="D44" s="14">
        <v>6</v>
      </c>
      <c r="E44" s="14">
        <v>4</v>
      </c>
      <c r="F44" s="14">
        <v>1</v>
      </c>
      <c r="G44" s="18">
        <f>INDEX(游戏节奏!$AC$4:$AC$13,挂机派遣!D44)</f>
        <v>5</v>
      </c>
      <c r="H44" s="18">
        <f>ROUND(INDEX(游戏节奏!$AE$4:$AE$13,挂机派遣!D44)*INDEX(挂机派遣!$B$1:$B$2,挂机派遣!F44),0)</f>
        <v>8</v>
      </c>
      <c r="I44" s="14" t="s">
        <v>601</v>
      </c>
      <c r="J44" s="18">
        <f>ROUND(INDEX(游戏节奏!$AD$4:$AD$13,挂机派遣!D44)*INDEX(挂机派遣!$B$1:$B$2,挂机派遣!F44),0)</f>
        <v>9</v>
      </c>
      <c r="K44" s="14" t="s">
        <v>473</v>
      </c>
      <c r="L44" s="18">
        <f>INDEX(游戏节奏!$AG$4:$AG$13,挂机派遣!D44)</f>
        <v>4</v>
      </c>
      <c r="M44" s="14" t="s">
        <v>510</v>
      </c>
      <c r="N44" s="18">
        <f>INDEX(游戏节奏!$AI$4:$AI$13,挂机派遣!D44)</f>
        <v>3</v>
      </c>
      <c r="S44" s="21" t="str">
        <f t="shared" si="1"/>
        <v>480/h</v>
      </c>
      <c r="T44" s="21" t="str">
        <f t="shared" si="2"/>
        <v>48/h</v>
      </c>
      <c r="U44" s="21" t="str">
        <f t="shared" si="3"/>
        <v>9/h</v>
      </c>
    </row>
    <row r="45" spans="4:21" ht="16.5" x14ac:dyDescent="0.2">
      <c r="D45" s="14">
        <v>6</v>
      </c>
      <c r="E45" s="14">
        <v>5</v>
      </c>
      <c r="F45" s="14">
        <v>1</v>
      </c>
      <c r="G45" s="18">
        <f>INDEX(游戏节奏!$AC$4:$AC$13,挂机派遣!D45)</f>
        <v>5</v>
      </c>
      <c r="H45" s="18">
        <f>ROUND(INDEX(游戏节奏!$AE$4:$AE$13,挂机派遣!D45)*INDEX(挂机派遣!$B$1:$B$2,挂机派遣!F45),0)</f>
        <v>8</v>
      </c>
      <c r="I45" s="14" t="s">
        <v>600</v>
      </c>
      <c r="J45" s="18">
        <f>ROUND(INDEX(游戏节奏!$AD$4:$AD$13,挂机派遣!D45)*INDEX(挂机派遣!$B$1:$B$2,挂机派遣!F45),0)</f>
        <v>9</v>
      </c>
      <c r="K45" s="14" t="s">
        <v>472</v>
      </c>
      <c r="L45" s="18">
        <f>INDEX(游戏节奏!$AG$4:$AG$13,挂机派遣!D45)</f>
        <v>4</v>
      </c>
      <c r="M45" s="14" t="s">
        <v>511</v>
      </c>
      <c r="N45" s="18">
        <f>INDEX(游戏节奏!$AI$4:$AI$13,挂机派遣!D45)</f>
        <v>3</v>
      </c>
      <c r="S45" s="21" t="str">
        <f t="shared" si="1"/>
        <v>480/h</v>
      </c>
      <c r="T45" s="21" t="str">
        <f t="shared" si="2"/>
        <v>48/h</v>
      </c>
      <c r="U45" s="21" t="str">
        <f t="shared" si="3"/>
        <v>9/h</v>
      </c>
    </row>
    <row r="46" spans="4:21" ht="16.5" x14ac:dyDescent="0.2">
      <c r="D46" s="14">
        <v>6</v>
      </c>
      <c r="E46" s="14">
        <v>6</v>
      </c>
      <c r="F46" s="14">
        <v>2</v>
      </c>
      <c r="G46" s="18">
        <f>INDEX(游戏节奏!$AC$4:$AC$13,挂机派遣!D46)</f>
        <v>5</v>
      </c>
      <c r="H46" s="18">
        <f>ROUND(INDEX(游戏节奏!$AE$4:$AE$13,挂机派遣!D46)*INDEX(挂机派遣!$B$1:$B$2,挂机派遣!F46),0)</f>
        <v>12</v>
      </c>
      <c r="I46" s="14" t="s">
        <v>601</v>
      </c>
      <c r="J46" s="18">
        <f>ROUND(INDEX(游戏节奏!$AD$4:$AD$13,挂机派遣!D46)*INDEX(挂机派遣!$B$1:$B$2,挂机派遣!F46),0)</f>
        <v>13</v>
      </c>
      <c r="K46" s="14" t="s">
        <v>473</v>
      </c>
      <c r="L46" s="18">
        <f>INDEX(游戏节奏!$AG$4:$AG$13,挂机派遣!D46)</f>
        <v>4</v>
      </c>
      <c r="M46" s="14" t="s">
        <v>507</v>
      </c>
      <c r="N46" s="18">
        <f>INDEX(游戏节奏!$AI$4:$AI$13,挂机派遣!D46)</f>
        <v>3</v>
      </c>
      <c r="S46" s="21" t="str">
        <f t="shared" si="1"/>
        <v>720/h</v>
      </c>
      <c r="T46" s="21" t="str">
        <f t="shared" si="2"/>
        <v>48/h</v>
      </c>
      <c r="U46" s="21" t="str">
        <f t="shared" si="3"/>
        <v>9/h</v>
      </c>
    </row>
    <row r="47" spans="4:21" ht="16.5" x14ac:dyDescent="0.2">
      <c r="D47" s="14">
        <v>6</v>
      </c>
      <c r="E47" s="14">
        <v>7</v>
      </c>
      <c r="F47" s="14">
        <v>2</v>
      </c>
      <c r="G47" s="18">
        <f>INDEX(游戏节奏!$AC$4:$AC$13,挂机派遣!D47)</f>
        <v>5</v>
      </c>
      <c r="H47" s="18">
        <f>ROUND(INDEX(游戏节奏!$AE$4:$AE$13,挂机派遣!D47)*INDEX(挂机派遣!$B$1:$B$2,挂机派遣!F47),0)</f>
        <v>12</v>
      </c>
      <c r="I47" s="14" t="s">
        <v>600</v>
      </c>
      <c r="J47" s="18">
        <f>ROUND(INDEX(游戏节奏!$AD$4:$AD$13,挂机派遣!D47)*INDEX(挂机派遣!$B$1:$B$2,挂机派遣!F47),0)</f>
        <v>13</v>
      </c>
      <c r="K47" s="14" t="s">
        <v>472</v>
      </c>
      <c r="L47" s="18">
        <f>INDEX(游戏节奏!$AG$4:$AG$13,挂机派遣!D47)</f>
        <v>4</v>
      </c>
      <c r="M47" s="14" t="s">
        <v>508</v>
      </c>
      <c r="N47" s="18">
        <f>INDEX(游戏节奏!$AI$4:$AI$13,挂机派遣!D47)</f>
        <v>3</v>
      </c>
      <c r="S47" s="21" t="str">
        <f t="shared" si="1"/>
        <v>720/h</v>
      </c>
      <c r="T47" s="21" t="str">
        <f t="shared" si="2"/>
        <v>48/h</v>
      </c>
      <c r="U47" s="21" t="str">
        <f t="shared" si="3"/>
        <v>9/h</v>
      </c>
    </row>
    <row r="48" spans="4:21" ht="16.5" x14ac:dyDescent="0.2">
      <c r="D48" s="14">
        <v>6</v>
      </c>
      <c r="E48" s="14">
        <v>8</v>
      </c>
      <c r="F48" s="14">
        <v>2</v>
      </c>
      <c r="G48" s="18">
        <f>INDEX(游戏节奏!$AC$4:$AC$13,挂机派遣!D48)</f>
        <v>5</v>
      </c>
      <c r="H48" s="18">
        <f>ROUND(INDEX(游戏节奏!$AE$4:$AE$13,挂机派遣!D48)*INDEX(挂机派遣!$B$1:$B$2,挂机派遣!F48),0)</f>
        <v>12</v>
      </c>
      <c r="I48" s="14" t="s">
        <v>601</v>
      </c>
      <c r="J48" s="18">
        <f>ROUND(INDEX(游戏节奏!$AD$4:$AD$13,挂机派遣!D48)*INDEX(挂机派遣!$B$1:$B$2,挂机派遣!F48),0)</f>
        <v>13</v>
      </c>
      <c r="K48" s="14" t="s">
        <v>473</v>
      </c>
      <c r="L48" s="18">
        <f>INDEX(游戏节奏!$AG$4:$AG$13,挂机派遣!D48)</f>
        <v>4</v>
      </c>
      <c r="M48" s="14" t="s">
        <v>509</v>
      </c>
      <c r="N48" s="18">
        <f>INDEX(游戏节奏!$AI$4:$AI$13,挂机派遣!D48)</f>
        <v>3</v>
      </c>
      <c r="S48" s="21" t="str">
        <f t="shared" si="1"/>
        <v>720/h</v>
      </c>
      <c r="T48" s="21" t="str">
        <f t="shared" si="2"/>
        <v>48/h</v>
      </c>
      <c r="U48" s="21" t="str">
        <f t="shared" si="3"/>
        <v>9/h</v>
      </c>
    </row>
    <row r="49" spans="4:21" ht="16.5" x14ac:dyDescent="0.2">
      <c r="D49" s="14">
        <v>6</v>
      </c>
      <c r="E49" s="14">
        <v>9</v>
      </c>
      <c r="F49" s="14">
        <v>2</v>
      </c>
      <c r="G49" s="18">
        <f>INDEX(游戏节奏!$AC$4:$AC$13,挂机派遣!D49)</f>
        <v>5</v>
      </c>
      <c r="H49" s="18">
        <f>ROUND(INDEX(游戏节奏!$AE$4:$AE$13,挂机派遣!D49)*INDEX(挂机派遣!$B$1:$B$2,挂机派遣!F49),0)</f>
        <v>12</v>
      </c>
      <c r="I49" s="14" t="s">
        <v>600</v>
      </c>
      <c r="J49" s="18">
        <f>ROUND(INDEX(游戏节奏!$AD$4:$AD$13,挂机派遣!D49)*INDEX(挂机派遣!$B$1:$B$2,挂机派遣!F49),0)</f>
        <v>13</v>
      </c>
      <c r="K49" s="14" t="s">
        <v>472</v>
      </c>
      <c r="L49" s="18">
        <f>INDEX(游戏节奏!$AG$4:$AG$13,挂机派遣!D49)</f>
        <v>4</v>
      </c>
      <c r="M49" s="14" t="s">
        <v>510</v>
      </c>
      <c r="N49" s="18">
        <f>INDEX(游戏节奏!$AI$4:$AI$13,挂机派遣!D49)</f>
        <v>3</v>
      </c>
      <c r="S49" s="21" t="str">
        <f t="shared" si="1"/>
        <v>720/h</v>
      </c>
      <c r="T49" s="21" t="str">
        <f t="shared" si="2"/>
        <v>48/h</v>
      </c>
      <c r="U49" s="21" t="str">
        <f t="shared" si="3"/>
        <v>9/h</v>
      </c>
    </row>
    <row r="50" spans="4:21" ht="16.5" x14ac:dyDescent="0.2">
      <c r="D50" s="14">
        <v>6</v>
      </c>
      <c r="E50" s="14">
        <v>10</v>
      </c>
      <c r="F50" s="14">
        <v>2</v>
      </c>
      <c r="G50" s="18">
        <f>INDEX(游戏节奏!$AC$4:$AC$13,挂机派遣!D50)</f>
        <v>5</v>
      </c>
      <c r="H50" s="18">
        <f>ROUND(INDEX(游戏节奏!$AE$4:$AE$13,挂机派遣!D50)*INDEX(挂机派遣!$B$1:$B$2,挂机派遣!F50),0)</f>
        <v>12</v>
      </c>
      <c r="I50" s="14" t="s">
        <v>601</v>
      </c>
      <c r="J50" s="18">
        <f>ROUND(INDEX(游戏节奏!$AD$4:$AD$13,挂机派遣!D50)*INDEX(挂机派遣!$B$1:$B$2,挂机派遣!F50),0)</f>
        <v>13</v>
      </c>
      <c r="K50" s="14" t="s">
        <v>473</v>
      </c>
      <c r="L50" s="18">
        <f>INDEX(游戏节奏!$AG$4:$AG$13,挂机派遣!D50)</f>
        <v>4</v>
      </c>
      <c r="M50" s="14" t="s">
        <v>511</v>
      </c>
      <c r="N50" s="18">
        <f>INDEX(游戏节奏!$AI$4:$AI$13,挂机派遣!D50)</f>
        <v>3</v>
      </c>
      <c r="S50" s="21" t="str">
        <f t="shared" si="1"/>
        <v>720/h</v>
      </c>
      <c r="T50" s="21" t="str">
        <f t="shared" si="2"/>
        <v>48/h</v>
      </c>
      <c r="U50" s="21" t="str">
        <f t="shared" si="3"/>
        <v>9/h</v>
      </c>
    </row>
    <row r="51" spans="4:21" ht="16.5" x14ac:dyDescent="0.2">
      <c r="D51" s="14">
        <v>7</v>
      </c>
      <c r="E51" s="14">
        <v>1</v>
      </c>
      <c r="F51" s="14">
        <v>1</v>
      </c>
      <c r="G51" s="18">
        <f>INDEX(游戏节奏!$AC$4:$AC$13,挂机派遣!D51)</f>
        <v>5</v>
      </c>
      <c r="H51" s="18">
        <f>ROUND(INDEX(游戏节奏!$AE$4:$AE$13,挂机派遣!D51)*INDEX(挂机派遣!$B$1:$B$2,挂机派遣!F51),0)</f>
        <v>10</v>
      </c>
      <c r="I51" s="14" t="s">
        <v>600</v>
      </c>
      <c r="J51" s="18">
        <f>ROUND(INDEX(游戏节奏!$AD$4:$AD$13,挂机派遣!D51)*INDEX(挂机派遣!$B$1:$B$2,挂机派遣!F51),0)</f>
        <v>11</v>
      </c>
      <c r="K51" s="14" t="s">
        <v>475</v>
      </c>
      <c r="L51" s="18">
        <f>INDEX(游戏节奏!$AH$4:$AH$13,挂机派遣!D51)</f>
        <v>1.5</v>
      </c>
      <c r="M51" s="14" t="s">
        <v>512</v>
      </c>
      <c r="N51" s="18">
        <f>INDEX(游戏节奏!$AJ$4:$AJ$13,挂机派遣!D51)</f>
        <v>0.6</v>
      </c>
      <c r="S51" s="21" t="str">
        <f t="shared" si="1"/>
        <v>600/h</v>
      </c>
      <c r="T51" s="21" t="str">
        <f t="shared" si="2"/>
        <v>18/h</v>
      </c>
      <c r="U51" s="21" t="str">
        <f t="shared" si="3"/>
        <v>1.8/h</v>
      </c>
    </row>
    <row r="52" spans="4:21" ht="16.5" x14ac:dyDescent="0.2">
      <c r="D52" s="14">
        <v>7</v>
      </c>
      <c r="E52" s="14">
        <v>2</v>
      </c>
      <c r="F52" s="14">
        <v>1</v>
      </c>
      <c r="G52" s="18">
        <f>INDEX(游戏节奏!$AC$4:$AC$13,挂机派遣!D52)</f>
        <v>5</v>
      </c>
      <c r="H52" s="18">
        <f>ROUND(INDEX(游戏节奏!$AE$4:$AE$13,挂机派遣!D52)*INDEX(挂机派遣!$B$1:$B$2,挂机派遣!F52),0)</f>
        <v>10</v>
      </c>
      <c r="I52" s="14" t="s">
        <v>601</v>
      </c>
      <c r="J52" s="18">
        <f>ROUND(INDEX(游戏节奏!$AD$4:$AD$13,挂机派遣!D52)*INDEX(挂机派遣!$B$1:$B$2,挂机派遣!F52),0)</f>
        <v>11</v>
      </c>
      <c r="K52" s="14" t="s">
        <v>474</v>
      </c>
      <c r="L52" s="18">
        <f>INDEX(游戏节奏!$AH$4:$AH$13,挂机派遣!D52)</f>
        <v>1.5</v>
      </c>
      <c r="M52" s="14" t="s">
        <v>513</v>
      </c>
      <c r="N52" s="18">
        <f>INDEX(游戏节奏!$AJ$4:$AJ$13,挂机派遣!D52)</f>
        <v>0.6</v>
      </c>
      <c r="S52" s="21" t="str">
        <f t="shared" si="1"/>
        <v>600/h</v>
      </c>
      <c r="T52" s="21" t="str">
        <f t="shared" si="2"/>
        <v>18/h</v>
      </c>
      <c r="U52" s="21" t="str">
        <f t="shared" si="3"/>
        <v>1.8/h</v>
      </c>
    </row>
    <row r="53" spans="4:21" ht="16.5" x14ac:dyDescent="0.2">
      <c r="D53" s="14">
        <v>7</v>
      </c>
      <c r="E53" s="14">
        <v>3</v>
      </c>
      <c r="F53" s="14">
        <v>1</v>
      </c>
      <c r="G53" s="18">
        <f>INDEX(游戏节奏!$AC$4:$AC$13,挂机派遣!D53)</f>
        <v>5</v>
      </c>
      <c r="H53" s="18">
        <f>ROUND(INDEX(游戏节奏!$AE$4:$AE$13,挂机派遣!D53)*INDEX(挂机派遣!$B$1:$B$2,挂机派遣!F53),0)</f>
        <v>10</v>
      </c>
      <c r="I53" s="14" t="s">
        <v>600</v>
      </c>
      <c r="J53" s="18">
        <f>ROUND(INDEX(游戏节奏!$AD$4:$AD$13,挂机派遣!D53)*INDEX(挂机派遣!$B$1:$B$2,挂机派遣!F53),0)</f>
        <v>11</v>
      </c>
      <c r="K53" s="14" t="s">
        <v>475</v>
      </c>
      <c r="L53" s="18">
        <f>INDEX(游戏节奏!$AH$4:$AH$13,挂机派遣!D53)</f>
        <v>1.5</v>
      </c>
      <c r="M53" s="14" t="s">
        <v>514</v>
      </c>
      <c r="N53" s="18">
        <f>INDEX(游戏节奏!$AJ$4:$AJ$13,挂机派遣!D53)</f>
        <v>0.6</v>
      </c>
      <c r="S53" s="21" t="str">
        <f t="shared" si="1"/>
        <v>600/h</v>
      </c>
      <c r="T53" s="21" t="str">
        <f t="shared" si="2"/>
        <v>18/h</v>
      </c>
      <c r="U53" s="21" t="str">
        <f t="shared" si="3"/>
        <v>1.8/h</v>
      </c>
    </row>
    <row r="54" spans="4:21" ht="16.5" x14ac:dyDescent="0.2">
      <c r="D54" s="14">
        <v>7</v>
      </c>
      <c r="E54" s="14">
        <v>4</v>
      </c>
      <c r="F54" s="14">
        <v>1</v>
      </c>
      <c r="G54" s="18">
        <f>INDEX(游戏节奏!$AC$4:$AC$13,挂机派遣!D54)</f>
        <v>5</v>
      </c>
      <c r="H54" s="18">
        <f>ROUND(INDEX(游戏节奏!$AE$4:$AE$13,挂机派遣!D54)*INDEX(挂机派遣!$B$1:$B$2,挂机派遣!F54),0)</f>
        <v>10</v>
      </c>
      <c r="I54" s="14" t="s">
        <v>601</v>
      </c>
      <c r="J54" s="18">
        <f>ROUND(INDEX(游戏节奏!$AD$4:$AD$13,挂机派遣!D54)*INDEX(挂机派遣!$B$1:$B$2,挂机派遣!F54),0)</f>
        <v>11</v>
      </c>
      <c r="K54" s="14" t="s">
        <v>474</v>
      </c>
      <c r="L54" s="18">
        <f>INDEX(游戏节奏!$AH$4:$AH$13,挂机派遣!D54)</f>
        <v>1.5</v>
      </c>
      <c r="M54" s="14" t="s">
        <v>515</v>
      </c>
      <c r="N54" s="18">
        <f>INDEX(游戏节奏!$AJ$4:$AJ$13,挂机派遣!D54)</f>
        <v>0.6</v>
      </c>
      <c r="S54" s="21" t="str">
        <f t="shared" si="1"/>
        <v>600/h</v>
      </c>
      <c r="T54" s="21" t="str">
        <f t="shared" si="2"/>
        <v>18/h</v>
      </c>
      <c r="U54" s="21" t="str">
        <f t="shared" si="3"/>
        <v>1.8/h</v>
      </c>
    </row>
    <row r="55" spans="4:21" ht="16.5" x14ac:dyDescent="0.2">
      <c r="D55" s="14">
        <v>7</v>
      </c>
      <c r="E55" s="14">
        <v>5</v>
      </c>
      <c r="F55" s="14">
        <v>1</v>
      </c>
      <c r="G55" s="18">
        <f>INDEX(游戏节奏!$AC$4:$AC$13,挂机派遣!D55)</f>
        <v>5</v>
      </c>
      <c r="H55" s="18">
        <f>ROUND(INDEX(游戏节奏!$AE$4:$AE$13,挂机派遣!D55)*INDEX(挂机派遣!$B$1:$B$2,挂机派遣!F55),0)</f>
        <v>10</v>
      </c>
      <c r="I55" s="14" t="s">
        <v>600</v>
      </c>
      <c r="J55" s="18">
        <f>ROUND(INDEX(游戏节奏!$AD$4:$AD$13,挂机派遣!D55)*INDEX(挂机派遣!$B$1:$B$2,挂机派遣!F55),0)</f>
        <v>11</v>
      </c>
      <c r="K55" s="14" t="s">
        <v>475</v>
      </c>
      <c r="L55" s="18">
        <f>INDEX(游戏节奏!$AH$4:$AH$13,挂机派遣!D55)</f>
        <v>1.5</v>
      </c>
      <c r="M55" s="14" t="s">
        <v>516</v>
      </c>
      <c r="N55" s="18">
        <f>INDEX(游戏节奏!$AJ$4:$AJ$13,挂机派遣!D55)</f>
        <v>0.6</v>
      </c>
      <c r="S55" s="21" t="str">
        <f t="shared" si="1"/>
        <v>600/h</v>
      </c>
      <c r="T55" s="21" t="str">
        <f t="shared" si="2"/>
        <v>18/h</v>
      </c>
      <c r="U55" s="21" t="str">
        <f t="shared" si="3"/>
        <v>1.8/h</v>
      </c>
    </row>
    <row r="56" spans="4:21" ht="16.5" x14ac:dyDescent="0.2">
      <c r="D56" s="14">
        <v>7</v>
      </c>
      <c r="E56" s="14">
        <v>6</v>
      </c>
      <c r="F56" s="14">
        <v>2</v>
      </c>
      <c r="G56" s="18">
        <f>INDEX(游戏节奏!$AC$4:$AC$13,挂机派遣!D56)</f>
        <v>5</v>
      </c>
      <c r="H56" s="18">
        <f>ROUND(INDEX(游戏节奏!$AE$4:$AE$13,挂机派遣!D56)*INDEX(挂机派遣!$B$1:$B$2,挂机派遣!F56),0)</f>
        <v>14</v>
      </c>
      <c r="I56" s="14" t="s">
        <v>601</v>
      </c>
      <c r="J56" s="18">
        <f>ROUND(INDEX(游戏节奏!$AD$4:$AD$13,挂机派遣!D56)*INDEX(挂机派遣!$B$1:$B$2,挂机派遣!F56),0)</f>
        <v>15</v>
      </c>
      <c r="K56" s="14" t="s">
        <v>474</v>
      </c>
      <c r="L56" s="18">
        <f>INDEX(游戏节奏!$AH$4:$AH$13,挂机派遣!D56)</f>
        <v>1.5</v>
      </c>
      <c r="M56" s="14" t="s">
        <v>512</v>
      </c>
      <c r="N56" s="18">
        <f>INDEX(游戏节奏!$AJ$4:$AJ$13,挂机派遣!D56)</f>
        <v>0.6</v>
      </c>
      <c r="S56" s="21" t="str">
        <f t="shared" si="1"/>
        <v>840/h</v>
      </c>
      <c r="T56" s="21" t="str">
        <f t="shared" si="2"/>
        <v>18/h</v>
      </c>
      <c r="U56" s="21" t="str">
        <f t="shared" si="3"/>
        <v>1.8/h</v>
      </c>
    </row>
    <row r="57" spans="4:21" ht="16.5" x14ac:dyDescent="0.2">
      <c r="D57" s="14">
        <v>7</v>
      </c>
      <c r="E57" s="14">
        <v>7</v>
      </c>
      <c r="F57" s="14">
        <v>2</v>
      </c>
      <c r="G57" s="18">
        <f>INDEX(游戏节奏!$AC$4:$AC$13,挂机派遣!D57)</f>
        <v>5</v>
      </c>
      <c r="H57" s="18">
        <f>ROUND(INDEX(游戏节奏!$AE$4:$AE$13,挂机派遣!D57)*INDEX(挂机派遣!$B$1:$B$2,挂机派遣!F57),0)</f>
        <v>14</v>
      </c>
      <c r="I57" s="14" t="s">
        <v>600</v>
      </c>
      <c r="J57" s="18">
        <f>ROUND(INDEX(游戏节奏!$AD$4:$AD$13,挂机派遣!D57)*INDEX(挂机派遣!$B$1:$B$2,挂机派遣!F57),0)</f>
        <v>15</v>
      </c>
      <c r="K57" s="14" t="s">
        <v>475</v>
      </c>
      <c r="L57" s="18">
        <f>INDEX(游戏节奏!$AH$4:$AH$13,挂机派遣!D57)</f>
        <v>1.5</v>
      </c>
      <c r="M57" s="14" t="s">
        <v>513</v>
      </c>
      <c r="N57" s="18">
        <f>INDEX(游戏节奏!$AJ$4:$AJ$13,挂机派遣!D57)</f>
        <v>0.6</v>
      </c>
      <c r="S57" s="21" t="str">
        <f t="shared" si="1"/>
        <v>840/h</v>
      </c>
      <c r="T57" s="21" t="str">
        <f t="shared" si="2"/>
        <v>18/h</v>
      </c>
      <c r="U57" s="21" t="str">
        <f t="shared" si="3"/>
        <v>1.8/h</v>
      </c>
    </row>
    <row r="58" spans="4:21" ht="16.5" x14ac:dyDescent="0.2">
      <c r="D58" s="14">
        <v>7</v>
      </c>
      <c r="E58" s="14">
        <v>8</v>
      </c>
      <c r="F58" s="14">
        <v>2</v>
      </c>
      <c r="G58" s="18">
        <f>INDEX(游戏节奏!$AC$4:$AC$13,挂机派遣!D58)</f>
        <v>5</v>
      </c>
      <c r="H58" s="18">
        <f>ROUND(INDEX(游戏节奏!$AE$4:$AE$13,挂机派遣!D58)*INDEX(挂机派遣!$B$1:$B$2,挂机派遣!F58),0)</f>
        <v>14</v>
      </c>
      <c r="I58" s="14" t="s">
        <v>601</v>
      </c>
      <c r="J58" s="18">
        <f>ROUND(INDEX(游戏节奏!$AD$4:$AD$13,挂机派遣!D58)*INDEX(挂机派遣!$B$1:$B$2,挂机派遣!F58),0)</f>
        <v>15</v>
      </c>
      <c r="K58" s="14" t="s">
        <v>474</v>
      </c>
      <c r="L58" s="18">
        <f>INDEX(游戏节奏!$AH$4:$AH$13,挂机派遣!D58)</f>
        <v>1.5</v>
      </c>
      <c r="M58" s="14" t="s">
        <v>514</v>
      </c>
      <c r="N58" s="18">
        <f>INDEX(游戏节奏!$AJ$4:$AJ$13,挂机派遣!D58)</f>
        <v>0.6</v>
      </c>
      <c r="S58" s="21" t="str">
        <f t="shared" si="1"/>
        <v>840/h</v>
      </c>
      <c r="T58" s="21" t="str">
        <f t="shared" si="2"/>
        <v>18/h</v>
      </c>
      <c r="U58" s="21" t="str">
        <f t="shared" si="3"/>
        <v>1.8/h</v>
      </c>
    </row>
    <row r="59" spans="4:21" ht="16.5" x14ac:dyDescent="0.2">
      <c r="D59" s="14">
        <v>7</v>
      </c>
      <c r="E59" s="14">
        <v>9</v>
      </c>
      <c r="F59" s="14">
        <v>2</v>
      </c>
      <c r="G59" s="18">
        <f>INDEX(游戏节奏!$AC$4:$AC$13,挂机派遣!D59)</f>
        <v>5</v>
      </c>
      <c r="H59" s="18">
        <f>ROUND(INDEX(游戏节奏!$AE$4:$AE$13,挂机派遣!D59)*INDEX(挂机派遣!$B$1:$B$2,挂机派遣!F59),0)</f>
        <v>14</v>
      </c>
      <c r="I59" s="14" t="s">
        <v>600</v>
      </c>
      <c r="J59" s="18">
        <f>ROUND(INDEX(游戏节奏!$AD$4:$AD$13,挂机派遣!D59)*INDEX(挂机派遣!$B$1:$B$2,挂机派遣!F59),0)</f>
        <v>15</v>
      </c>
      <c r="K59" s="14" t="s">
        <v>475</v>
      </c>
      <c r="L59" s="18">
        <f>INDEX(游戏节奏!$AH$4:$AH$13,挂机派遣!D59)</f>
        <v>1.5</v>
      </c>
      <c r="M59" s="14" t="s">
        <v>515</v>
      </c>
      <c r="N59" s="18">
        <f>INDEX(游戏节奏!$AJ$4:$AJ$13,挂机派遣!D59)</f>
        <v>0.6</v>
      </c>
      <c r="S59" s="21" t="str">
        <f t="shared" si="1"/>
        <v>840/h</v>
      </c>
      <c r="T59" s="21" t="str">
        <f t="shared" si="2"/>
        <v>18/h</v>
      </c>
      <c r="U59" s="21" t="str">
        <f t="shared" si="3"/>
        <v>1.8/h</v>
      </c>
    </row>
    <row r="60" spans="4:21" ht="16.5" x14ac:dyDescent="0.2">
      <c r="D60" s="14">
        <v>7</v>
      </c>
      <c r="E60" s="14">
        <v>10</v>
      </c>
      <c r="F60" s="14">
        <v>2</v>
      </c>
      <c r="G60" s="18">
        <f>INDEX(游戏节奏!$AC$4:$AC$13,挂机派遣!D60)</f>
        <v>5</v>
      </c>
      <c r="H60" s="18">
        <f>ROUND(INDEX(游戏节奏!$AE$4:$AE$13,挂机派遣!D60)*INDEX(挂机派遣!$B$1:$B$2,挂机派遣!F60),0)</f>
        <v>14</v>
      </c>
      <c r="I60" s="14" t="s">
        <v>601</v>
      </c>
      <c r="J60" s="18">
        <f>ROUND(INDEX(游戏节奏!$AD$4:$AD$13,挂机派遣!D60)*INDEX(挂机派遣!$B$1:$B$2,挂机派遣!F60),0)</f>
        <v>15</v>
      </c>
      <c r="K60" s="14" t="s">
        <v>474</v>
      </c>
      <c r="L60" s="18">
        <f>INDEX(游戏节奏!$AH$4:$AH$13,挂机派遣!D60)</f>
        <v>1.5</v>
      </c>
      <c r="M60" s="14" t="s">
        <v>516</v>
      </c>
      <c r="N60" s="18">
        <f>INDEX(游戏节奏!$AJ$4:$AJ$13,挂机派遣!D60)</f>
        <v>0.6</v>
      </c>
      <c r="S60" s="21" t="str">
        <f t="shared" si="1"/>
        <v>840/h</v>
      </c>
      <c r="T60" s="21" t="str">
        <f t="shared" si="2"/>
        <v>18/h</v>
      </c>
      <c r="U60" s="21" t="str">
        <f t="shared" si="3"/>
        <v>1.8/h</v>
      </c>
    </row>
    <row r="61" spans="4:21" ht="16.5" x14ac:dyDescent="0.2">
      <c r="D61" s="14">
        <v>8</v>
      </c>
      <c r="E61" s="14">
        <v>1</v>
      </c>
      <c r="F61" s="14">
        <v>1</v>
      </c>
      <c r="G61" s="18">
        <f>INDEX(游戏节奏!$AC$4:$AC$13,挂机派遣!D61)</f>
        <v>5</v>
      </c>
      <c r="H61" s="18">
        <f>ROUND(INDEX(游戏节奏!$AE$4:$AE$13,挂机派遣!D61)*INDEX(挂机派遣!$B$1:$B$2,挂机派遣!F61),0)</f>
        <v>11</v>
      </c>
      <c r="I61" s="14" t="s">
        <v>600</v>
      </c>
      <c r="J61" s="18">
        <f>ROUND(INDEX(游戏节奏!$AD$4:$AD$13,挂机派遣!D61)*INDEX(挂机派遣!$B$1:$B$2,挂机派遣!F61),0)</f>
        <v>12</v>
      </c>
      <c r="K61" s="14" t="s">
        <v>475</v>
      </c>
      <c r="L61" s="18">
        <f>INDEX(游戏节奏!$AH$4:$AH$13,挂机派遣!D61)</f>
        <v>2</v>
      </c>
      <c r="M61" s="14" t="s">
        <v>512</v>
      </c>
      <c r="N61" s="18">
        <f>INDEX(游戏节奏!$AJ$4:$AJ$13,挂机派遣!D61)</f>
        <v>0.6</v>
      </c>
      <c r="O61" s="14" t="s">
        <v>490</v>
      </c>
      <c r="P61" s="18">
        <f>INDEX(游戏节奏!$AK$4:$AK$13,挂机派遣!D61)</f>
        <v>0.08</v>
      </c>
      <c r="S61" s="21" t="str">
        <f t="shared" si="1"/>
        <v>660/h</v>
      </c>
      <c r="T61" s="21" t="str">
        <f t="shared" si="2"/>
        <v>24/h</v>
      </c>
      <c r="U61" s="21" t="str">
        <f t="shared" si="3"/>
        <v>1.8/h</v>
      </c>
    </row>
    <row r="62" spans="4:21" ht="16.5" x14ac:dyDescent="0.2">
      <c r="D62" s="14">
        <v>8</v>
      </c>
      <c r="E62" s="14">
        <v>2</v>
      </c>
      <c r="F62" s="14">
        <v>1</v>
      </c>
      <c r="G62" s="18">
        <f>INDEX(游戏节奏!$AC$4:$AC$13,挂机派遣!D62)</f>
        <v>5</v>
      </c>
      <c r="H62" s="18">
        <f>ROUND(INDEX(游戏节奏!$AE$4:$AE$13,挂机派遣!D62)*INDEX(挂机派遣!$B$1:$B$2,挂机派遣!F62),0)</f>
        <v>11</v>
      </c>
      <c r="I62" s="14" t="s">
        <v>601</v>
      </c>
      <c r="J62" s="18">
        <f>ROUND(INDEX(游戏节奏!$AD$4:$AD$13,挂机派遣!D62)*INDEX(挂机派遣!$B$1:$B$2,挂机派遣!F62),0)</f>
        <v>12</v>
      </c>
      <c r="K62" s="14" t="s">
        <v>474</v>
      </c>
      <c r="L62" s="18">
        <f>INDEX(游戏节奏!$AH$4:$AH$13,挂机派遣!D62)</f>
        <v>2</v>
      </c>
      <c r="M62" s="14" t="s">
        <v>513</v>
      </c>
      <c r="N62" s="18">
        <f>INDEX(游戏节奏!$AJ$4:$AJ$13,挂机派遣!D62)</f>
        <v>0.6</v>
      </c>
      <c r="O62" s="14" t="s">
        <v>491</v>
      </c>
      <c r="P62" s="18">
        <f>INDEX(游戏节奏!$AK$4:$AK$13,挂机派遣!D62)</f>
        <v>0.08</v>
      </c>
      <c r="S62" s="21" t="str">
        <f t="shared" si="1"/>
        <v>660/h</v>
      </c>
      <c r="T62" s="21" t="str">
        <f t="shared" si="2"/>
        <v>24/h</v>
      </c>
      <c r="U62" s="21" t="str">
        <f t="shared" si="3"/>
        <v>1.8/h</v>
      </c>
    </row>
    <row r="63" spans="4:21" ht="16.5" x14ac:dyDescent="0.2">
      <c r="D63" s="14">
        <v>8</v>
      </c>
      <c r="E63" s="14">
        <v>3</v>
      </c>
      <c r="F63" s="14">
        <v>1</v>
      </c>
      <c r="G63" s="18">
        <f>INDEX(游戏节奏!$AC$4:$AC$13,挂机派遣!D63)</f>
        <v>5</v>
      </c>
      <c r="H63" s="18">
        <f>ROUND(INDEX(游戏节奏!$AE$4:$AE$13,挂机派遣!D63)*INDEX(挂机派遣!$B$1:$B$2,挂机派遣!F63),0)</f>
        <v>11</v>
      </c>
      <c r="I63" s="14" t="s">
        <v>600</v>
      </c>
      <c r="J63" s="18">
        <f>ROUND(INDEX(游戏节奏!$AD$4:$AD$13,挂机派遣!D63)*INDEX(挂机派遣!$B$1:$B$2,挂机派遣!F63),0)</f>
        <v>12</v>
      </c>
      <c r="K63" s="14" t="s">
        <v>475</v>
      </c>
      <c r="L63" s="18">
        <f>INDEX(游戏节奏!$AH$4:$AH$13,挂机派遣!D63)</f>
        <v>2</v>
      </c>
      <c r="M63" s="14" t="s">
        <v>514</v>
      </c>
      <c r="N63" s="18">
        <f>INDEX(游戏节奏!$AJ$4:$AJ$13,挂机派遣!D63)</f>
        <v>0.6</v>
      </c>
      <c r="O63" s="14" t="s">
        <v>492</v>
      </c>
      <c r="P63" s="18">
        <f>INDEX(游戏节奏!$AK$4:$AK$13,挂机派遣!D63)</f>
        <v>0.08</v>
      </c>
      <c r="S63" s="21" t="str">
        <f t="shared" si="1"/>
        <v>660/h</v>
      </c>
      <c r="T63" s="21" t="str">
        <f t="shared" si="2"/>
        <v>24/h</v>
      </c>
      <c r="U63" s="21" t="str">
        <f t="shared" si="3"/>
        <v>1.8/h</v>
      </c>
    </row>
    <row r="64" spans="4:21" ht="16.5" x14ac:dyDescent="0.2">
      <c r="D64" s="14">
        <v>8</v>
      </c>
      <c r="E64" s="14">
        <v>4</v>
      </c>
      <c r="F64" s="14">
        <v>1</v>
      </c>
      <c r="G64" s="18">
        <f>INDEX(游戏节奏!$AC$4:$AC$13,挂机派遣!D64)</f>
        <v>5</v>
      </c>
      <c r="H64" s="18">
        <f>ROUND(INDEX(游戏节奏!$AE$4:$AE$13,挂机派遣!D64)*INDEX(挂机派遣!$B$1:$B$2,挂机派遣!F64),0)</f>
        <v>11</v>
      </c>
      <c r="I64" s="14" t="s">
        <v>601</v>
      </c>
      <c r="J64" s="18">
        <f>ROUND(INDEX(游戏节奏!$AD$4:$AD$13,挂机派遣!D64)*INDEX(挂机派遣!$B$1:$B$2,挂机派遣!F64),0)</f>
        <v>12</v>
      </c>
      <c r="K64" s="14" t="s">
        <v>474</v>
      </c>
      <c r="L64" s="18">
        <f>INDEX(游戏节奏!$AH$4:$AH$13,挂机派遣!D64)</f>
        <v>2</v>
      </c>
      <c r="M64" s="14" t="s">
        <v>515</v>
      </c>
      <c r="N64" s="18">
        <f>INDEX(游戏节奏!$AJ$4:$AJ$13,挂机派遣!D64)</f>
        <v>0.6</v>
      </c>
      <c r="O64" s="14" t="s">
        <v>493</v>
      </c>
      <c r="P64" s="18">
        <f>INDEX(游戏节奏!$AK$4:$AK$13,挂机派遣!D64)</f>
        <v>0.08</v>
      </c>
      <c r="S64" s="21" t="str">
        <f t="shared" si="1"/>
        <v>660/h</v>
      </c>
      <c r="T64" s="21" t="str">
        <f t="shared" si="2"/>
        <v>24/h</v>
      </c>
      <c r="U64" s="21" t="str">
        <f t="shared" si="3"/>
        <v>1.8/h</v>
      </c>
    </row>
    <row r="65" spans="4:21" ht="16.5" x14ac:dyDescent="0.2">
      <c r="D65" s="14">
        <v>8</v>
      </c>
      <c r="E65" s="14">
        <v>5</v>
      </c>
      <c r="F65" s="14">
        <v>1</v>
      </c>
      <c r="G65" s="18">
        <f>INDEX(游戏节奏!$AC$4:$AC$13,挂机派遣!D65)</f>
        <v>5</v>
      </c>
      <c r="H65" s="18">
        <f>ROUND(INDEX(游戏节奏!$AE$4:$AE$13,挂机派遣!D65)*INDEX(挂机派遣!$B$1:$B$2,挂机派遣!F65),0)</f>
        <v>11</v>
      </c>
      <c r="I65" s="14" t="s">
        <v>600</v>
      </c>
      <c r="J65" s="18">
        <f>ROUND(INDEX(游戏节奏!$AD$4:$AD$13,挂机派遣!D65)*INDEX(挂机派遣!$B$1:$B$2,挂机派遣!F65),0)</f>
        <v>12</v>
      </c>
      <c r="K65" s="14" t="s">
        <v>475</v>
      </c>
      <c r="L65" s="18">
        <f>INDEX(游戏节奏!$AH$4:$AH$13,挂机派遣!D65)</f>
        <v>2</v>
      </c>
      <c r="M65" s="14" t="s">
        <v>516</v>
      </c>
      <c r="N65" s="18">
        <f>INDEX(游戏节奏!$AJ$4:$AJ$13,挂机派遣!D65)</f>
        <v>0.6</v>
      </c>
      <c r="O65" s="14" t="s">
        <v>494</v>
      </c>
      <c r="P65" s="18">
        <f>INDEX(游戏节奏!$AK$4:$AK$13,挂机派遣!D65)</f>
        <v>0.08</v>
      </c>
      <c r="S65" s="21" t="str">
        <f t="shared" si="1"/>
        <v>660/h</v>
      </c>
      <c r="T65" s="21" t="str">
        <f t="shared" si="2"/>
        <v>24/h</v>
      </c>
      <c r="U65" s="21" t="str">
        <f t="shared" si="3"/>
        <v>1.8/h</v>
      </c>
    </row>
    <row r="66" spans="4:21" ht="16.5" x14ac:dyDescent="0.2">
      <c r="D66" s="14">
        <v>8</v>
      </c>
      <c r="E66" s="14">
        <v>6</v>
      </c>
      <c r="F66" s="14">
        <v>1</v>
      </c>
      <c r="G66" s="18">
        <f>INDEX(游戏节奏!$AC$4:$AC$13,挂机派遣!D66)</f>
        <v>5</v>
      </c>
      <c r="H66" s="18">
        <f>ROUND(INDEX(游戏节奏!$AE$4:$AE$13,挂机派遣!D66)*INDEX(挂机派遣!$B$1:$B$2,挂机派遣!F66),0)</f>
        <v>11</v>
      </c>
      <c r="I66" s="14" t="s">
        <v>601</v>
      </c>
      <c r="J66" s="18">
        <f>ROUND(INDEX(游戏节奏!$AD$4:$AD$13,挂机派遣!D66)*INDEX(挂机派遣!$B$1:$B$2,挂机派遣!F66),0)</f>
        <v>12</v>
      </c>
      <c r="K66" s="14" t="s">
        <v>474</v>
      </c>
      <c r="L66" s="18">
        <f>INDEX(游戏节奏!$AH$4:$AH$13,挂机派遣!D66)</f>
        <v>2</v>
      </c>
      <c r="M66" s="14" t="s">
        <v>512</v>
      </c>
      <c r="N66" s="18">
        <f>INDEX(游戏节奏!$AJ$4:$AJ$13,挂机派遣!D66)</f>
        <v>0.6</v>
      </c>
      <c r="O66" s="14" t="s">
        <v>495</v>
      </c>
      <c r="P66" s="18">
        <f>INDEX(游戏节奏!$AK$4:$AK$13,挂机派遣!D66)</f>
        <v>0.08</v>
      </c>
      <c r="S66" s="21" t="str">
        <f t="shared" si="1"/>
        <v>660/h</v>
      </c>
      <c r="T66" s="21" t="str">
        <f t="shared" si="2"/>
        <v>24/h</v>
      </c>
      <c r="U66" s="21" t="str">
        <f t="shared" si="3"/>
        <v>1.8/h</v>
      </c>
    </row>
    <row r="67" spans="4:21" ht="16.5" x14ac:dyDescent="0.2">
      <c r="D67" s="14">
        <v>8</v>
      </c>
      <c r="E67" s="14">
        <v>7</v>
      </c>
      <c r="F67" s="14">
        <v>2</v>
      </c>
      <c r="G67" s="18">
        <f>INDEX(游戏节奏!$AC$4:$AC$13,挂机派遣!D67)</f>
        <v>5</v>
      </c>
      <c r="H67" s="18">
        <f>ROUND(INDEX(游戏节奏!$AE$4:$AE$13,挂机派遣!D67)*INDEX(挂机派遣!$B$1:$B$2,挂机派遣!F67),0)</f>
        <v>16</v>
      </c>
      <c r="I67" s="14" t="s">
        <v>600</v>
      </c>
      <c r="J67" s="18">
        <f>ROUND(INDEX(游戏节奏!$AD$4:$AD$13,挂机派遣!D67)*INDEX(挂机派遣!$B$1:$B$2,挂机派遣!F67),0)</f>
        <v>17</v>
      </c>
      <c r="K67" s="14" t="s">
        <v>475</v>
      </c>
      <c r="L67" s="18">
        <f>INDEX(游戏节奏!$AH$4:$AH$13,挂机派遣!D67)</f>
        <v>2</v>
      </c>
      <c r="M67" s="14" t="s">
        <v>513</v>
      </c>
      <c r="N67" s="18">
        <f>INDEX(游戏节奏!$AJ$4:$AJ$13,挂机派遣!D67)</f>
        <v>0.6</v>
      </c>
      <c r="O67" s="14" t="s">
        <v>490</v>
      </c>
      <c r="P67" s="18">
        <f>INDEX(游戏节奏!$AK$4:$AK$13,挂机派遣!D67)</f>
        <v>0.08</v>
      </c>
      <c r="S67" s="21" t="str">
        <f t="shared" si="1"/>
        <v>960/h</v>
      </c>
      <c r="T67" s="21" t="str">
        <f t="shared" si="2"/>
        <v>24/h</v>
      </c>
      <c r="U67" s="21" t="str">
        <f t="shared" si="3"/>
        <v>1.8/h</v>
      </c>
    </row>
    <row r="68" spans="4:21" ht="16.5" x14ac:dyDescent="0.2">
      <c r="D68" s="14">
        <v>8</v>
      </c>
      <c r="E68" s="14">
        <v>8</v>
      </c>
      <c r="F68" s="14">
        <v>2</v>
      </c>
      <c r="G68" s="18">
        <f>INDEX(游戏节奏!$AC$4:$AC$13,挂机派遣!D68)</f>
        <v>5</v>
      </c>
      <c r="H68" s="18">
        <f>ROUND(INDEX(游戏节奏!$AE$4:$AE$13,挂机派遣!D68)*INDEX(挂机派遣!$B$1:$B$2,挂机派遣!F68),0)</f>
        <v>16</v>
      </c>
      <c r="I68" s="14" t="s">
        <v>601</v>
      </c>
      <c r="J68" s="18">
        <f>ROUND(INDEX(游戏节奏!$AD$4:$AD$13,挂机派遣!D68)*INDEX(挂机派遣!$B$1:$B$2,挂机派遣!F68),0)</f>
        <v>17</v>
      </c>
      <c r="K68" s="14" t="s">
        <v>474</v>
      </c>
      <c r="L68" s="18">
        <f>INDEX(游戏节奏!$AH$4:$AH$13,挂机派遣!D68)</f>
        <v>2</v>
      </c>
      <c r="M68" s="14" t="s">
        <v>514</v>
      </c>
      <c r="N68" s="18">
        <f>INDEX(游戏节奏!$AJ$4:$AJ$13,挂机派遣!D68)</f>
        <v>0.6</v>
      </c>
      <c r="O68" s="14" t="s">
        <v>491</v>
      </c>
      <c r="P68" s="18">
        <f>INDEX(游戏节奏!$AK$4:$AK$13,挂机派遣!D68)</f>
        <v>0.08</v>
      </c>
      <c r="S68" s="21" t="str">
        <f t="shared" si="1"/>
        <v>960/h</v>
      </c>
      <c r="T68" s="21" t="str">
        <f t="shared" si="2"/>
        <v>24/h</v>
      </c>
      <c r="U68" s="21" t="str">
        <f t="shared" si="3"/>
        <v>1.8/h</v>
      </c>
    </row>
    <row r="69" spans="4:21" ht="16.5" x14ac:dyDescent="0.2">
      <c r="D69" s="14">
        <v>8</v>
      </c>
      <c r="E69" s="14">
        <v>9</v>
      </c>
      <c r="F69" s="14">
        <v>2</v>
      </c>
      <c r="G69" s="18">
        <f>INDEX(游戏节奏!$AC$4:$AC$13,挂机派遣!D69)</f>
        <v>5</v>
      </c>
      <c r="H69" s="18">
        <f>ROUND(INDEX(游戏节奏!$AE$4:$AE$13,挂机派遣!D69)*INDEX(挂机派遣!$B$1:$B$2,挂机派遣!F69),0)</f>
        <v>16</v>
      </c>
      <c r="I69" s="14" t="s">
        <v>600</v>
      </c>
      <c r="J69" s="18">
        <f>ROUND(INDEX(游戏节奏!$AD$4:$AD$13,挂机派遣!D69)*INDEX(挂机派遣!$B$1:$B$2,挂机派遣!F69),0)</f>
        <v>17</v>
      </c>
      <c r="K69" s="14" t="s">
        <v>475</v>
      </c>
      <c r="L69" s="18">
        <f>INDEX(游戏节奏!$AH$4:$AH$13,挂机派遣!D69)</f>
        <v>2</v>
      </c>
      <c r="M69" s="14" t="s">
        <v>515</v>
      </c>
      <c r="N69" s="18">
        <f>INDEX(游戏节奏!$AJ$4:$AJ$13,挂机派遣!D69)</f>
        <v>0.6</v>
      </c>
      <c r="O69" s="14" t="s">
        <v>492</v>
      </c>
      <c r="P69" s="18">
        <f>INDEX(游戏节奏!$AK$4:$AK$13,挂机派遣!D69)</f>
        <v>0.08</v>
      </c>
      <c r="S69" s="21" t="str">
        <f t="shared" si="1"/>
        <v>960/h</v>
      </c>
      <c r="T69" s="21" t="str">
        <f t="shared" si="2"/>
        <v>24/h</v>
      </c>
      <c r="U69" s="21" t="str">
        <f t="shared" si="3"/>
        <v>1.8/h</v>
      </c>
    </row>
    <row r="70" spans="4:21" ht="16.5" x14ac:dyDescent="0.2">
      <c r="D70" s="14">
        <v>8</v>
      </c>
      <c r="E70" s="14">
        <v>10</v>
      </c>
      <c r="F70" s="14">
        <v>2</v>
      </c>
      <c r="G70" s="18">
        <f>INDEX(游戏节奏!$AC$4:$AC$13,挂机派遣!D70)</f>
        <v>5</v>
      </c>
      <c r="H70" s="18">
        <f>ROUND(INDEX(游戏节奏!$AE$4:$AE$13,挂机派遣!D70)*INDEX(挂机派遣!$B$1:$B$2,挂机派遣!F70),0)</f>
        <v>16</v>
      </c>
      <c r="I70" s="14" t="s">
        <v>601</v>
      </c>
      <c r="J70" s="18">
        <f>ROUND(INDEX(游戏节奏!$AD$4:$AD$13,挂机派遣!D70)*INDEX(挂机派遣!$B$1:$B$2,挂机派遣!F70),0)</f>
        <v>17</v>
      </c>
      <c r="K70" s="14" t="s">
        <v>474</v>
      </c>
      <c r="L70" s="18">
        <f>INDEX(游戏节奏!$AH$4:$AH$13,挂机派遣!D70)</f>
        <v>2</v>
      </c>
      <c r="M70" s="14" t="s">
        <v>516</v>
      </c>
      <c r="N70" s="18">
        <f>INDEX(游戏节奏!$AJ$4:$AJ$13,挂机派遣!D70)</f>
        <v>0.6</v>
      </c>
      <c r="O70" s="14" t="s">
        <v>493</v>
      </c>
      <c r="P70" s="18">
        <f>INDEX(游戏节奏!$AK$4:$AK$13,挂机派遣!D70)</f>
        <v>0.08</v>
      </c>
      <c r="S70" s="21" t="str">
        <f t="shared" ref="S70:S84" si="4">H70*60&amp;"/h"</f>
        <v>960/h</v>
      </c>
      <c r="T70" s="21" t="str">
        <f t="shared" si="2"/>
        <v>24/h</v>
      </c>
      <c r="U70" s="21" t="str">
        <f t="shared" si="3"/>
        <v>1.8/h</v>
      </c>
    </row>
    <row r="71" spans="4:21" ht="16.5" x14ac:dyDescent="0.2">
      <c r="D71" s="14">
        <v>8</v>
      </c>
      <c r="E71" s="14">
        <v>11</v>
      </c>
      <c r="F71" s="14">
        <v>2</v>
      </c>
      <c r="G71" s="18">
        <f>INDEX(游戏节奏!$AC$4:$AC$13,挂机派遣!D71)</f>
        <v>5</v>
      </c>
      <c r="H71" s="18">
        <f>ROUND(INDEX(游戏节奏!$AE$4:$AE$13,挂机派遣!D71)*INDEX(挂机派遣!$B$1:$B$2,挂机派遣!F71),0)</f>
        <v>16</v>
      </c>
      <c r="I71" s="14" t="s">
        <v>600</v>
      </c>
      <c r="J71" s="18">
        <f>ROUND(INDEX(游戏节奏!$AD$4:$AD$13,挂机派遣!D71)*INDEX(挂机派遣!$B$1:$B$2,挂机派遣!F71),0)</f>
        <v>17</v>
      </c>
      <c r="K71" s="14" t="s">
        <v>475</v>
      </c>
      <c r="L71" s="18">
        <f>INDEX(游戏节奏!$AH$4:$AH$13,挂机派遣!D71)</f>
        <v>2</v>
      </c>
      <c r="M71" s="14" t="s">
        <v>512</v>
      </c>
      <c r="N71" s="18">
        <f>INDEX(游戏节奏!$AJ$4:$AJ$13,挂机派遣!D71)</f>
        <v>0.6</v>
      </c>
      <c r="O71" s="14" t="s">
        <v>494</v>
      </c>
      <c r="P71" s="18">
        <f>INDEX(游戏节奏!$AK$4:$AK$13,挂机派遣!D71)</f>
        <v>0.08</v>
      </c>
      <c r="S71" s="21" t="str">
        <f t="shared" si="4"/>
        <v>960/h</v>
      </c>
      <c r="T71" s="21" t="str">
        <f t="shared" si="2"/>
        <v>24/h</v>
      </c>
      <c r="U71" s="21" t="str">
        <f t="shared" si="3"/>
        <v>1.8/h</v>
      </c>
    </row>
    <row r="72" spans="4:21" ht="16.5" x14ac:dyDescent="0.2">
      <c r="D72" s="14">
        <v>8</v>
      </c>
      <c r="E72" s="14">
        <v>12</v>
      </c>
      <c r="F72" s="14">
        <v>2</v>
      </c>
      <c r="G72" s="18">
        <f>INDEX(游戏节奏!$AC$4:$AC$13,挂机派遣!D72)</f>
        <v>5</v>
      </c>
      <c r="H72" s="18">
        <f>ROUND(INDEX(游戏节奏!$AE$4:$AE$13,挂机派遣!D72)*INDEX(挂机派遣!$B$1:$B$2,挂机派遣!F72),0)</f>
        <v>16</v>
      </c>
      <c r="I72" s="14" t="s">
        <v>601</v>
      </c>
      <c r="J72" s="18">
        <f>ROUND(INDEX(游戏节奏!$AD$4:$AD$13,挂机派遣!D72)*INDEX(挂机派遣!$B$1:$B$2,挂机派遣!F72),0)</f>
        <v>17</v>
      </c>
      <c r="K72" s="14" t="s">
        <v>474</v>
      </c>
      <c r="L72" s="18">
        <f>INDEX(游戏节奏!$AH$4:$AH$13,挂机派遣!D72)</f>
        <v>2</v>
      </c>
      <c r="M72" s="14" t="s">
        <v>513</v>
      </c>
      <c r="N72" s="18">
        <f>INDEX(游戏节奏!$AJ$4:$AJ$13,挂机派遣!D72)</f>
        <v>0.6</v>
      </c>
      <c r="O72" s="14" t="s">
        <v>495</v>
      </c>
      <c r="P72" s="18">
        <f>INDEX(游戏节奏!$AK$4:$AK$13,挂机派遣!D72)</f>
        <v>0.08</v>
      </c>
      <c r="S72" s="21" t="str">
        <f t="shared" si="4"/>
        <v>960/h</v>
      </c>
      <c r="T72" s="21" t="str">
        <f t="shared" si="2"/>
        <v>24/h</v>
      </c>
      <c r="U72" s="21" t="str">
        <f t="shared" si="3"/>
        <v>1.8/h</v>
      </c>
    </row>
    <row r="73" spans="4:21" ht="16.5" x14ac:dyDescent="0.2">
      <c r="D73" s="14">
        <v>9</v>
      </c>
      <c r="E73" s="14">
        <v>1</v>
      </c>
      <c r="F73" s="14">
        <v>1</v>
      </c>
      <c r="G73" s="18">
        <f>INDEX(游戏节奏!$AC$4:$AC$13,挂机派遣!D73)</f>
        <v>5</v>
      </c>
      <c r="H73" s="18">
        <f>ROUND(INDEX(游戏节奏!$AE$4:$AE$13,挂机派遣!D73)*INDEX(挂机派遣!$B$1:$B$2,挂机派遣!F73),0)</f>
        <v>13</v>
      </c>
      <c r="I73" s="14" t="s">
        <v>600</v>
      </c>
      <c r="J73" s="18">
        <f>ROUND(INDEX(游戏节奏!$AD$4:$AD$13,挂机派遣!D73)*INDEX(挂机派遣!$B$1:$B$2,挂机派遣!F73),0)</f>
        <v>13</v>
      </c>
      <c r="K73" s="14" t="s">
        <v>475</v>
      </c>
      <c r="L73" s="18">
        <f>INDEX(游戏节奏!$AH$4:$AH$13,挂机派遣!D73)</f>
        <v>2.5</v>
      </c>
      <c r="M73" s="14" t="s">
        <v>514</v>
      </c>
      <c r="N73" s="18">
        <f>INDEX(游戏节奏!$AJ$4:$AJ$13,挂机派遣!D73)</f>
        <v>0.8</v>
      </c>
      <c r="O73" s="14" t="s">
        <v>490</v>
      </c>
      <c r="P73" s="18">
        <f>INDEX(游戏节奏!$AK$4:$AK$13,挂机派遣!D73)</f>
        <v>0.12</v>
      </c>
      <c r="S73" s="21" t="str">
        <f t="shared" si="4"/>
        <v>780/h</v>
      </c>
      <c r="T73" s="21" t="str">
        <f t="shared" si="2"/>
        <v>30/h</v>
      </c>
      <c r="U73" s="21" t="str">
        <f t="shared" si="3"/>
        <v>2.4/h</v>
      </c>
    </row>
    <row r="74" spans="4:21" ht="16.5" x14ac:dyDescent="0.2">
      <c r="D74" s="14">
        <v>9</v>
      </c>
      <c r="E74" s="14">
        <v>2</v>
      </c>
      <c r="F74" s="14">
        <v>1</v>
      </c>
      <c r="G74" s="18">
        <f>INDEX(游戏节奏!$AC$4:$AC$13,挂机派遣!D74)</f>
        <v>5</v>
      </c>
      <c r="H74" s="18">
        <f>ROUND(INDEX(游戏节奏!$AE$4:$AE$13,挂机派遣!D74)*INDEX(挂机派遣!$B$1:$B$2,挂机派遣!F74),0)</f>
        <v>13</v>
      </c>
      <c r="I74" s="14" t="s">
        <v>601</v>
      </c>
      <c r="J74" s="18">
        <f>ROUND(INDEX(游戏节奏!$AD$4:$AD$13,挂机派遣!D74)*INDEX(挂机派遣!$B$1:$B$2,挂机派遣!F74),0)</f>
        <v>13</v>
      </c>
      <c r="K74" s="14" t="s">
        <v>474</v>
      </c>
      <c r="L74" s="18">
        <f>INDEX(游戏节奏!$AH$4:$AH$13,挂机派遣!D74)</f>
        <v>2.5</v>
      </c>
      <c r="M74" s="14" t="s">
        <v>515</v>
      </c>
      <c r="N74" s="18">
        <f>INDEX(游戏节奏!$AJ$4:$AJ$13,挂机派遣!D74)</f>
        <v>0.8</v>
      </c>
      <c r="O74" s="14" t="s">
        <v>491</v>
      </c>
      <c r="P74" s="18">
        <f>INDEX(游戏节奏!$AK$4:$AK$13,挂机派遣!D74)</f>
        <v>0.12</v>
      </c>
      <c r="S74" s="21" t="str">
        <f t="shared" si="4"/>
        <v>780/h</v>
      </c>
      <c r="T74" s="21" t="str">
        <f t="shared" ref="T74:T84" si="5">L74*12&amp;"/h"</f>
        <v>30/h</v>
      </c>
      <c r="U74" s="21" t="str">
        <f t="shared" si="3"/>
        <v>2.4/h</v>
      </c>
    </row>
    <row r="75" spans="4:21" ht="16.5" x14ac:dyDescent="0.2">
      <c r="D75" s="14">
        <v>9</v>
      </c>
      <c r="E75" s="14">
        <v>3</v>
      </c>
      <c r="F75" s="14">
        <v>1</v>
      </c>
      <c r="G75" s="18">
        <f>INDEX(游戏节奏!$AC$4:$AC$13,挂机派遣!D75)</f>
        <v>5</v>
      </c>
      <c r="H75" s="18">
        <f>ROUND(INDEX(游戏节奏!$AE$4:$AE$13,挂机派遣!D75)*INDEX(挂机派遣!$B$1:$B$2,挂机派遣!F75),0)</f>
        <v>13</v>
      </c>
      <c r="I75" s="14" t="s">
        <v>600</v>
      </c>
      <c r="J75" s="18">
        <f>ROUND(INDEX(游戏节奏!$AD$4:$AD$13,挂机派遣!D75)*INDEX(挂机派遣!$B$1:$B$2,挂机派遣!F75),0)</f>
        <v>13</v>
      </c>
      <c r="K75" s="14" t="s">
        <v>475</v>
      </c>
      <c r="L75" s="18">
        <f>INDEX(游戏节奏!$AH$4:$AH$13,挂机派遣!D75)</f>
        <v>2.5</v>
      </c>
      <c r="M75" s="14" t="s">
        <v>516</v>
      </c>
      <c r="N75" s="18">
        <f>INDEX(游戏节奏!$AJ$4:$AJ$13,挂机派遣!D75)</f>
        <v>0.8</v>
      </c>
      <c r="O75" s="14" t="s">
        <v>492</v>
      </c>
      <c r="P75" s="18">
        <f>INDEX(游戏节奏!$AK$4:$AK$13,挂机派遣!D75)</f>
        <v>0.12</v>
      </c>
      <c r="S75" s="21" t="str">
        <f t="shared" si="4"/>
        <v>780/h</v>
      </c>
      <c r="T75" s="21" t="str">
        <f t="shared" si="5"/>
        <v>30/h</v>
      </c>
      <c r="U75" s="21" t="str">
        <f t="shared" si="3"/>
        <v>2.4/h</v>
      </c>
    </row>
    <row r="76" spans="4:21" ht="16.5" x14ac:dyDescent="0.2">
      <c r="D76" s="14">
        <v>9</v>
      </c>
      <c r="E76" s="14">
        <v>4</v>
      </c>
      <c r="F76" s="14">
        <v>1</v>
      </c>
      <c r="G76" s="18">
        <f>INDEX(游戏节奏!$AC$4:$AC$13,挂机派遣!D76)</f>
        <v>5</v>
      </c>
      <c r="H76" s="18">
        <f>ROUND(INDEX(游戏节奏!$AE$4:$AE$13,挂机派遣!D76)*INDEX(挂机派遣!$B$1:$B$2,挂机派遣!F76),0)</f>
        <v>13</v>
      </c>
      <c r="I76" s="14" t="s">
        <v>601</v>
      </c>
      <c r="J76" s="18">
        <f>ROUND(INDEX(游戏节奏!$AD$4:$AD$13,挂机派遣!D76)*INDEX(挂机派遣!$B$1:$B$2,挂机派遣!F76),0)</f>
        <v>13</v>
      </c>
      <c r="K76" s="14" t="s">
        <v>474</v>
      </c>
      <c r="L76" s="18">
        <f>INDEX(游戏节奏!$AH$4:$AH$13,挂机派遣!D76)</f>
        <v>2.5</v>
      </c>
      <c r="M76" s="14" t="s">
        <v>512</v>
      </c>
      <c r="N76" s="18">
        <f>INDEX(游戏节奏!$AJ$4:$AJ$13,挂机派遣!D76)</f>
        <v>0.8</v>
      </c>
      <c r="O76" s="14" t="s">
        <v>493</v>
      </c>
      <c r="P76" s="18">
        <f>INDEX(游戏节奏!$AK$4:$AK$13,挂机派遣!D76)</f>
        <v>0.12</v>
      </c>
      <c r="S76" s="21" t="str">
        <f t="shared" si="4"/>
        <v>780/h</v>
      </c>
      <c r="T76" s="21" t="str">
        <f t="shared" si="5"/>
        <v>30/h</v>
      </c>
      <c r="U76" s="21" t="str">
        <f t="shared" si="3"/>
        <v>2.4/h</v>
      </c>
    </row>
    <row r="77" spans="4:21" ht="16.5" x14ac:dyDescent="0.2">
      <c r="D77" s="14">
        <v>9</v>
      </c>
      <c r="E77" s="14">
        <v>5</v>
      </c>
      <c r="F77" s="14">
        <v>1</v>
      </c>
      <c r="G77" s="18">
        <f>INDEX(游戏节奏!$AC$4:$AC$13,挂机派遣!D77)</f>
        <v>5</v>
      </c>
      <c r="H77" s="18">
        <f>ROUND(INDEX(游戏节奏!$AE$4:$AE$13,挂机派遣!D77)*INDEX(挂机派遣!$B$1:$B$2,挂机派遣!F77),0)</f>
        <v>13</v>
      </c>
      <c r="I77" s="14" t="s">
        <v>600</v>
      </c>
      <c r="J77" s="18">
        <f>ROUND(INDEX(游戏节奏!$AD$4:$AD$13,挂机派遣!D77)*INDEX(挂机派遣!$B$1:$B$2,挂机派遣!F77),0)</f>
        <v>13</v>
      </c>
      <c r="K77" s="14" t="s">
        <v>475</v>
      </c>
      <c r="L77" s="18">
        <f>INDEX(游戏节奏!$AH$4:$AH$13,挂机派遣!D77)</f>
        <v>2.5</v>
      </c>
      <c r="M77" s="14" t="s">
        <v>513</v>
      </c>
      <c r="N77" s="18">
        <f>INDEX(游戏节奏!$AJ$4:$AJ$13,挂机派遣!D77)</f>
        <v>0.8</v>
      </c>
      <c r="O77" s="14" t="s">
        <v>494</v>
      </c>
      <c r="P77" s="18">
        <f>INDEX(游戏节奏!$AK$4:$AK$13,挂机派遣!D77)</f>
        <v>0.12</v>
      </c>
      <c r="S77" s="21" t="str">
        <f t="shared" si="4"/>
        <v>780/h</v>
      </c>
      <c r="T77" s="21" t="str">
        <f t="shared" si="5"/>
        <v>30/h</v>
      </c>
      <c r="U77" s="21" t="str">
        <f t="shared" si="3"/>
        <v>2.4/h</v>
      </c>
    </row>
    <row r="78" spans="4:21" ht="16.5" x14ac:dyDescent="0.2">
      <c r="D78" s="14">
        <v>9</v>
      </c>
      <c r="E78" s="14">
        <v>6</v>
      </c>
      <c r="F78" s="14">
        <v>1</v>
      </c>
      <c r="G78" s="18">
        <f>INDEX(游戏节奏!$AC$4:$AC$13,挂机派遣!D78)</f>
        <v>5</v>
      </c>
      <c r="H78" s="18">
        <f>ROUND(INDEX(游戏节奏!$AE$4:$AE$13,挂机派遣!D78)*INDEX(挂机派遣!$B$1:$B$2,挂机派遣!F78),0)</f>
        <v>13</v>
      </c>
      <c r="I78" s="14" t="s">
        <v>601</v>
      </c>
      <c r="J78" s="18">
        <f>ROUND(INDEX(游戏节奏!$AD$4:$AD$13,挂机派遣!D78)*INDEX(挂机派遣!$B$1:$B$2,挂机派遣!F78),0)</f>
        <v>13</v>
      </c>
      <c r="K78" s="14" t="s">
        <v>474</v>
      </c>
      <c r="L78" s="18">
        <f>INDEX(游戏节奏!$AH$4:$AH$13,挂机派遣!D78)</f>
        <v>2.5</v>
      </c>
      <c r="M78" s="14" t="s">
        <v>514</v>
      </c>
      <c r="N78" s="18">
        <f>INDEX(游戏节奏!$AJ$4:$AJ$13,挂机派遣!D78)</f>
        <v>0.8</v>
      </c>
      <c r="O78" s="14" t="s">
        <v>495</v>
      </c>
      <c r="P78" s="18">
        <f>INDEX(游戏节奏!$AK$4:$AK$13,挂机派遣!D78)</f>
        <v>0.12</v>
      </c>
      <c r="S78" s="21" t="str">
        <f t="shared" si="4"/>
        <v>780/h</v>
      </c>
      <c r="T78" s="21" t="str">
        <f t="shared" si="5"/>
        <v>30/h</v>
      </c>
      <c r="U78" s="21" t="str">
        <f t="shared" si="3"/>
        <v>2.4/h</v>
      </c>
    </row>
    <row r="79" spans="4:21" ht="16.5" x14ac:dyDescent="0.2">
      <c r="D79" s="14">
        <v>9</v>
      </c>
      <c r="E79" s="14">
        <v>7</v>
      </c>
      <c r="F79" s="14">
        <v>2</v>
      </c>
      <c r="G79" s="18">
        <f>INDEX(游戏节奏!$AC$4:$AC$13,挂机派遣!D79)</f>
        <v>5</v>
      </c>
      <c r="H79" s="18">
        <f>ROUND(INDEX(游戏节奏!$AE$4:$AE$13,挂机派遣!D79)*INDEX(挂机派遣!$B$1:$B$2,挂机派遣!F79),0)</f>
        <v>18</v>
      </c>
      <c r="I79" s="14" t="s">
        <v>600</v>
      </c>
      <c r="J79" s="18">
        <f>ROUND(INDEX(游戏节奏!$AD$4:$AD$13,挂机派遣!D79)*INDEX(挂机派遣!$B$1:$B$2,挂机派遣!F79),0)</f>
        <v>19</v>
      </c>
      <c r="K79" s="14" t="s">
        <v>475</v>
      </c>
      <c r="L79" s="18">
        <f>INDEX(游戏节奏!$AH$4:$AH$13,挂机派遣!D79)</f>
        <v>2.5</v>
      </c>
      <c r="M79" s="14" t="s">
        <v>515</v>
      </c>
      <c r="N79" s="18">
        <f>INDEX(游戏节奏!$AJ$4:$AJ$13,挂机派遣!D79)</f>
        <v>0.8</v>
      </c>
      <c r="O79" s="14" t="s">
        <v>490</v>
      </c>
      <c r="P79" s="18">
        <f>INDEX(游戏节奏!$AK$4:$AK$13,挂机派遣!D79)</f>
        <v>0.12</v>
      </c>
      <c r="S79" s="21" t="str">
        <f t="shared" si="4"/>
        <v>1080/h</v>
      </c>
      <c r="T79" s="21" t="str">
        <f t="shared" si="5"/>
        <v>30/h</v>
      </c>
      <c r="U79" s="21" t="str">
        <f t="shared" si="3"/>
        <v>2.4/h</v>
      </c>
    </row>
    <row r="80" spans="4:21" ht="16.5" x14ac:dyDescent="0.2">
      <c r="D80" s="14">
        <v>9</v>
      </c>
      <c r="E80" s="14">
        <v>8</v>
      </c>
      <c r="F80" s="14">
        <v>2</v>
      </c>
      <c r="G80" s="18">
        <f>INDEX(游戏节奏!$AC$4:$AC$13,挂机派遣!D80)</f>
        <v>5</v>
      </c>
      <c r="H80" s="18">
        <f>ROUND(INDEX(游戏节奏!$AE$4:$AE$13,挂机派遣!D80)*INDEX(挂机派遣!$B$1:$B$2,挂机派遣!F80),0)</f>
        <v>18</v>
      </c>
      <c r="I80" s="14" t="s">
        <v>601</v>
      </c>
      <c r="J80" s="18">
        <f>ROUND(INDEX(游戏节奏!$AD$4:$AD$13,挂机派遣!D80)*INDEX(挂机派遣!$B$1:$B$2,挂机派遣!F80),0)</f>
        <v>19</v>
      </c>
      <c r="K80" s="14" t="s">
        <v>474</v>
      </c>
      <c r="L80" s="18">
        <f>INDEX(游戏节奏!$AH$4:$AH$13,挂机派遣!D80)</f>
        <v>2.5</v>
      </c>
      <c r="M80" s="14" t="s">
        <v>516</v>
      </c>
      <c r="N80" s="18">
        <f>INDEX(游戏节奏!$AJ$4:$AJ$13,挂机派遣!D80)</f>
        <v>0.8</v>
      </c>
      <c r="O80" s="14" t="s">
        <v>491</v>
      </c>
      <c r="P80" s="18">
        <f>INDEX(游戏节奏!$AK$4:$AK$13,挂机派遣!D80)</f>
        <v>0.12</v>
      </c>
      <c r="S80" s="21" t="str">
        <f t="shared" si="4"/>
        <v>1080/h</v>
      </c>
      <c r="T80" s="21" t="str">
        <f t="shared" si="5"/>
        <v>30/h</v>
      </c>
      <c r="U80" s="21" t="str">
        <f t="shared" si="3"/>
        <v>2.4/h</v>
      </c>
    </row>
    <row r="81" spans="4:21" ht="16.5" x14ac:dyDescent="0.2">
      <c r="D81" s="14">
        <v>9</v>
      </c>
      <c r="E81" s="14">
        <v>9</v>
      </c>
      <c r="F81" s="14">
        <v>2</v>
      </c>
      <c r="G81" s="18">
        <f>INDEX(游戏节奏!$AC$4:$AC$13,挂机派遣!D81)</f>
        <v>5</v>
      </c>
      <c r="H81" s="18">
        <f>ROUND(INDEX(游戏节奏!$AE$4:$AE$13,挂机派遣!D81)*INDEX(挂机派遣!$B$1:$B$2,挂机派遣!F81),0)</f>
        <v>18</v>
      </c>
      <c r="I81" s="14" t="s">
        <v>600</v>
      </c>
      <c r="J81" s="18">
        <f>ROUND(INDEX(游戏节奏!$AD$4:$AD$13,挂机派遣!D81)*INDEX(挂机派遣!$B$1:$B$2,挂机派遣!F81),0)</f>
        <v>19</v>
      </c>
      <c r="K81" s="14" t="s">
        <v>475</v>
      </c>
      <c r="L81" s="18">
        <f>INDEX(游戏节奏!$AH$4:$AH$13,挂机派遣!D81)</f>
        <v>2.5</v>
      </c>
      <c r="M81" s="14" t="s">
        <v>512</v>
      </c>
      <c r="N81" s="18">
        <f>INDEX(游戏节奏!$AJ$4:$AJ$13,挂机派遣!D81)</f>
        <v>0.8</v>
      </c>
      <c r="O81" s="14" t="s">
        <v>492</v>
      </c>
      <c r="P81" s="18">
        <f>INDEX(游戏节奏!$AK$4:$AK$13,挂机派遣!D81)</f>
        <v>0.12</v>
      </c>
      <c r="S81" s="21" t="str">
        <f t="shared" si="4"/>
        <v>1080/h</v>
      </c>
      <c r="T81" s="21" t="str">
        <f t="shared" si="5"/>
        <v>30/h</v>
      </c>
      <c r="U81" s="21" t="str">
        <f t="shared" si="3"/>
        <v>2.4/h</v>
      </c>
    </row>
    <row r="82" spans="4:21" ht="16.5" x14ac:dyDescent="0.2">
      <c r="D82" s="14">
        <v>9</v>
      </c>
      <c r="E82" s="14">
        <v>10</v>
      </c>
      <c r="F82" s="14">
        <v>2</v>
      </c>
      <c r="G82" s="18">
        <f>INDEX(游戏节奏!$AC$4:$AC$13,挂机派遣!D82)</f>
        <v>5</v>
      </c>
      <c r="H82" s="18">
        <f>ROUND(INDEX(游戏节奏!$AE$4:$AE$13,挂机派遣!D82)*INDEX(挂机派遣!$B$1:$B$2,挂机派遣!F82),0)</f>
        <v>18</v>
      </c>
      <c r="I82" s="14" t="s">
        <v>601</v>
      </c>
      <c r="J82" s="18">
        <f>ROUND(INDEX(游戏节奏!$AD$4:$AD$13,挂机派遣!D82)*INDEX(挂机派遣!$B$1:$B$2,挂机派遣!F82),0)</f>
        <v>19</v>
      </c>
      <c r="K82" s="14" t="s">
        <v>474</v>
      </c>
      <c r="L82" s="18">
        <f>INDEX(游戏节奏!$AH$4:$AH$13,挂机派遣!D82)</f>
        <v>2.5</v>
      </c>
      <c r="M82" s="14" t="s">
        <v>513</v>
      </c>
      <c r="N82" s="18">
        <f>INDEX(游戏节奏!$AJ$4:$AJ$13,挂机派遣!D82)</f>
        <v>0.8</v>
      </c>
      <c r="O82" s="14" t="s">
        <v>493</v>
      </c>
      <c r="P82" s="18">
        <f>INDEX(游戏节奏!$AK$4:$AK$13,挂机派遣!D82)</f>
        <v>0.12</v>
      </c>
      <c r="S82" s="21" t="str">
        <f t="shared" si="4"/>
        <v>1080/h</v>
      </c>
      <c r="T82" s="21" t="str">
        <f t="shared" si="5"/>
        <v>30/h</v>
      </c>
      <c r="U82" s="21" t="str">
        <f t="shared" si="3"/>
        <v>2.4/h</v>
      </c>
    </row>
    <row r="83" spans="4:21" ht="16.5" x14ac:dyDescent="0.2">
      <c r="D83" s="14">
        <v>9</v>
      </c>
      <c r="E83" s="14">
        <v>11</v>
      </c>
      <c r="F83" s="14">
        <v>2</v>
      </c>
      <c r="G83" s="18">
        <f>INDEX(游戏节奏!$AC$4:$AC$13,挂机派遣!D83)</f>
        <v>5</v>
      </c>
      <c r="H83" s="18">
        <f>ROUND(INDEX(游戏节奏!$AE$4:$AE$13,挂机派遣!D83)*INDEX(挂机派遣!$B$1:$B$2,挂机派遣!F83),0)</f>
        <v>18</v>
      </c>
      <c r="I83" s="14" t="s">
        <v>600</v>
      </c>
      <c r="J83" s="18">
        <f>ROUND(INDEX(游戏节奏!$AD$4:$AD$13,挂机派遣!D83)*INDEX(挂机派遣!$B$1:$B$2,挂机派遣!F83),0)</f>
        <v>19</v>
      </c>
      <c r="K83" s="14" t="s">
        <v>475</v>
      </c>
      <c r="L83" s="18">
        <f>INDEX(游戏节奏!$AH$4:$AH$13,挂机派遣!D83)</f>
        <v>2.5</v>
      </c>
      <c r="M83" s="14" t="s">
        <v>514</v>
      </c>
      <c r="N83" s="18">
        <f>INDEX(游戏节奏!$AJ$4:$AJ$13,挂机派遣!D83)</f>
        <v>0.8</v>
      </c>
      <c r="O83" s="14" t="s">
        <v>494</v>
      </c>
      <c r="P83" s="18">
        <f>INDEX(游戏节奏!$AK$4:$AK$13,挂机派遣!D83)</f>
        <v>0.12</v>
      </c>
      <c r="S83" s="21" t="str">
        <f t="shared" si="4"/>
        <v>1080/h</v>
      </c>
      <c r="T83" s="21" t="str">
        <f t="shared" si="5"/>
        <v>30/h</v>
      </c>
      <c r="U83" s="21" t="str">
        <f t="shared" si="3"/>
        <v>2.4/h</v>
      </c>
    </row>
    <row r="84" spans="4:21" ht="16.5" x14ac:dyDescent="0.2">
      <c r="D84" s="14">
        <v>9</v>
      </c>
      <c r="E84" s="14">
        <v>12</v>
      </c>
      <c r="F84" s="14">
        <v>2</v>
      </c>
      <c r="G84" s="18">
        <f>INDEX(游戏节奏!$AC$4:$AC$13,挂机派遣!D84)</f>
        <v>5</v>
      </c>
      <c r="H84" s="18">
        <f>ROUND(INDEX(游戏节奏!$AE$4:$AE$13,挂机派遣!D84)*INDEX(挂机派遣!$B$1:$B$2,挂机派遣!F84),0)</f>
        <v>18</v>
      </c>
      <c r="I84" s="14" t="s">
        <v>601</v>
      </c>
      <c r="J84" s="18">
        <f>ROUND(INDEX(游戏节奏!$AD$4:$AD$13,挂机派遣!D84)*INDEX(挂机派遣!$B$1:$B$2,挂机派遣!F84),0)</f>
        <v>19</v>
      </c>
      <c r="K84" s="14" t="s">
        <v>474</v>
      </c>
      <c r="L84" s="18">
        <f>INDEX(游戏节奏!$AH$4:$AH$13,挂机派遣!D84)</f>
        <v>2.5</v>
      </c>
      <c r="M84" s="14" t="s">
        <v>515</v>
      </c>
      <c r="N84" s="18">
        <f>INDEX(游戏节奏!$AJ$4:$AJ$13,挂机派遣!D84)</f>
        <v>0.8</v>
      </c>
      <c r="O84" s="14" t="s">
        <v>495</v>
      </c>
      <c r="P84" s="18">
        <f>INDEX(游戏节奏!$AK$4:$AK$13,挂机派遣!D84)</f>
        <v>0.12</v>
      </c>
      <c r="S84" s="21" t="str">
        <f t="shared" si="4"/>
        <v>1080/h</v>
      </c>
      <c r="T84" s="21" t="str">
        <f t="shared" si="5"/>
        <v>30/h</v>
      </c>
      <c r="U84" s="21" t="str">
        <f t="shared" si="3"/>
        <v>2.4/h</v>
      </c>
    </row>
  </sheetData>
  <mergeCells count="5">
    <mergeCell ref="K3:L3"/>
    <mergeCell ref="M3:P3"/>
    <mergeCell ref="Y3:Z3"/>
    <mergeCell ref="AA3:AC3"/>
    <mergeCell ref="G3:J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4" workbookViewId="0">
      <selection activeCell="G34" sqref="G34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10" max="10" width="16.75" customWidth="1"/>
    <col min="11" max="11" width="11.75" customWidth="1"/>
    <col min="12" max="12" width="15.5" customWidth="1"/>
    <col min="13" max="13" width="11.625" customWidth="1"/>
    <col min="14" max="14" width="16.125" customWidth="1"/>
    <col min="15" max="15" width="9.5" bestFit="1" customWidth="1"/>
    <col min="16" max="16" width="11.125" customWidth="1"/>
    <col min="17" max="17" width="9.125" bestFit="1" customWidth="1"/>
    <col min="18" max="19" width="10.25" customWidth="1"/>
    <col min="21" max="21" width="8" style="21" customWidth="1"/>
    <col min="22" max="22" width="9" style="21"/>
  </cols>
  <sheetData>
    <row r="1" spans="1:18" s="21" customFormat="1" x14ac:dyDescent="0.2"/>
    <row r="2" spans="1:18" s="21" customFormat="1" ht="21" thickBot="1" x14ac:dyDescent="0.25">
      <c r="A2" s="52" t="s">
        <v>604</v>
      </c>
      <c r="B2" s="52"/>
      <c r="C2" s="52"/>
      <c r="D2" s="52"/>
      <c r="E2" s="52"/>
    </row>
    <row r="3" spans="1:18" ht="17.25" x14ac:dyDescent="0.2">
      <c r="A3" s="54" t="s">
        <v>605</v>
      </c>
      <c r="B3" s="55"/>
      <c r="C3" s="55"/>
      <c r="D3" s="55"/>
      <c r="E3" s="56"/>
      <c r="H3" s="13" t="s">
        <v>615</v>
      </c>
      <c r="I3" s="13" t="s">
        <v>616</v>
      </c>
      <c r="J3" s="13" t="s">
        <v>617</v>
      </c>
      <c r="K3" s="13" t="s">
        <v>621</v>
      </c>
    </row>
    <row r="4" spans="1:18" ht="16.5" x14ac:dyDescent="0.2">
      <c r="A4" s="57"/>
      <c r="B4" s="58"/>
      <c r="C4" s="58"/>
      <c r="D4" s="58"/>
      <c r="E4" s="59"/>
      <c r="G4" s="17" t="s">
        <v>618</v>
      </c>
      <c r="H4" s="14">
        <v>40</v>
      </c>
      <c r="I4" s="14">
        <v>20</v>
      </c>
      <c r="J4" s="14">
        <v>5</v>
      </c>
      <c r="K4" s="14">
        <v>3</v>
      </c>
    </row>
    <row r="5" spans="1:18" ht="16.5" x14ac:dyDescent="0.2">
      <c r="A5" s="57"/>
      <c r="B5" s="58"/>
      <c r="C5" s="58"/>
      <c r="D5" s="58"/>
      <c r="E5" s="59"/>
      <c r="G5" s="17" t="s">
        <v>619</v>
      </c>
      <c r="H5" s="18">
        <f>SUM(J13:J17)/9</f>
        <v>484.86266666666677</v>
      </c>
      <c r="I5" s="18">
        <f>SUM(K13:K17)/9</f>
        <v>152.00888888888892</v>
      </c>
      <c r="J5" s="18">
        <f>SUM(L13:L17)/9</f>
        <v>80.954444444444476</v>
      </c>
      <c r="K5" s="18">
        <f>SUM(M14:M17)/9</f>
        <v>54.57916666666668</v>
      </c>
    </row>
    <row r="6" spans="1:18" x14ac:dyDescent="0.2">
      <c r="A6" s="57"/>
      <c r="B6" s="58"/>
      <c r="C6" s="58"/>
      <c r="D6" s="58"/>
      <c r="E6" s="59"/>
    </row>
    <row r="7" spans="1:18" x14ac:dyDescent="0.2">
      <c r="A7" s="57"/>
      <c r="B7" s="58"/>
      <c r="C7" s="58"/>
      <c r="D7" s="58"/>
      <c r="E7" s="59"/>
    </row>
    <row r="8" spans="1:18" x14ac:dyDescent="0.2">
      <c r="A8" s="57"/>
      <c r="B8" s="58"/>
      <c r="C8" s="58"/>
      <c r="D8" s="58"/>
      <c r="E8" s="59"/>
    </row>
    <row r="9" spans="1:18" x14ac:dyDescent="0.2">
      <c r="A9" s="57"/>
      <c r="B9" s="58"/>
      <c r="C9" s="58"/>
      <c r="D9" s="58"/>
      <c r="E9" s="59"/>
    </row>
    <row r="10" spans="1:18" ht="17.25" thickBot="1" x14ac:dyDescent="0.25">
      <c r="A10" s="60"/>
      <c r="B10" s="61"/>
      <c r="C10" s="61"/>
      <c r="D10" s="61"/>
      <c r="E10" s="62"/>
      <c r="J10" s="21"/>
      <c r="K10" s="21"/>
      <c r="L10" s="21"/>
      <c r="O10" s="30">
        <v>1</v>
      </c>
      <c r="P10" s="30">
        <v>0.65</v>
      </c>
      <c r="Q10" s="30">
        <v>0.35</v>
      </c>
      <c r="R10" s="30">
        <v>1</v>
      </c>
    </row>
    <row r="11" spans="1:18" ht="20.25" x14ac:dyDescent="0.2">
      <c r="J11" s="21"/>
      <c r="K11" s="21"/>
      <c r="L11" s="21"/>
      <c r="O11" s="52" t="s">
        <v>620</v>
      </c>
      <c r="P11" s="52"/>
      <c r="Q11" s="52"/>
      <c r="R11" s="52"/>
    </row>
    <row r="12" spans="1:18" ht="17.25" x14ac:dyDescent="0.2">
      <c r="A12" s="13" t="s">
        <v>606</v>
      </c>
      <c r="B12" s="13" t="s">
        <v>609</v>
      </c>
      <c r="C12" s="13" t="s">
        <v>393</v>
      </c>
      <c r="D12" s="13" t="s">
        <v>411</v>
      </c>
      <c r="E12" s="13" t="s">
        <v>611</v>
      </c>
      <c r="F12" s="13" t="s">
        <v>612</v>
      </c>
      <c r="G12" s="13" t="s">
        <v>613</v>
      </c>
      <c r="H12" s="13" t="s">
        <v>614</v>
      </c>
      <c r="J12" s="13" t="s">
        <v>611</v>
      </c>
      <c r="K12" s="13" t="s">
        <v>612</v>
      </c>
      <c r="L12" s="13" t="s">
        <v>613</v>
      </c>
      <c r="M12" s="13" t="s">
        <v>614</v>
      </c>
      <c r="O12" s="13" t="s">
        <v>611</v>
      </c>
      <c r="P12" s="13" t="s">
        <v>612</v>
      </c>
      <c r="Q12" s="13" t="s">
        <v>613</v>
      </c>
      <c r="R12" s="13" t="s">
        <v>614</v>
      </c>
    </row>
    <row r="13" spans="1:18" ht="16.5" x14ac:dyDescent="0.2">
      <c r="A13" s="14" t="s">
        <v>607</v>
      </c>
      <c r="B13" s="14">
        <v>1</v>
      </c>
      <c r="C13" s="14">
        <v>25</v>
      </c>
      <c r="D13" s="14">
        <f>SUMIFS(游戏节奏!$D$4:$D$103,游戏节奏!$A$4:$A$103,"&gt;="&amp;单人BOSS!C13,游戏节奏!$A$4:$A$103,"&lt;"&amp;单人BOSS!C14)</f>
        <v>3.9793500000000006</v>
      </c>
      <c r="E13" s="14">
        <v>3</v>
      </c>
      <c r="F13" s="14"/>
      <c r="G13" s="14"/>
      <c r="H13" s="14">
        <v>2</v>
      </c>
      <c r="J13" s="14">
        <f>$D13*E13*2*H$4</f>
        <v>955.04400000000021</v>
      </c>
      <c r="K13" s="14"/>
      <c r="L13" s="14"/>
      <c r="M13" s="14">
        <f>H13*D13*2*K$4</f>
        <v>47.752200000000009</v>
      </c>
      <c r="O13" s="14">
        <f>E13*H$4*O$10</f>
        <v>120</v>
      </c>
      <c r="P13" s="14"/>
      <c r="Q13" s="14"/>
      <c r="R13" s="14">
        <f t="shared" ref="O13:R17" si="0">H13*K$4*R$10</f>
        <v>6</v>
      </c>
    </row>
    <row r="14" spans="1:18" ht="16.5" x14ac:dyDescent="0.2">
      <c r="A14" s="14"/>
      <c r="B14" s="14">
        <v>2</v>
      </c>
      <c r="C14" s="14">
        <v>40</v>
      </c>
      <c r="D14" s="14">
        <f>SUMIFS(游戏节奏!$D$4:$D$103,游戏节奏!$A$4:$A$103,"&gt;="&amp;单人BOSS!C14,游戏节奏!$A$4:$A$103,"&lt;"&amp;单人BOSS!C15)</f>
        <v>6.2489999999999997</v>
      </c>
      <c r="E14" s="14">
        <v>4</v>
      </c>
      <c r="F14" s="14"/>
      <c r="G14" s="14"/>
      <c r="H14" s="14">
        <v>2</v>
      </c>
      <c r="J14" s="14">
        <f>$D14*E14*2*H$4</f>
        <v>1999.6799999999998</v>
      </c>
      <c r="K14" s="14"/>
      <c r="L14" s="14"/>
      <c r="M14" s="14">
        <f t="shared" ref="M14:M17" si="1">H14*D14*2*K$4</f>
        <v>74.988</v>
      </c>
      <c r="O14" s="14">
        <f t="shared" si="0"/>
        <v>160</v>
      </c>
      <c r="P14" s="14"/>
      <c r="Q14" s="14"/>
      <c r="R14" s="14">
        <f t="shared" si="0"/>
        <v>6</v>
      </c>
    </row>
    <row r="15" spans="1:18" ht="16.5" x14ac:dyDescent="0.2">
      <c r="A15" s="14"/>
      <c r="B15" s="14">
        <v>3</v>
      </c>
      <c r="C15" s="14">
        <v>55</v>
      </c>
      <c r="D15" s="14">
        <f>SUMIFS(游戏节奏!$D$4:$D$103,游戏节奏!$A$4:$A$103,"&gt;="&amp;单人BOSS!C15,游戏节奏!$A$4:$A$103,"&lt;"&amp;单人BOSS!C16)</f>
        <v>8.8065000000000033</v>
      </c>
      <c r="E15" s="14">
        <v>2</v>
      </c>
      <c r="F15" s="14">
        <v>2</v>
      </c>
      <c r="G15" s="14"/>
      <c r="H15" s="14">
        <v>2</v>
      </c>
      <c r="J15" s="14">
        <f>$D15*E15*2*H$4</f>
        <v>1409.0400000000004</v>
      </c>
      <c r="K15" s="14">
        <f>$D15*F15*2*I$4</f>
        <v>704.52000000000021</v>
      </c>
      <c r="L15" s="14"/>
      <c r="M15" s="14">
        <f t="shared" si="1"/>
        <v>105.67800000000004</v>
      </c>
      <c r="O15" s="14">
        <f t="shared" si="0"/>
        <v>80</v>
      </c>
      <c r="P15" s="14">
        <f t="shared" si="0"/>
        <v>26</v>
      </c>
      <c r="Q15" s="14"/>
      <c r="R15" s="14">
        <f t="shared" si="0"/>
        <v>6</v>
      </c>
    </row>
    <row r="16" spans="1:18" ht="16.5" x14ac:dyDescent="0.2">
      <c r="A16" s="14"/>
      <c r="B16" s="14">
        <v>4</v>
      </c>
      <c r="C16" s="14">
        <v>70</v>
      </c>
      <c r="D16" s="14">
        <f>SUMIFS(游戏节奏!$D$4:$D$103,游戏节奏!$A$4:$A$103,"&gt;="&amp;单人BOSS!C16,游戏节奏!$A$4:$A$103,"&lt;"&amp;单人BOSS!C17)</f>
        <v>8.2945000000000011</v>
      </c>
      <c r="E16" s="14"/>
      <c r="F16" s="14">
        <v>2</v>
      </c>
      <c r="G16" s="14">
        <v>2</v>
      </c>
      <c r="H16" s="14">
        <v>2</v>
      </c>
      <c r="J16" s="14"/>
      <c r="K16" s="14">
        <f>$D16*F16*2*I$4</f>
        <v>663.56000000000006</v>
      </c>
      <c r="L16" s="14">
        <f>$D16*G16*2*J$4</f>
        <v>165.89000000000001</v>
      </c>
      <c r="M16" s="14">
        <f t="shared" si="1"/>
        <v>99.53400000000002</v>
      </c>
      <c r="O16" s="14"/>
      <c r="P16" s="14">
        <f t="shared" si="0"/>
        <v>26</v>
      </c>
      <c r="Q16" s="14">
        <f t="shared" si="0"/>
        <v>3.5</v>
      </c>
      <c r="R16" s="14">
        <f t="shared" si="0"/>
        <v>6</v>
      </c>
    </row>
    <row r="17" spans="1:25" ht="16.5" x14ac:dyDescent="0.2">
      <c r="A17" s="14"/>
      <c r="B17" s="14">
        <v>5</v>
      </c>
      <c r="C17" s="14">
        <v>80</v>
      </c>
      <c r="D17" s="14">
        <f>SUMIFS(游戏节奏!$D$4:$D$103,游戏节奏!$A$4:$A$103,"&gt;="&amp;单人BOSS!C17,游戏节奏!$A$4:$A$103,"&lt;"&amp;90)</f>
        <v>14.067500000000006</v>
      </c>
      <c r="E17" s="14"/>
      <c r="F17" s="14"/>
      <c r="G17" s="14">
        <v>4</v>
      </c>
      <c r="H17" s="14">
        <v>2.5</v>
      </c>
      <c r="J17" s="14"/>
      <c r="K17" s="14"/>
      <c r="L17" s="14">
        <f>$D17*G17*2*J$4</f>
        <v>562.70000000000027</v>
      </c>
      <c r="M17" s="14">
        <f t="shared" si="1"/>
        <v>211.0125000000001</v>
      </c>
      <c r="O17" s="14"/>
      <c r="P17" s="14"/>
      <c r="Q17" s="14">
        <f t="shared" si="0"/>
        <v>7</v>
      </c>
      <c r="R17" s="14">
        <f t="shared" si="0"/>
        <v>7.5</v>
      </c>
    </row>
    <row r="18" spans="1:25" ht="16.5" x14ac:dyDescent="0.2">
      <c r="A18" s="14" t="s">
        <v>608</v>
      </c>
      <c r="B18" s="14">
        <v>1</v>
      </c>
      <c r="C18" s="14">
        <v>25</v>
      </c>
      <c r="D18" s="14">
        <f>SUMIFS(游戏节奏!$D$4:$D$103,游戏节奏!$A$4:$A$103,"&gt;="&amp;单人BOSS!C18,游戏节奏!$A$4:$A$103,"&lt;"&amp;单人BOSS!C19)</f>
        <v>3.9793500000000006</v>
      </c>
      <c r="E18" s="14">
        <v>3</v>
      </c>
      <c r="F18" s="14"/>
      <c r="G18" s="14"/>
      <c r="H18" s="14">
        <v>2</v>
      </c>
      <c r="J18" s="14"/>
      <c r="K18" s="14"/>
      <c r="L18" s="14"/>
      <c r="M18" s="14"/>
      <c r="O18" s="14"/>
      <c r="P18" s="14"/>
      <c r="Q18" s="14"/>
      <c r="R18" s="14"/>
    </row>
    <row r="19" spans="1:25" ht="16.5" x14ac:dyDescent="0.2">
      <c r="A19" s="14"/>
      <c r="B19" s="14">
        <v>2</v>
      </c>
      <c r="C19" s="14">
        <v>40</v>
      </c>
      <c r="D19" s="14">
        <f>SUMIFS(游戏节奏!$D$4:$D$103,游戏节奏!$A$4:$A$103,"&gt;="&amp;单人BOSS!C19,游戏节奏!$A$4:$A$103,"&lt;"&amp;单人BOSS!C20)</f>
        <v>6.2489999999999997</v>
      </c>
      <c r="E19" s="14">
        <v>4</v>
      </c>
      <c r="F19" s="14"/>
      <c r="G19" s="14"/>
      <c r="H19" s="14">
        <v>2</v>
      </c>
      <c r="J19" s="14"/>
      <c r="K19" s="14"/>
      <c r="L19" s="14"/>
      <c r="M19" s="14"/>
      <c r="O19" s="14"/>
      <c r="P19" s="14"/>
      <c r="Q19" s="14"/>
      <c r="R19" s="14"/>
    </row>
    <row r="20" spans="1:25" ht="16.5" x14ac:dyDescent="0.2">
      <c r="A20" s="14"/>
      <c r="B20" s="14">
        <v>3</v>
      </c>
      <c r="C20" s="14">
        <v>55</v>
      </c>
      <c r="D20" s="14">
        <f>SUMIFS(游戏节奏!$D$4:$D$103,游戏节奏!$A$4:$A$103,"&gt;="&amp;单人BOSS!C20,游戏节奏!$A$4:$A$103,"&lt;"&amp;单人BOSS!C21)</f>
        <v>8.8065000000000033</v>
      </c>
      <c r="E20" s="14">
        <v>2</v>
      </c>
      <c r="F20" s="14">
        <v>2</v>
      </c>
      <c r="G20" s="14"/>
      <c r="H20" s="14">
        <v>2</v>
      </c>
      <c r="J20" s="14"/>
      <c r="K20" s="14"/>
      <c r="L20" s="14"/>
      <c r="M20" s="14"/>
      <c r="O20" s="14"/>
      <c r="P20" s="14"/>
      <c r="Q20" s="14"/>
      <c r="R20" s="14"/>
    </row>
    <row r="21" spans="1:25" ht="16.5" x14ac:dyDescent="0.2">
      <c r="A21" s="14"/>
      <c r="B21" s="14">
        <v>4</v>
      </c>
      <c r="C21" s="14">
        <v>70</v>
      </c>
      <c r="D21" s="14">
        <f>SUMIFS(游戏节奏!$D$4:$D$103,游戏节奏!$A$4:$A$103,"&gt;="&amp;单人BOSS!C21,游戏节奏!$A$4:$A$103,"&lt;"&amp;单人BOSS!C22)</f>
        <v>8.2945000000000011</v>
      </c>
      <c r="E21" s="14"/>
      <c r="F21" s="14">
        <v>2</v>
      </c>
      <c r="G21" s="14">
        <v>2</v>
      </c>
      <c r="H21" s="14">
        <v>2</v>
      </c>
      <c r="J21" s="14"/>
      <c r="K21" s="14"/>
      <c r="L21" s="14"/>
      <c r="M21" s="14"/>
      <c r="O21" s="14"/>
      <c r="P21" s="14"/>
      <c r="Q21" s="14"/>
      <c r="R21" s="14"/>
    </row>
    <row r="22" spans="1:25" ht="16.5" x14ac:dyDescent="0.2">
      <c r="A22" s="14"/>
      <c r="B22" s="14">
        <v>5</v>
      </c>
      <c r="C22" s="14">
        <v>80</v>
      </c>
      <c r="D22" s="14">
        <f>SUMIFS(游戏节奏!$D$4:$D$103,游戏节奏!$A$4:$A$103,"&gt;="&amp;单人BOSS!C22,游戏节奏!$A$4:$A$103,"&lt;"&amp;90)</f>
        <v>14.067500000000006</v>
      </c>
      <c r="E22" s="14"/>
      <c r="F22" s="14"/>
      <c r="G22" s="14">
        <v>4</v>
      </c>
      <c r="H22" s="14">
        <v>2.5</v>
      </c>
      <c r="J22" s="14"/>
      <c r="K22" s="14"/>
      <c r="L22" s="14"/>
      <c r="M22" s="14"/>
      <c r="O22" s="14"/>
      <c r="P22" s="14"/>
      <c r="Q22" s="14"/>
      <c r="R22" s="14"/>
    </row>
    <row r="23" spans="1:25" ht="16.5" x14ac:dyDescent="0.2">
      <c r="A23" s="14" t="s">
        <v>610</v>
      </c>
      <c r="B23" s="14">
        <v>1</v>
      </c>
      <c r="C23" s="14">
        <v>25</v>
      </c>
      <c r="D23" s="14">
        <f>SUMIFS(游戏节奏!$D$4:$D$103,游戏节奏!$A$4:$A$103,"&gt;="&amp;单人BOSS!C23,游戏节奏!$A$4:$A$103,"&lt;"&amp;单人BOSS!C24)</f>
        <v>3.9793500000000006</v>
      </c>
      <c r="E23" s="14">
        <v>3</v>
      </c>
      <c r="F23" s="14"/>
      <c r="G23" s="14"/>
      <c r="H23" s="14">
        <v>2</v>
      </c>
      <c r="J23" s="14"/>
      <c r="K23" s="14"/>
      <c r="L23" s="14"/>
      <c r="M23" s="14"/>
      <c r="O23" s="14"/>
      <c r="P23" s="14"/>
      <c r="Q23" s="14"/>
      <c r="R23" s="14"/>
    </row>
    <row r="24" spans="1:25" ht="16.5" x14ac:dyDescent="0.2">
      <c r="A24" s="14"/>
      <c r="B24" s="14">
        <v>2</v>
      </c>
      <c r="C24" s="14">
        <v>40</v>
      </c>
      <c r="D24" s="14">
        <f>SUMIFS(游戏节奏!$D$4:$D$103,游戏节奏!$A$4:$A$103,"&gt;="&amp;单人BOSS!C24,游戏节奏!$A$4:$A$103,"&lt;"&amp;单人BOSS!C25)</f>
        <v>6.2489999999999997</v>
      </c>
      <c r="E24" s="14">
        <v>4</v>
      </c>
      <c r="F24" s="14"/>
      <c r="G24" s="14"/>
      <c r="H24" s="14">
        <v>2</v>
      </c>
      <c r="J24" s="14"/>
      <c r="K24" s="14"/>
      <c r="L24" s="14"/>
      <c r="M24" s="14"/>
      <c r="O24" s="14"/>
      <c r="P24" s="14"/>
      <c r="Q24" s="14"/>
      <c r="R24" s="14"/>
    </row>
    <row r="25" spans="1:25" ht="16.5" x14ac:dyDescent="0.2">
      <c r="A25" s="14"/>
      <c r="B25" s="14">
        <v>3</v>
      </c>
      <c r="C25" s="14">
        <v>55</v>
      </c>
      <c r="D25" s="14">
        <f>SUMIFS(游戏节奏!$D$4:$D$103,游戏节奏!$A$4:$A$103,"&gt;="&amp;单人BOSS!C25,游戏节奏!$A$4:$A$103,"&lt;"&amp;单人BOSS!C26)</f>
        <v>8.8065000000000033</v>
      </c>
      <c r="E25" s="14">
        <v>2</v>
      </c>
      <c r="F25" s="14">
        <v>2</v>
      </c>
      <c r="G25" s="14"/>
      <c r="H25" s="14">
        <v>2</v>
      </c>
      <c r="J25" s="14"/>
      <c r="K25" s="14"/>
      <c r="L25" s="14"/>
      <c r="M25" s="14"/>
      <c r="O25" s="14"/>
      <c r="P25" s="14"/>
      <c r="Q25" s="14"/>
      <c r="R25" s="14"/>
    </row>
    <row r="26" spans="1:25" ht="16.5" x14ac:dyDescent="0.2">
      <c r="A26" s="14"/>
      <c r="B26" s="14">
        <v>4</v>
      </c>
      <c r="C26" s="14">
        <v>70</v>
      </c>
      <c r="D26" s="14">
        <f>SUMIFS(游戏节奏!$D$4:$D$103,游戏节奏!$A$4:$A$103,"&gt;="&amp;单人BOSS!C26,游戏节奏!$A$4:$A$103,"&lt;"&amp;单人BOSS!C27)</f>
        <v>8.2945000000000011</v>
      </c>
      <c r="E26" s="14"/>
      <c r="F26" s="14">
        <v>2</v>
      </c>
      <c r="G26" s="14">
        <v>2</v>
      </c>
      <c r="H26" s="14">
        <v>2</v>
      </c>
      <c r="J26" s="14"/>
      <c r="K26" s="14"/>
      <c r="L26" s="14"/>
      <c r="M26" s="14"/>
      <c r="O26" s="14"/>
      <c r="P26" s="14"/>
      <c r="Q26" s="14"/>
      <c r="R26" s="14"/>
    </row>
    <row r="27" spans="1:25" ht="16.5" x14ac:dyDescent="0.2">
      <c r="A27" s="14"/>
      <c r="B27" s="14">
        <v>5</v>
      </c>
      <c r="C27" s="14">
        <v>80</v>
      </c>
      <c r="D27" s="14">
        <f>SUMIFS(游戏节奏!$D$4:$D$103,游戏节奏!$A$4:$A$103,"&gt;="&amp;单人BOSS!C27,游戏节奏!$A$4:$A$103,"&lt;"&amp;90)</f>
        <v>14.067500000000006</v>
      </c>
      <c r="E27" s="14"/>
      <c r="F27" s="14"/>
      <c r="G27" s="14">
        <v>4</v>
      </c>
      <c r="H27" s="14">
        <v>2.5</v>
      </c>
      <c r="J27" s="14"/>
      <c r="K27" s="14"/>
      <c r="L27" s="14"/>
      <c r="M27" s="14"/>
      <c r="O27" s="14"/>
      <c r="P27" s="14"/>
      <c r="Q27" s="14"/>
      <c r="R27" s="14"/>
    </row>
    <row r="28" spans="1:25" x14ac:dyDescent="0.2">
      <c r="J28" s="21"/>
      <c r="K28" s="21"/>
      <c r="L28" s="21"/>
    </row>
    <row r="31" spans="1:25" x14ac:dyDescent="0.2">
      <c r="Q31">
        <f>SUM(Q33:Q38)</f>
        <v>22.5</v>
      </c>
      <c r="T31">
        <f>SUM(T33:T42)</f>
        <v>40</v>
      </c>
      <c r="W31" s="21">
        <f>SUM(W33:W42)</f>
        <v>10</v>
      </c>
    </row>
    <row r="32" spans="1:25" ht="17.25" x14ac:dyDescent="0.2">
      <c r="J32" s="13" t="s">
        <v>626</v>
      </c>
      <c r="K32" s="13" t="s">
        <v>629</v>
      </c>
      <c r="L32" s="13" t="s">
        <v>627</v>
      </c>
      <c r="M32" s="13" t="s">
        <v>630</v>
      </c>
      <c r="N32" s="13" t="s">
        <v>628</v>
      </c>
      <c r="O32" s="13" t="s">
        <v>631</v>
      </c>
      <c r="P32" s="13" t="s">
        <v>625</v>
      </c>
      <c r="Q32" s="13" t="s">
        <v>632</v>
      </c>
      <c r="R32" s="13" t="s">
        <v>635</v>
      </c>
      <c r="S32" s="13" t="s">
        <v>636</v>
      </c>
      <c r="T32" s="13" t="s">
        <v>633</v>
      </c>
      <c r="U32" s="13" t="s">
        <v>637</v>
      </c>
      <c r="V32" s="13" t="s">
        <v>638</v>
      </c>
      <c r="W32" s="13" t="s">
        <v>634</v>
      </c>
      <c r="X32" s="13" t="s">
        <v>637</v>
      </c>
      <c r="Y32" s="13" t="s">
        <v>638</v>
      </c>
    </row>
    <row r="33" spans="10:25" ht="16.5" x14ac:dyDescent="0.2">
      <c r="J33" s="14" t="s">
        <v>316</v>
      </c>
      <c r="K33" s="14">
        <v>1000</v>
      </c>
      <c r="L33" s="14" t="s">
        <v>639</v>
      </c>
      <c r="M33" s="14">
        <v>10</v>
      </c>
      <c r="N33" s="14"/>
      <c r="O33" s="14"/>
      <c r="P33" s="25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</row>
    <row r="34" spans="10:25" ht="16.5" x14ac:dyDescent="0.2">
      <c r="J34" s="14" t="s">
        <v>316</v>
      </c>
      <c r="K34" s="14">
        <v>2000</v>
      </c>
      <c r="L34" s="14" t="s">
        <v>622</v>
      </c>
      <c r="M34" s="14">
        <v>13</v>
      </c>
      <c r="N34" s="14"/>
      <c r="O34" s="14"/>
      <c r="P34" s="25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</row>
    <row r="35" spans="10:25" ht="16.5" x14ac:dyDescent="0.2">
      <c r="J35" s="14" t="s">
        <v>316</v>
      </c>
      <c r="K35" s="14">
        <v>3000</v>
      </c>
      <c r="L35" s="14" t="s">
        <v>622</v>
      </c>
      <c r="M35" s="14">
        <v>15</v>
      </c>
      <c r="N35" s="14"/>
      <c r="O35" s="14"/>
      <c r="P35" s="25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</row>
    <row r="36" spans="10:25" ht="16.5" x14ac:dyDescent="0.2">
      <c r="J36" s="14" t="s">
        <v>316</v>
      </c>
      <c r="K36" s="14">
        <v>4000</v>
      </c>
      <c r="L36" s="14" t="s">
        <v>622</v>
      </c>
      <c r="M36" s="14">
        <v>20</v>
      </c>
      <c r="N36" s="14" t="s">
        <v>623</v>
      </c>
      <c r="O36" s="14">
        <v>1</v>
      </c>
      <c r="P36" s="25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</row>
    <row r="37" spans="10:25" ht="16.5" x14ac:dyDescent="0.2">
      <c r="J37" s="14" t="s">
        <v>316</v>
      </c>
      <c r="K37" s="14">
        <v>5000</v>
      </c>
      <c r="L37" s="14" t="s">
        <v>622</v>
      </c>
      <c r="M37" s="14">
        <v>25</v>
      </c>
      <c r="N37" s="14" t="s">
        <v>623</v>
      </c>
      <c r="O37" s="14">
        <v>2</v>
      </c>
      <c r="P37" s="25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4">T37/T$31</f>
        <v>0.05</v>
      </c>
      <c r="V37" s="14">
        <f t="shared" ref="V37:V42" si="5">ROUND($I$5*U37*P37,0)</f>
        <v>2</v>
      </c>
      <c r="W37" s="14"/>
      <c r="X37" s="14"/>
      <c r="Y37" s="14"/>
    </row>
    <row r="38" spans="10:25" ht="16.5" x14ac:dyDescent="0.2">
      <c r="J38" s="14" t="s">
        <v>316</v>
      </c>
      <c r="K38" s="14">
        <v>6000</v>
      </c>
      <c r="L38" s="14" t="s">
        <v>622</v>
      </c>
      <c r="M38" s="14">
        <v>45</v>
      </c>
      <c r="N38" s="14" t="s">
        <v>623</v>
      </c>
      <c r="O38" s="14">
        <v>3</v>
      </c>
      <c r="P38" s="25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4"/>
        <v>0.1</v>
      </c>
      <c r="V38" s="14">
        <f t="shared" si="5"/>
        <v>3</v>
      </c>
      <c r="W38" s="14"/>
      <c r="X38" s="14"/>
      <c r="Y38" s="14"/>
    </row>
    <row r="39" spans="10:25" ht="16.5" x14ac:dyDescent="0.2">
      <c r="J39" s="14" t="s">
        <v>316</v>
      </c>
      <c r="K39" s="14">
        <v>7000</v>
      </c>
      <c r="L39" s="14" t="s">
        <v>623</v>
      </c>
      <c r="M39" s="14">
        <v>4</v>
      </c>
      <c r="N39" s="14" t="s">
        <v>624</v>
      </c>
      <c r="O39" s="14">
        <v>1</v>
      </c>
      <c r="P39" s="25">
        <v>0.2</v>
      </c>
      <c r="Q39" s="14"/>
      <c r="R39" s="14"/>
      <c r="S39" s="14"/>
      <c r="T39" s="14">
        <v>5</v>
      </c>
      <c r="U39" s="14">
        <f t="shared" si="4"/>
        <v>0.125</v>
      </c>
      <c r="V39" s="14">
        <f t="shared" si="5"/>
        <v>4</v>
      </c>
      <c r="W39" s="14">
        <v>1</v>
      </c>
      <c r="X39" s="14">
        <f>W39/W$31</f>
        <v>0.1</v>
      </c>
      <c r="Y39" s="14">
        <f>ROUND($J$5*X39*P39,0)</f>
        <v>2</v>
      </c>
    </row>
    <row r="40" spans="10:25" ht="16.5" x14ac:dyDescent="0.2">
      <c r="J40" s="14" t="s">
        <v>316</v>
      </c>
      <c r="K40" s="14">
        <v>8000</v>
      </c>
      <c r="L40" s="14" t="s">
        <v>623</v>
      </c>
      <c r="M40" s="14">
        <v>5</v>
      </c>
      <c r="N40" s="14" t="s">
        <v>624</v>
      </c>
      <c r="O40" s="14">
        <v>3</v>
      </c>
      <c r="P40" s="25">
        <v>0.2</v>
      </c>
      <c r="Q40" s="14"/>
      <c r="R40" s="14"/>
      <c r="S40" s="14"/>
      <c r="T40" s="14">
        <v>7</v>
      </c>
      <c r="U40" s="14">
        <f t="shared" si="4"/>
        <v>0.17499999999999999</v>
      </c>
      <c r="V40" s="14">
        <f t="shared" si="5"/>
        <v>5</v>
      </c>
      <c r="W40" s="14">
        <v>2</v>
      </c>
      <c r="X40" s="14">
        <f t="shared" ref="X40:X42" si="6">W40/W$31</f>
        <v>0.2</v>
      </c>
      <c r="Y40" s="14">
        <f t="shared" ref="Y40:Y42" si="7">ROUND($J$5*X40*P40,0)</f>
        <v>3</v>
      </c>
    </row>
    <row r="41" spans="10:25" ht="16.5" x14ac:dyDescent="0.2">
      <c r="J41" s="14" t="s">
        <v>316</v>
      </c>
      <c r="K41" s="14">
        <v>9000</v>
      </c>
      <c r="L41" s="14" t="s">
        <v>623</v>
      </c>
      <c r="M41" s="14">
        <v>7</v>
      </c>
      <c r="N41" s="14" t="s">
        <v>624</v>
      </c>
      <c r="O41" s="14">
        <v>5</v>
      </c>
      <c r="P41" s="25">
        <v>0.2</v>
      </c>
      <c r="Q41" s="14"/>
      <c r="R41" s="14"/>
      <c r="S41" s="14"/>
      <c r="T41" s="14">
        <v>10</v>
      </c>
      <c r="U41" s="14">
        <f t="shared" si="4"/>
        <v>0.25</v>
      </c>
      <c r="V41" s="14">
        <f t="shared" si="5"/>
        <v>8</v>
      </c>
      <c r="W41" s="14">
        <v>3</v>
      </c>
      <c r="X41" s="14">
        <f t="shared" si="6"/>
        <v>0.3</v>
      </c>
      <c r="Y41" s="14">
        <f t="shared" si="7"/>
        <v>5</v>
      </c>
    </row>
    <row r="42" spans="10:25" ht="16.5" x14ac:dyDescent="0.2">
      <c r="J42" s="14" t="s">
        <v>316</v>
      </c>
      <c r="K42" s="14">
        <v>10000</v>
      </c>
      <c r="L42" s="14" t="s">
        <v>623</v>
      </c>
      <c r="M42" s="14">
        <v>8</v>
      </c>
      <c r="N42" s="14" t="s">
        <v>624</v>
      </c>
      <c r="O42" s="14">
        <v>7</v>
      </c>
      <c r="P42" s="25">
        <v>0.2</v>
      </c>
      <c r="Q42" s="14"/>
      <c r="R42" s="14"/>
      <c r="S42" s="14"/>
      <c r="T42" s="14">
        <v>11</v>
      </c>
      <c r="U42" s="14">
        <f t="shared" si="4"/>
        <v>0.27500000000000002</v>
      </c>
      <c r="V42" s="14">
        <f t="shared" si="5"/>
        <v>8</v>
      </c>
      <c r="W42" s="14">
        <v>4</v>
      </c>
      <c r="X42" s="14">
        <f t="shared" si="6"/>
        <v>0.4</v>
      </c>
      <c r="Y42" s="14">
        <f t="shared" si="7"/>
        <v>6</v>
      </c>
    </row>
  </sheetData>
  <mergeCells count="3">
    <mergeCell ref="A3:E10"/>
    <mergeCell ref="A2:E2"/>
    <mergeCell ref="O11:R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topLeftCell="A7" workbookViewId="0">
      <selection activeCell="B39" sqref="B39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5" width="9.875" customWidth="1"/>
    <col min="7" max="7" width="16.75" customWidth="1"/>
  </cols>
  <sheetData>
    <row r="2" spans="1:7" s="21" customFormat="1" x14ac:dyDescent="0.2"/>
    <row r="3" spans="1:7" ht="17.25" x14ac:dyDescent="0.2">
      <c r="A3" s="13" t="s">
        <v>552</v>
      </c>
      <c r="B3" s="13" t="s">
        <v>554</v>
      </c>
      <c r="C3" s="13" t="s">
        <v>553</v>
      </c>
      <c r="D3" s="13" t="s">
        <v>557</v>
      </c>
      <c r="E3" s="13" t="s">
        <v>558</v>
      </c>
      <c r="F3" s="13" t="s">
        <v>582</v>
      </c>
      <c r="G3" s="13" t="s">
        <v>420</v>
      </c>
    </row>
    <row r="4" spans="1:7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 t="str">
        <f>F4&amp;"中级"</f>
        <v>火中级</v>
      </c>
      <c r="E4" s="18" t="str">
        <f>F4&amp;"高级"</f>
        <v>火高级</v>
      </c>
      <c r="F4" s="14" t="s">
        <v>560</v>
      </c>
      <c r="G4" s="14" t="s">
        <v>583</v>
      </c>
    </row>
    <row r="5" spans="1:7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 t="str">
        <f t="shared" ref="D5:D39" si="0">F5&amp;"中级"</f>
        <v>雷中级</v>
      </c>
      <c r="E5" s="18" t="str">
        <f t="shared" ref="E5:E39" si="1">F5&amp;"高级"</f>
        <v>雷高级</v>
      </c>
      <c r="F5" s="14" t="s">
        <v>559</v>
      </c>
      <c r="G5" s="14" t="s">
        <v>586</v>
      </c>
    </row>
    <row r="6" spans="1:7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 t="str">
        <f t="shared" si="0"/>
        <v>冰中级</v>
      </c>
      <c r="E6" s="18" t="str">
        <f t="shared" si="1"/>
        <v>冰高级</v>
      </c>
      <c r="F6" s="14" t="s">
        <v>587</v>
      </c>
      <c r="G6" s="14" t="s">
        <v>585</v>
      </c>
    </row>
    <row r="7" spans="1:7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 t="str">
        <f t="shared" si="0"/>
        <v>土中级</v>
      </c>
      <c r="E7" s="18" t="str">
        <f t="shared" si="1"/>
        <v>土高级</v>
      </c>
      <c r="F7" s="14" t="s">
        <v>561</v>
      </c>
      <c r="G7" s="14" t="s">
        <v>586</v>
      </c>
    </row>
    <row r="8" spans="1:7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 t="str">
        <f t="shared" si="0"/>
        <v>冰中级</v>
      </c>
      <c r="E8" s="18" t="str">
        <f t="shared" si="1"/>
        <v>冰高级</v>
      </c>
      <c r="F8" s="14" t="s">
        <v>587</v>
      </c>
      <c r="G8" s="14" t="s">
        <v>584</v>
      </c>
    </row>
    <row r="9" spans="1:7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 t="str">
        <f t="shared" si="0"/>
        <v>火中级</v>
      </c>
      <c r="E9" s="18" t="str">
        <f t="shared" si="1"/>
        <v>火高级</v>
      </c>
      <c r="F9" s="14" t="s">
        <v>560</v>
      </c>
      <c r="G9" s="14" t="s">
        <v>490</v>
      </c>
    </row>
    <row r="10" spans="1:7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 t="str">
        <f t="shared" si="0"/>
        <v>火中级</v>
      </c>
      <c r="E10" s="18" t="str">
        <f t="shared" si="1"/>
        <v>火高级</v>
      </c>
      <c r="F10" s="14" t="s">
        <v>562</v>
      </c>
      <c r="G10" s="14" t="s">
        <v>490</v>
      </c>
    </row>
    <row r="11" spans="1:7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 t="str">
        <f t="shared" si="0"/>
        <v>土中级</v>
      </c>
      <c r="E11" s="18" t="str">
        <f t="shared" si="1"/>
        <v>土高级</v>
      </c>
      <c r="F11" s="14" t="s">
        <v>561</v>
      </c>
      <c r="G11" s="14" t="s">
        <v>490</v>
      </c>
    </row>
    <row r="12" spans="1:7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 t="str">
        <f t="shared" si="0"/>
        <v>雷中级</v>
      </c>
      <c r="E12" s="18" t="str">
        <f t="shared" si="1"/>
        <v>雷高级</v>
      </c>
      <c r="F12" s="14" t="s">
        <v>578</v>
      </c>
      <c r="G12" s="14" t="s">
        <v>490</v>
      </c>
    </row>
    <row r="13" spans="1:7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 t="str">
        <f t="shared" si="0"/>
        <v>雷中级</v>
      </c>
      <c r="E13" s="18" t="str">
        <f t="shared" si="1"/>
        <v>雷高级</v>
      </c>
      <c r="F13" s="14" t="s">
        <v>565</v>
      </c>
      <c r="G13" s="14" t="s">
        <v>490</v>
      </c>
    </row>
    <row r="14" spans="1:7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 t="str">
        <f t="shared" si="0"/>
        <v>风中级</v>
      </c>
      <c r="E14" s="18" t="str">
        <f t="shared" si="1"/>
        <v>风高级</v>
      </c>
      <c r="F14" s="14" t="s">
        <v>564</v>
      </c>
      <c r="G14" s="14" t="s">
        <v>490</v>
      </c>
    </row>
    <row r="15" spans="1:7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 t="str">
        <f t="shared" si="0"/>
        <v>雷中级</v>
      </c>
      <c r="E15" s="18" t="str">
        <f t="shared" si="1"/>
        <v>雷高级</v>
      </c>
      <c r="F15" s="14" t="s">
        <v>565</v>
      </c>
      <c r="G15" s="14" t="s">
        <v>490</v>
      </c>
    </row>
    <row r="16" spans="1:7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 t="str">
        <f t="shared" si="0"/>
        <v>冰中级</v>
      </c>
      <c r="E16" s="18" t="str">
        <f t="shared" si="1"/>
        <v>冰高级</v>
      </c>
      <c r="F16" s="14" t="s">
        <v>587</v>
      </c>
      <c r="G16" s="14" t="s">
        <v>490</v>
      </c>
    </row>
    <row r="17" spans="1:7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 t="str">
        <f t="shared" si="0"/>
        <v>风中级</v>
      </c>
      <c r="E17" s="18" t="str">
        <f t="shared" si="1"/>
        <v>风高级</v>
      </c>
      <c r="F17" s="14" t="s">
        <v>566</v>
      </c>
      <c r="G17" s="14" t="s">
        <v>490</v>
      </c>
    </row>
    <row r="18" spans="1:7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2</v>
      </c>
      <c r="D18" s="18" t="str">
        <f t="shared" si="0"/>
        <v>风中级</v>
      </c>
      <c r="E18" s="18" t="str">
        <f t="shared" si="1"/>
        <v>风高级</v>
      </c>
      <c r="F18" s="14" t="s">
        <v>567</v>
      </c>
      <c r="G18" s="14" t="s">
        <v>490</v>
      </c>
    </row>
    <row r="19" spans="1:7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 t="str">
        <f t="shared" si="0"/>
        <v>冰中级</v>
      </c>
      <c r="E19" s="18" t="str">
        <f t="shared" si="1"/>
        <v>冰高级</v>
      </c>
      <c r="F19" s="14" t="s">
        <v>587</v>
      </c>
      <c r="G19" s="14" t="s">
        <v>493</v>
      </c>
    </row>
    <row r="20" spans="1:7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 t="str">
        <f t="shared" si="0"/>
        <v>火中级</v>
      </c>
      <c r="E20" s="18" t="str">
        <f t="shared" si="1"/>
        <v>火高级</v>
      </c>
      <c r="F20" s="14" t="s">
        <v>568</v>
      </c>
      <c r="G20" s="14" t="s">
        <v>492</v>
      </c>
    </row>
    <row r="21" spans="1:7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 t="str">
        <f t="shared" si="0"/>
        <v>火中级</v>
      </c>
      <c r="E21" s="18" t="str">
        <f t="shared" si="1"/>
        <v>火高级</v>
      </c>
      <c r="F21" s="14" t="s">
        <v>569</v>
      </c>
      <c r="G21" s="14" t="s">
        <v>492</v>
      </c>
    </row>
    <row r="22" spans="1:7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 t="str">
        <f t="shared" si="0"/>
        <v>雷中级</v>
      </c>
      <c r="E22" s="18" t="str">
        <f t="shared" si="1"/>
        <v>雷高级</v>
      </c>
      <c r="F22" s="14" t="s">
        <v>570</v>
      </c>
      <c r="G22" s="14" t="s">
        <v>494</v>
      </c>
    </row>
    <row r="23" spans="1:7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 t="str">
        <f t="shared" si="0"/>
        <v>冰中级</v>
      </c>
      <c r="E23" s="18" t="str">
        <f t="shared" si="1"/>
        <v>冰高级</v>
      </c>
      <c r="F23" s="14" t="s">
        <v>587</v>
      </c>
      <c r="G23" s="14" t="s">
        <v>494</v>
      </c>
    </row>
    <row r="24" spans="1:7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 t="str">
        <f t="shared" si="0"/>
        <v>土中级</v>
      </c>
      <c r="E24" s="18" t="str">
        <f t="shared" si="1"/>
        <v>土高级</v>
      </c>
      <c r="F24" s="14" t="s">
        <v>571</v>
      </c>
      <c r="G24" s="14" t="s">
        <v>493</v>
      </c>
    </row>
    <row r="25" spans="1:7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 t="str">
        <f t="shared" si="0"/>
        <v>火中级</v>
      </c>
      <c r="E25" s="18" t="str">
        <f t="shared" si="1"/>
        <v>火高级</v>
      </c>
      <c r="F25" s="14" t="s">
        <v>572</v>
      </c>
      <c r="G25" s="14" t="s">
        <v>493</v>
      </c>
    </row>
    <row r="26" spans="1:7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 t="str">
        <f t="shared" si="0"/>
        <v>火中级</v>
      </c>
      <c r="E26" s="18" t="str">
        <f t="shared" si="1"/>
        <v>火高级</v>
      </c>
      <c r="F26" s="14" t="s">
        <v>573</v>
      </c>
      <c r="G26" s="14" t="s">
        <v>492</v>
      </c>
    </row>
    <row r="27" spans="1:7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 t="str">
        <f t="shared" si="0"/>
        <v>雷中级</v>
      </c>
      <c r="E27" s="18" t="str">
        <f t="shared" si="1"/>
        <v>雷高级</v>
      </c>
      <c r="F27" s="14" t="s">
        <v>575</v>
      </c>
      <c r="G27" s="14" t="s">
        <v>492</v>
      </c>
    </row>
    <row r="28" spans="1:7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 t="str">
        <f t="shared" si="0"/>
        <v>风中级</v>
      </c>
      <c r="E28" s="18" t="str">
        <f t="shared" si="1"/>
        <v>风高级</v>
      </c>
      <c r="F28" s="14" t="s">
        <v>574</v>
      </c>
      <c r="G28" s="14" t="s">
        <v>492</v>
      </c>
    </row>
    <row r="29" spans="1:7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 t="str">
        <f t="shared" si="0"/>
        <v>冰中级</v>
      </c>
      <c r="E29" s="18" t="str">
        <f t="shared" si="1"/>
        <v>冰高级</v>
      </c>
      <c r="F29" s="14" t="s">
        <v>587</v>
      </c>
      <c r="G29" s="14" t="s">
        <v>492</v>
      </c>
    </row>
    <row r="30" spans="1:7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 t="str">
        <f t="shared" si="0"/>
        <v>火中级</v>
      </c>
      <c r="E30" s="18" t="str">
        <f t="shared" si="1"/>
        <v>火高级</v>
      </c>
      <c r="F30" s="14" t="s">
        <v>573</v>
      </c>
      <c r="G30" s="14" t="s">
        <v>492</v>
      </c>
    </row>
    <row r="31" spans="1:7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 t="str">
        <f t="shared" si="0"/>
        <v>土中级</v>
      </c>
      <c r="E31" s="18" t="str">
        <f t="shared" si="1"/>
        <v>土高级</v>
      </c>
      <c r="F31" s="14" t="s">
        <v>576</v>
      </c>
      <c r="G31" s="14" t="s">
        <v>493</v>
      </c>
    </row>
    <row r="32" spans="1:7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 t="str">
        <f t="shared" si="0"/>
        <v>雷中级</v>
      </c>
      <c r="E32" s="18" t="str">
        <f t="shared" si="1"/>
        <v>雷高级</v>
      </c>
      <c r="F32" s="14" t="s">
        <v>577</v>
      </c>
      <c r="G32" s="14" t="s">
        <v>493</v>
      </c>
    </row>
    <row r="33" spans="1:7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 t="str">
        <f t="shared" si="0"/>
        <v>风中级</v>
      </c>
      <c r="E33" s="18" t="str">
        <f t="shared" si="1"/>
        <v>风高级</v>
      </c>
      <c r="F33" s="14" t="s">
        <v>563</v>
      </c>
      <c r="G33" s="14" t="s">
        <v>492</v>
      </c>
    </row>
    <row r="34" spans="1:7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 t="str">
        <f t="shared" si="0"/>
        <v>土中级</v>
      </c>
      <c r="E34" s="18" t="str">
        <f t="shared" si="1"/>
        <v>土高级</v>
      </c>
      <c r="F34" s="14" t="s">
        <v>579</v>
      </c>
      <c r="G34" s="14" t="s">
        <v>493</v>
      </c>
    </row>
    <row r="35" spans="1:7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 t="str">
        <f t="shared" si="0"/>
        <v>风中级</v>
      </c>
      <c r="E35" s="18" t="str">
        <f t="shared" si="1"/>
        <v>风高级</v>
      </c>
      <c r="F35" s="14" t="s">
        <v>580</v>
      </c>
      <c r="G35" s="14" t="s">
        <v>495</v>
      </c>
    </row>
    <row r="36" spans="1:7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 t="str">
        <f t="shared" si="0"/>
        <v>火中级</v>
      </c>
      <c r="E36" s="18" t="str">
        <f t="shared" si="1"/>
        <v>火高级</v>
      </c>
      <c r="F36" s="14" t="s">
        <v>562</v>
      </c>
      <c r="G36" s="14" t="s">
        <v>495</v>
      </c>
    </row>
    <row r="37" spans="1:7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 t="str">
        <f t="shared" si="0"/>
        <v>火中级</v>
      </c>
      <c r="E37" s="18" t="str">
        <f t="shared" si="1"/>
        <v>火高级</v>
      </c>
      <c r="F37" s="14" t="s">
        <v>573</v>
      </c>
      <c r="G37" s="14" t="s">
        <v>495</v>
      </c>
    </row>
    <row r="38" spans="1:7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 t="str">
        <f t="shared" si="0"/>
        <v>雷中级</v>
      </c>
      <c r="E38" s="18" t="str">
        <f t="shared" si="1"/>
        <v>雷高级</v>
      </c>
      <c r="F38" s="14" t="s">
        <v>581</v>
      </c>
      <c r="G38" s="14" t="s">
        <v>492</v>
      </c>
    </row>
    <row r="39" spans="1:7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 t="str">
        <f t="shared" si="0"/>
        <v>风中级</v>
      </c>
      <c r="E39" s="18" t="str">
        <f t="shared" si="1"/>
        <v>风高级</v>
      </c>
      <c r="F39" s="14" t="s">
        <v>574</v>
      </c>
      <c r="G39" s="14" t="s">
        <v>495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游戏节奏</vt:lpstr>
      <vt:lpstr>卡牌值</vt:lpstr>
      <vt:lpstr>队伍经验</vt:lpstr>
      <vt:lpstr>神器与芦花古楼</vt:lpstr>
      <vt:lpstr>章节</vt:lpstr>
      <vt:lpstr>挂机派遣</vt:lpstr>
      <vt:lpstr>单人BOSS</vt:lpstr>
      <vt:lpstr>卡牌</vt:lpstr>
      <vt:lpstr>抽卡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2019-03-07T13:34:06Z</dcterms:modified>
</cp:coreProperties>
</file>