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属性表" sheetId="45" r:id="rId2"/>
    <sheet name="属性投放" sheetId="43" r:id="rId3"/>
    <sheet name="羁绊之力" sheetId="44" r:id="rId4"/>
    <sheet name="关卡思路" sheetId="36" state="hidden" r:id="rId5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4" l="1"/>
  <c r="D24" i="44"/>
  <c r="F35" i="43"/>
  <c r="G35" i="43"/>
  <c r="H35" i="43"/>
  <c r="I35" i="43"/>
  <c r="J35" i="43"/>
  <c r="K35" i="43"/>
  <c r="L35" i="43"/>
  <c r="M35" i="43"/>
  <c r="E35" i="43"/>
  <c r="C35" i="43"/>
  <c r="D22" i="44" s="1"/>
  <c r="D35" i="43"/>
  <c r="D21" i="44" s="1"/>
  <c r="B35" i="43"/>
  <c r="D15" i="44" s="1"/>
  <c r="C30" i="43"/>
  <c r="D30" i="43"/>
  <c r="B30" i="43"/>
  <c r="C16" i="44"/>
  <c r="C17" i="44"/>
  <c r="C18" i="44"/>
  <c r="C19" i="44"/>
  <c r="C20" i="44"/>
  <c r="C21" i="44"/>
  <c r="C22" i="44"/>
  <c r="C23" i="44"/>
  <c r="C24" i="44"/>
  <c r="C25" i="44"/>
  <c r="C26" i="44"/>
  <c r="C15" i="44"/>
  <c r="J5" i="44"/>
  <c r="J6" i="44"/>
  <c r="J7" i="44"/>
  <c r="J8" i="44"/>
  <c r="J9" i="44"/>
  <c r="H5" i="44"/>
  <c r="H6" i="44"/>
  <c r="H7" i="44"/>
  <c r="H8" i="44"/>
  <c r="H9" i="44"/>
  <c r="J4" i="44"/>
  <c r="H4" i="44"/>
  <c r="D19" i="44" l="1"/>
  <c r="D20" i="44"/>
  <c r="D25" i="44"/>
  <c r="D26" i="44"/>
  <c r="D23" i="44"/>
  <c r="D18" i="44"/>
  <c r="D16" i="44"/>
  <c r="D17" i="44"/>
  <c r="B22" i="43"/>
  <c r="C18" i="43"/>
  <c r="C19" i="43"/>
  <c r="C17" i="43"/>
  <c r="G5" i="43"/>
  <c r="J5" i="43" s="1"/>
  <c r="J6" i="43" s="1"/>
  <c r="J7" i="43" s="1"/>
  <c r="J8" i="43" s="1"/>
  <c r="J9" i="43" s="1"/>
  <c r="J10" i="43" s="1"/>
  <c r="J4" i="43"/>
  <c r="K4" i="43"/>
  <c r="K5" i="43" s="1"/>
  <c r="K6" i="43" s="1"/>
  <c r="K7" i="43" s="1"/>
  <c r="K8" i="43" s="1"/>
  <c r="K9" i="43" s="1"/>
  <c r="K10" i="43" s="1"/>
  <c r="I4" i="43"/>
  <c r="G6" i="43"/>
  <c r="G7" i="43"/>
  <c r="H7" i="43"/>
  <c r="G8" i="43"/>
  <c r="H8" i="43"/>
  <c r="G9" i="43"/>
  <c r="H9" i="43"/>
  <c r="G10" i="43"/>
  <c r="G11" i="43"/>
  <c r="G12" i="43"/>
  <c r="E9" i="43"/>
  <c r="E10" i="43"/>
  <c r="H10" i="43" s="1"/>
  <c r="E11" i="43"/>
  <c r="H11" i="43" s="1"/>
  <c r="E12" i="43"/>
  <c r="H12" i="43" s="1"/>
  <c r="E8" i="43"/>
  <c r="E7" i="43"/>
  <c r="E6" i="43"/>
  <c r="H6" i="43" s="1"/>
  <c r="E5" i="43"/>
  <c r="H5" i="43" s="1"/>
  <c r="E4" i="43"/>
  <c r="J11" i="43" l="1"/>
  <c r="J12" i="43" s="1"/>
  <c r="J13" i="43" s="1"/>
  <c r="B25" i="43" s="1"/>
  <c r="K11" i="43"/>
  <c r="K12" i="43" s="1"/>
  <c r="K13" i="43" s="1"/>
  <c r="C25" i="43" s="1"/>
  <c r="C5" i="43" l="1"/>
  <c r="C6" i="43"/>
  <c r="C7" i="43"/>
  <c r="C8" i="43"/>
  <c r="C9" i="43"/>
  <c r="C10" i="43"/>
  <c r="C11" i="43"/>
  <c r="C12" i="43"/>
  <c r="F12" i="43" s="1"/>
  <c r="C4" i="43"/>
  <c r="L4" i="43" s="1"/>
  <c r="M4" i="43" s="1"/>
  <c r="F7" i="43" l="1"/>
  <c r="L7" i="43"/>
  <c r="M7" i="43" s="1"/>
  <c r="F10" i="43"/>
  <c r="F6" i="43"/>
  <c r="L6" i="43"/>
  <c r="M6" i="43" s="1"/>
  <c r="F9" i="43"/>
  <c r="F5" i="43"/>
  <c r="I5" i="43" s="1"/>
  <c r="I6" i="43" s="1"/>
  <c r="I7" i="43" s="1"/>
  <c r="I8" i="43" s="1"/>
  <c r="I9" i="43" s="1"/>
  <c r="I10" i="43" s="1"/>
  <c r="L10" i="43" s="1"/>
  <c r="M10" i="43" s="1"/>
  <c r="L5" i="43"/>
  <c r="M5" i="43" s="1"/>
  <c r="F8" i="43"/>
  <c r="F11" i="43"/>
  <c r="I11" i="43"/>
  <c r="I12" i="43" s="1"/>
  <c r="L8" i="43" l="1"/>
  <c r="M8" i="43" s="1"/>
  <c r="L9" i="43"/>
  <c r="M9" i="43" s="1"/>
  <c r="L11" i="43"/>
  <c r="M11" i="43" s="1"/>
  <c r="I13" i="43"/>
  <c r="A25" i="43" s="1"/>
  <c r="L12" i="43"/>
  <c r="M12" i="43" s="1"/>
</calcChain>
</file>

<file path=xl/sharedStrings.xml><?xml version="1.0" encoding="utf-8"?>
<sst xmlns="http://schemas.openxmlformats.org/spreadsheetml/2006/main" count="185" uniqueCount="137">
  <si>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</si>
  <si>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</si>
  <si>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</si>
  <si>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</si>
  <si>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</si>
  <si>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</si>
  <si>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</si>
  <si>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</si>
  <si>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</si>
  <si>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</si>
  <si>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</si>
  <si>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</si>
  <si>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</si>
  <si>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</si>
  <si>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</si>
  <si>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</si>
  <si>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</si>
  <si>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</si>
  <si>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</si>
  <si>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</si>
  <si>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</si>
  <si>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</si>
  <si>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</si>
  <si>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</si>
  <si>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</si>
  <si>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</si>
  <si>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产销系统关系梳理</t>
    <phoneticPr fontId="4" type="noConversion"/>
  </si>
  <si>
    <t>产销系统关系梳理</t>
    <phoneticPr fontId="4" type="noConversion"/>
  </si>
  <si>
    <t>梳理现有系统的产销关系，方便大家对游戏有更深刻的理解。</t>
    <phoneticPr fontId="2" type="noConversion"/>
  </si>
  <si>
    <t>增加羁绊之力和命运之门。图鉴改为搜集。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</si>
  <si>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</si>
  <si>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</si>
  <si>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</si>
  <si>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</si>
  <si>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Atk.base</t>
    <phoneticPr fontId="2" type="noConversion"/>
  </si>
  <si>
    <t>Def.base</t>
    <phoneticPr fontId="2" type="noConversion"/>
  </si>
  <si>
    <t>HP.base</t>
    <phoneticPr fontId="2" type="noConversion"/>
  </si>
  <si>
    <t>lv</t>
    <phoneticPr fontId="2" type="noConversion"/>
  </si>
  <si>
    <t>地狱道基础属性</t>
    <phoneticPr fontId="2" type="noConversion"/>
  </si>
  <si>
    <t>总值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</si>
  <si>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</si>
  <si>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</si>
  <si>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</si>
  <si>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</si>
  <si>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稀有度</t>
    <phoneticPr fontId="2" type="noConversion"/>
  </si>
  <si>
    <t>属性系数</t>
    <phoneticPr fontId="2" type="noConversion"/>
  </si>
  <si>
    <t>星级</t>
    <phoneticPr fontId="2" type="noConversion"/>
  </si>
  <si>
    <t>属性系数</t>
    <phoneticPr fontId="2" type="noConversion"/>
  </si>
  <si>
    <t>升星碎片</t>
    <phoneticPr fontId="2" type="noConversion"/>
  </si>
  <si>
    <t>满坑</t>
    <phoneticPr fontId="2" type="noConversion"/>
  </si>
  <si>
    <t>总属性系数</t>
    <phoneticPr fontId="2" type="noConversion"/>
  </si>
  <si>
    <t>Atk</t>
    <phoneticPr fontId="2" type="noConversion"/>
  </si>
  <si>
    <t>Def.base</t>
    <phoneticPr fontId="2" type="noConversion"/>
  </si>
  <si>
    <t>Def</t>
    <phoneticPr fontId="2" type="noConversion"/>
  </si>
  <si>
    <t>HP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</si>
  <si>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</si>
  <si>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</si>
  <si>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</si>
  <si>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羁绊之力</t>
    <phoneticPr fontId="2" type="noConversion"/>
  </si>
  <si>
    <t>Pct</t>
    <phoneticPr fontId="2" type="noConversion"/>
  </si>
  <si>
    <t>BsPct</t>
    <phoneticPr fontId="2" type="noConversion"/>
  </si>
  <si>
    <t>神器</t>
    <phoneticPr fontId="2" type="noConversion"/>
  </si>
  <si>
    <t>收集</t>
    <phoneticPr fontId="2" type="noConversion"/>
  </si>
  <si>
    <t>专属武器</t>
    <phoneticPr fontId="2" type="noConversion"/>
  </si>
  <si>
    <t>属性位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</si>
  <si>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</si>
  <si>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</si>
  <si>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</si>
  <si>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</si>
  <si>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水</t>
    <phoneticPr fontId="2" type="noConversion"/>
  </si>
  <si>
    <t>奥</t>
    <phoneticPr fontId="2" type="noConversion"/>
  </si>
  <si>
    <t>攻</t>
    <phoneticPr fontId="2" type="noConversion"/>
  </si>
  <si>
    <t>攻%</t>
  </si>
  <si>
    <t>血</t>
    <phoneticPr fontId="2" type="noConversion"/>
  </si>
  <si>
    <t>防%</t>
  </si>
  <si>
    <t>血%</t>
  </si>
  <si>
    <t>爆伤</t>
    <phoneticPr fontId="2" type="noConversion"/>
  </si>
  <si>
    <t>攻击属性</t>
    <phoneticPr fontId="2" type="noConversion"/>
  </si>
  <si>
    <t>防御属性</t>
    <phoneticPr fontId="2" type="noConversion"/>
  </si>
  <si>
    <t>暴击</t>
    <phoneticPr fontId="2" type="noConversion"/>
  </si>
  <si>
    <t>效果命中</t>
    <phoneticPr fontId="2" type="noConversion"/>
  </si>
  <si>
    <t>血</t>
    <phoneticPr fontId="2" type="noConversion"/>
  </si>
  <si>
    <t>防</t>
    <phoneticPr fontId="2" type="noConversion"/>
  </si>
  <si>
    <t>格</t>
    <phoneticPr fontId="2" type="noConversion"/>
  </si>
  <si>
    <t>攻%</t>
    <phoneticPr fontId="2" type="noConversion"/>
  </si>
  <si>
    <t>血%</t>
    <phoneticPr fontId="2" type="noConversion"/>
  </si>
  <si>
    <t>防%</t>
    <phoneticPr fontId="2" type="noConversion"/>
  </si>
  <si>
    <t>攻</t>
    <phoneticPr fontId="2" type="noConversion"/>
  </si>
  <si>
    <t>效果抵抗</t>
    <phoneticPr fontId="2" type="noConversion"/>
  </si>
  <si>
    <t>忽略防御</t>
    <phoneticPr fontId="2" type="noConversion"/>
  </si>
  <si>
    <t>属性2</t>
  </si>
  <si>
    <t>属性3</t>
  </si>
  <si>
    <t>羁绊之力属性类型投放</t>
    <phoneticPr fontId="2" type="noConversion"/>
  </si>
  <si>
    <t>必给属性</t>
    <phoneticPr fontId="2" type="noConversion"/>
  </si>
  <si>
    <t>防%</t>
    <phoneticPr fontId="2" type="noConversion"/>
  </si>
  <si>
    <t>血%</t>
    <phoneticPr fontId="2" type="noConversion"/>
  </si>
  <si>
    <t>攻%</t>
    <phoneticPr fontId="2" type="noConversion"/>
  </si>
  <si>
    <t>暴击</t>
    <phoneticPr fontId="2" type="noConversion"/>
  </si>
  <si>
    <t>效果抵抗</t>
    <phoneticPr fontId="2" type="noConversion"/>
  </si>
  <si>
    <t>爆伤</t>
    <phoneticPr fontId="2" type="noConversion"/>
  </si>
  <si>
    <t>效果命中</t>
    <phoneticPr fontId="2" type="noConversion"/>
  </si>
  <si>
    <t>效果抵抗</t>
    <phoneticPr fontId="2" type="noConversion"/>
  </si>
  <si>
    <t>忽略防御</t>
    <phoneticPr fontId="2" type="noConversion"/>
  </si>
  <si>
    <t>数量</t>
    <phoneticPr fontId="2" type="noConversion"/>
  </si>
  <si>
    <t>防</t>
    <phoneticPr fontId="2" type="noConversion"/>
  </si>
  <si>
    <t>防</t>
    <phoneticPr fontId="2" type="noConversion"/>
  </si>
  <si>
    <t>血</t>
    <phoneticPr fontId="2" type="noConversion"/>
  </si>
  <si>
    <t>格</t>
    <phoneticPr fontId="2" type="noConversion"/>
  </si>
  <si>
    <t>属性1</t>
    <phoneticPr fontId="2" type="noConversion"/>
  </si>
  <si>
    <t>属性名</t>
    <phoneticPr fontId="2" type="noConversion"/>
  </si>
  <si>
    <t>作用</t>
    <phoneticPr fontId="2" type="noConversion"/>
  </si>
  <si>
    <t>数量</t>
    <phoneticPr fontId="2" type="noConversion"/>
  </si>
  <si>
    <t>每级成长</t>
    <phoneticPr fontId="2" type="noConversion"/>
  </si>
  <si>
    <t>攻击</t>
    <phoneticPr fontId="2" type="noConversion"/>
  </si>
  <si>
    <t>防御</t>
    <phoneticPr fontId="2" type="noConversion"/>
  </si>
  <si>
    <t>总等级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</si>
  <si>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</si>
  <si>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</si>
  <si>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</si>
  <si>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Crit</t>
    <phoneticPr fontId="2" type="noConversion"/>
  </si>
  <si>
    <t>CritHit</t>
    <phoneticPr fontId="2" type="noConversion"/>
  </si>
  <si>
    <t>EffectHit</t>
    <phoneticPr fontId="2" type="noConversion"/>
  </si>
  <si>
    <t>EffectResist</t>
    <phoneticPr fontId="2" type="noConversion"/>
  </si>
  <si>
    <t>Block</t>
    <phoneticPr fontId="2" type="noConversion"/>
  </si>
  <si>
    <t>DefIgnore</t>
    <phoneticPr fontId="2" type="noConversion"/>
  </si>
  <si>
    <t>标准</t>
    <phoneticPr fontId="2" type="noConversion"/>
  </si>
  <si>
    <t>属性投放</t>
    <phoneticPr fontId="2" type="noConversion"/>
  </si>
  <si>
    <t>特殊等级</t>
    <phoneticPr fontId="2" type="noConversion"/>
  </si>
  <si>
    <t>职业属性分配</t>
    <phoneticPr fontId="2" type="noConversion"/>
  </si>
  <si>
    <t>战士</t>
    <phoneticPr fontId="2" type="noConversion"/>
  </si>
  <si>
    <t>守卫者</t>
    <phoneticPr fontId="2" type="noConversion"/>
  </si>
  <si>
    <t>刺客</t>
    <phoneticPr fontId="2" type="noConversion"/>
  </si>
  <si>
    <t>射手</t>
    <phoneticPr fontId="2" type="noConversion"/>
  </si>
  <si>
    <t>法师</t>
    <phoneticPr fontId="2" type="noConversion"/>
  </si>
  <si>
    <t>牧师</t>
    <phoneticPr fontId="2" type="noConversion"/>
  </si>
  <si>
    <t>诅咒师</t>
    <phoneticPr fontId="2" type="noConversion"/>
  </si>
  <si>
    <t>统帅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</si>
</sst>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 applyAlignment="1">
      <alignment horizontal="center" vertical="center" wrapText="1"/>
    </xf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1" fillId="7" borderId="4" xfId="7">
      <alignment horizontal="center" vertical="center" wrapText="1"/>
    </xf>
    <xf numFmtId="9" fontId="7" fillId="0" borderId="4" xfId="4" applyNumberFormat="1">
      <alignment vertical="top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76" fontId="1" fillId="7" borderId="4" xfId="7" applyNumberFormat="1">
      <alignment horizontal="center" vertical="center" wrapText="1"/>
    </xf>
    <xf numFmtId="10" fontId="1" fillId="7" borderId="4" xfId="7" applyNumberFormat="1">
      <alignment horizontal="center" vertical="center" wrapText="1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8" fillId="0" borderId="3" xfId="3">
      <alignment horizontal="center" vertical="center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20</xdr:col>
      <xdr:colOff>674476</xdr:colOff>
      <xdr:row>35</xdr:row>
      <xdr:rowOff>161158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4390476" cy="6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0" sqref="D10:E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1" t="s">
        <v>26</v>
      </c>
      <c r="C2" s="32"/>
      <c r="D2" s="32"/>
      <c r="E2" s="33"/>
    </row>
    <row r="3" spans="2:5" ht="35.1" customHeight="1" x14ac:dyDescent="0.2">
      <c r="B3" s="2" t="s">
        <v>0</v>
      </c>
      <c r="C3" s="3" t="s">
        <v>11</v>
      </c>
      <c r="D3" s="34" t="s">
        <v>1</v>
      </c>
      <c r="E3" s="36" t="s">
        <v>27</v>
      </c>
    </row>
    <row r="4" spans="2:5" ht="35.1" customHeight="1" x14ac:dyDescent="0.2">
      <c r="B4" s="2" t="s">
        <v>2</v>
      </c>
      <c r="C4" s="3" t="s">
        <v>12</v>
      </c>
      <c r="D4" s="35"/>
      <c r="E4" s="37"/>
    </row>
    <row r="5" spans="2:5" ht="35.1" customHeight="1" x14ac:dyDescent="0.2">
      <c r="B5" s="4" t="s">
        <v>3</v>
      </c>
      <c r="C5" s="38" t="s">
        <v>28</v>
      </c>
      <c r="D5" s="39"/>
      <c r="E5" s="40"/>
    </row>
    <row r="6" spans="2:5" ht="18" x14ac:dyDescent="0.2">
      <c r="B6" s="41" t="s">
        <v>4</v>
      </c>
      <c r="C6" s="42"/>
      <c r="D6" s="42"/>
      <c r="E6" s="43"/>
    </row>
    <row r="7" spans="2:5" ht="18" x14ac:dyDescent="0.2">
      <c r="B7" s="5" t="s">
        <v>5</v>
      </c>
      <c r="C7" s="6" t="s">
        <v>6</v>
      </c>
      <c r="D7" s="29" t="s">
        <v>7</v>
      </c>
      <c r="E7" s="30"/>
    </row>
    <row r="8" spans="2:5" x14ac:dyDescent="0.2">
      <c r="B8" s="7">
        <v>43494</v>
      </c>
      <c r="C8" s="8" t="s">
        <v>10</v>
      </c>
      <c r="D8" s="24" t="s">
        <v>8</v>
      </c>
      <c r="E8" s="25"/>
    </row>
    <row r="9" spans="2:5" x14ac:dyDescent="0.2">
      <c r="B9" s="7">
        <v>43495</v>
      </c>
      <c r="C9" s="8" t="s">
        <v>10</v>
      </c>
      <c r="D9" s="24" t="s">
        <v>29</v>
      </c>
      <c r="E9" s="25"/>
    </row>
    <row r="10" spans="2:5" x14ac:dyDescent="0.2">
      <c r="B10" s="9"/>
      <c r="C10" s="8"/>
      <c r="D10" s="24"/>
      <c r="E10" s="25"/>
    </row>
    <row r="11" spans="2:5" x14ac:dyDescent="0.2">
      <c r="B11" s="9"/>
      <c r="C11" s="8"/>
      <c r="D11" s="24"/>
      <c r="E11" s="25"/>
    </row>
    <row r="12" spans="2:5" x14ac:dyDescent="0.2">
      <c r="B12" s="9"/>
      <c r="C12" s="8"/>
      <c r="D12" s="24"/>
      <c r="E12" s="25"/>
    </row>
    <row r="13" spans="2:5" x14ac:dyDescent="0.2">
      <c r="B13" s="9"/>
      <c r="C13" s="8"/>
      <c r="D13" s="24"/>
      <c r="E13" s="25"/>
    </row>
    <row r="14" spans="2:5" x14ac:dyDescent="0.2">
      <c r="B14" s="9"/>
      <c r="C14" s="8"/>
      <c r="D14" s="24"/>
      <c r="E14" s="25"/>
    </row>
    <row r="15" spans="2:5" x14ac:dyDescent="0.2">
      <c r="B15" s="9"/>
      <c r="C15" s="8"/>
      <c r="D15" s="24"/>
      <c r="E15" s="25"/>
    </row>
    <row r="16" spans="2:5" x14ac:dyDescent="0.2">
      <c r="B16" s="9"/>
      <c r="C16" s="8"/>
      <c r="D16" s="24"/>
      <c r="E16" s="25"/>
    </row>
    <row r="17" spans="2:5" x14ac:dyDescent="0.2">
      <c r="B17" s="9"/>
      <c r="C17" s="8"/>
      <c r="D17" s="24"/>
      <c r="E17" s="25"/>
    </row>
    <row r="18" spans="2:5" x14ac:dyDescent="0.2">
      <c r="B18" s="9"/>
      <c r="C18" s="8"/>
      <c r="D18" s="24"/>
      <c r="E18" s="25"/>
    </row>
    <row r="19" spans="2:5" x14ac:dyDescent="0.2">
      <c r="B19" s="9"/>
      <c r="C19" s="8"/>
      <c r="D19" s="24"/>
      <c r="E19" s="25"/>
    </row>
    <row r="20" spans="2:5" x14ac:dyDescent="0.2">
      <c r="B20" s="9"/>
      <c r="C20" s="8"/>
      <c r="D20" s="24"/>
      <c r="E20" s="25"/>
    </row>
    <row r="21" spans="2:5" x14ac:dyDescent="0.2">
      <c r="B21" s="9"/>
      <c r="C21" s="8"/>
      <c r="D21" s="24"/>
      <c r="E21" s="25"/>
    </row>
    <row r="22" spans="2:5" x14ac:dyDescent="0.2">
      <c r="B22" s="9"/>
      <c r="C22" s="8"/>
      <c r="D22" s="24"/>
      <c r="E22" s="25"/>
    </row>
    <row r="23" spans="2:5" x14ac:dyDescent="0.2">
      <c r="B23" s="9"/>
      <c r="C23" s="8"/>
      <c r="D23" s="24"/>
      <c r="E23" s="25"/>
    </row>
    <row r="24" spans="2:5" x14ac:dyDescent="0.2">
      <c r="B24" s="9"/>
      <c r="C24" s="8"/>
      <c r="D24" s="24"/>
      <c r="E24" s="25"/>
    </row>
    <row r="25" spans="2:5" x14ac:dyDescent="0.2">
      <c r="B25" s="9"/>
      <c r="C25" s="8"/>
      <c r="D25" s="24"/>
      <c r="E25" s="25"/>
    </row>
    <row r="26" spans="2:5" x14ac:dyDescent="0.2">
      <c r="B26" s="9"/>
      <c r="C26" s="8"/>
      <c r="D26" s="24"/>
      <c r="E26" s="25"/>
    </row>
    <row r="27" spans="2:5" x14ac:dyDescent="0.2">
      <c r="B27" s="9"/>
      <c r="C27" s="8"/>
      <c r="D27" s="24"/>
      <c r="E27" s="25"/>
    </row>
    <row r="28" spans="2:5" ht="18" thickBot="1" x14ac:dyDescent="0.25">
      <c r="B28" s="10"/>
      <c r="C28" s="11"/>
      <c r="D28" s="26"/>
      <c r="E28" s="27"/>
    </row>
    <row r="30" spans="2:5" x14ac:dyDescent="0.2">
      <c r="B30" s="28" t="s">
        <v>9</v>
      </c>
      <c r="C30" s="28"/>
      <c r="D30" s="28"/>
      <c r="E30" s="2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7" workbookViewId="0">
      <selection activeCell="M20" sqref="M20"/>
    </sheetView>
  </sheetViews>
  <sheetFormatPr defaultRowHeight="14.25" x14ac:dyDescent="0.2"/>
  <cols>
    <col min="9" max="9" width="9.625" customWidth="1"/>
    <col min="10" max="10" width="9.75" customWidth="1"/>
    <col min="11" max="11" width="9.625" customWidth="1"/>
    <col min="12" max="12" width="9.5" customWidth="1"/>
    <col min="13" max="13" width="9.625" customWidth="1"/>
  </cols>
  <sheetData>
    <row r="2" spans="1:13" ht="20.25" x14ac:dyDescent="0.2">
      <c r="A2" s="44" t="s">
        <v>38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ht="17.25" x14ac:dyDescent="0.2">
      <c r="A3" s="13" t="s">
        <v>30</v>
      </c>
      <c r="B3" s="13" t="s">
        <v>37</v>
      </c>
      <c r="C3" s="13" t="s">
        <v>31</v>
      </c>
      <c r="D3" s="13" t="s">
        <v>32</v>
      </c>
      <c r="E3" s="13" t="s">
        <v>33</v>
      </c>
      <c r="F3" s="13" t="s">
        <v>34</v>
      </c>
      <c r="G3" s="13" t="s">
        <v>35</v>
      </c>
      <c r="H3" s="13" t="s">
        <v>36</v>
      </c>
      <c r="I3" s="13" t="s">
        <v>34</v>
      </c>
      <c r="J3" s="13" t="s">
        <v>52</v>
      </c>
      <c r="K3" s="13" t="s">
        <v>36</v>
      </c>
      <c r="L3" s="13" t="s">
        <v>59</v>
      </c>
      <c r="M3" s="13" t="s">
        <v>60</v>
      </c>
    </row>
    <row r="4" spans="1:13" ht="16.5" x14ac:dyDescent="0.2">
      <c r="A4" s="16">
        <v>0</v>
      </c>
      <c r="B4" s="16">
        <v>15</v>
      </c>
      <c r="C4" s="16">
        <f>D4*2</f>
        <v>10</v>
      </c>
      <c r="D4" s="16">
        <v>5</v>
      </c>
      <c r="E4" s="16">
        <f>D4*10</f>
        <v>50</v>
      </c>
      <c r="F4" s="16">
        <v>20</v>
      </c>
      <c r="G4" s="16">
        <v>0</v>
      </c>
      <c r="H4" s="16">
        <v>120</v>
      </c>
      <c r="I4" s="16">
        <f>F4</f>
        <v>20</v>
      </c>
      <c r="J4" s="16">
        <f>G4</f>
        <v>0</v>
      </c>
      <c r="K4" s="16">
        <f>H4</f>
        <v>120</v>
      </c>
      <c r="L4" s="16">
        <f t="shared" ref="L4:L12" si="0">C4/I4</f>
        <v>0.5</v>
      </c>
      <c r="M4" s="16">
        <f>(1+L4)*(1+L4)</f>
        <v>2.25</v>
      </c>
    </row>
    <row r="5" spans="1:13" ht="16.5" x14ac:dyDescent="0.2">
      <c r="A5" s="16">
        <v>1</v>
      </c>
      <c r="B5" s="16">
        <v>30</v>
      </c>
      <c r="C5" s="16">
        <f t="shared" ref="C5:C12" si="1">D5*2</f>
        <v>14</v>
      </c>
      <c r="D5" s="16">
        <v>7</v>
      </c>
      <c r="E5" s="16">
        <f>D5*11</f>
        <v>77</v>
      </c>
      <c r="F5" s="18">
        <f>INT(C5*($B5-$B4)*0.1)</f>
        <v>21</v>
      </c>
      <c r="G5" s="18">
        <f>INT(D5*($B5-$B4)*0.1)</f>
        <v>10</v>
      </c>
      <c r="H5" s="18">
        <f>INT(E5*($B5-$B4)*0.1)</f>
        <v>115</v>
      </c>
      <c r="I5" s="18">
        <f>I4+C4*($B4-1)+F5</f>
        <v>181</v>
      </c>
      <c r="J5" s="18">
        <f>J4+D4*($B4-1)+G5</f>
        <v>80</v>
      </c>
      <c r="K5" s="18">
        <f>K4+E4*($B4-1)+H5</f>
        <v>935</v>
      </c>
      <c r="L5" s="16">
        <f t="shared" si="0"/>
        <v>7.7348066298342538E-2</v>
      </c>
      <c r="M5" s="16">
        <f t="shared" ref="M5:M12" si="2">(1+L5)*(1+L5)</f>
        <v>1.160678855956778</v>
      </c>
    </row>
    <row r="6" spans="1:13" ht="16.5" x14ac:dyDescent="0.2">
      <c r="A6" s="16">
        <v>2</v>
      </c>
      <c r="B6" s="16">
        <v>40</v>
      </c>
      <c r="C6" s="16">
        <f t="shared" si="1"/>
        <v>20</v>
      </c>
      <c r="D6" s="16">
        <v>10</v>
      </c>
      <c r="E6" s="16">
        <f>D6*12</f>
        <v>120</v>
      </c>
      <c r="F6" s="18">
        <f t="shared" ref="F6:F12" si="3">C6*($B6-$B5)*0.2</f>
        <v>40</v>
      </c>
      <c r="G6" s="18">
        <f t="shared" ref="G6:G12" si="4">D6*($B6-$B5)*0.2</f>
        <v>20</v>
      </c>
      <c r="H6" s="18">
        <f t="shared" ref="H6:H12" si="5">E6*($B6-$B5)*0.2</f>
        <v>240</v>
      </c>
      <c r="I6" s="18">
        <f>I5+C5*($B5-$B4)+F6</f>
        <v>431</v>
      </c>
      <c r="J6" s="18">
        <f>J5+D5*($B5-$B4)+G6</f>
        <v>205</v>
      </c>
      <c r="K6" s="18">
        <f>K5+E5*($B5-$B4)+H6</f>
        <v>2330</v>
      </c>
      <c r="L6" s="16">
        <f t="shared" si="0"/>
        <v>4.6403712296983757E-2</v>
      </c>
      <c r="M6" s="16">
        <f t="shared" si="2"/>
        <v>1.094960729108909</v>
      </c>
    </row>
    <row r="7" spans="1:13" ht="16.5" x14ac:dyDescent="0.2">
      <c r="A7" s="16">
        <v>3</v>
      </c>
      <c r="B7" s="16">
        <v>50</v>
      </c>
      <c r="C7" s="16">
        <f t="shared" si="1"/>
        <v>24</v>
      </c>
      <c r="D7" s="16">
        <v>12</v>
      </c>
      <c r="E7" s="16">
        <f>D7*13</f>
        <v>156</v>
      </c>
      <c r="F7" s="18">
        <f t="shared" si="3"/>
        <v>48</v>
      </c>
      <c r="G7" s="18">
        <f t="shared" si="4"/>
        <v>24</v>
      </c>
      <c r="H7" s="18">
        <f t="shared" si="5"/>
        <v>312</v>
      </c>
      <c r="I7" s="18">
        <f t="shared" ref="I7:I12" si="6">I6+C6*($B6-$B5)+F7</f>
        <v>679</v>
      </c>
      <c r="J7" s="18">
        <f t="shared" ref="J7:J12" si="7">J6+D6*($B6-$B5)+G7</f>
        <v>329</v>
      </c>
      <c r="K7" s="18">
        <f t="shared" ref="K7:K12" si="8">K6+E6*($B6-$B5)+H7</f>
        <v>3842</v>
      </c>
      <c r="L7" s="16">
        <f t="shared" si="0"/>
        <v>3.5346097201767304E-2</v>
      </c>
      <c r="M7" s="16">
        <f t="shared" si="2"/>
        <v>1.0719415409909316</v>
      </c>
    </row>
    <row r="8" spans="1:13" ht="16.5" x14ac:dyDescent="0.2">
      <c r="A8" s="16">
        <v>4</v>
      </c>
      <c r="B8" s="16">
        <v>60</v>
      </c>
      <c r="C8" s="16">
        <f t="shared" si="1"/>
        <v>30</v>
      </c>
      <c r="D8" s="16">
        <v>15</v>
      </c>
      <c r="E8" s="16">
        <f>D8*15</f>
        <v>225</v>
      </c>
      <c r="F8" s="18">
        <f t="shared" si="3"/>
        <v>60</v>
      </c>
      <c r="G8" s="18">
        <f t="shared" si="4"/>
        <v>30</v>
      </c>
      <c r="H8" s="18">
        <f t="shared" si="5"/>
        <v>450</v>
      </c>
      <c r="I8" s="18">
        <f t="shared" si="6"/>
        <v>979</v>
      </c>
      <c r="J8" s="18">
        <f t="shared" si="7"/>
        <v>479</v>
      </c>
      <c r="K8" s="18">
        <f t="shared" si="8"/>
        <v>5852</v>
      </c>
      <c r="L8" s="16">
        <f t="shared" si="0"/>
        <v>3.0643513789581207E-2</v>
      </c>
      <c r="M8" s="16">
        <f t="shared" si="2"/>
        <v>1.0622260525165348</v>
      </c>
    </row>
    <row r="9" spans="1:13" ht="16.5" x14ac:dyDescent="0.2">
      <c r="A9" s="16">
        <v>5</v>
      </c>
      <c r="B9" s="16">
        <v>70</v>
      </c>
      <c r="C9" s="16">
        <f t="shared" si="1"/>
        <v>34</v>
      </c>
      <c r="D9" s="16">
        <v>17</v>
      </c>
      <c r="E9" s="16">
        <f>D9*15</f>
        <v>255</v>
      </c>
      <c r="F9" s="18">
        <f t="shared" si="3"/>
        <v>68</v>
      </c>
      <c r="G9" s="18">
        <f t="shared" si="4"/>
        <v>34</v>
      </c>
      <c r="H9" s="18">
        <f t="shared" si="5"/>
        <v>510</v>
      </c>
      <c r="I9" s="18">
        <f t="shared" si="6"/>
        <v>1347</v>
      </c>
      <c r="J9" s="18">
        <f t="shared" si="7"/>
        <v>663</v>
      </c>
      <c r="K9" s="18">
        <f t="shared" si="8"/>
        <v>8612</v>
      </c>
      <c r="L9" s="16">
        <f t="shared" si="0"/>
        <v>2.5241276911655532E-2</v>
      </c>
      <c r="M9" s="16">
        <f t="shared" si="2"/>
        <v>1.0511196758834418</v>
      </c>
    </row>
    <row r="10" spans="1:13" ht="16.5" x14ac:dyDescent="0.2">
      <c r="A10" s="16">
        <v>6</v>
      </c>
      <c r="B10" s="16">
        <v>80</v>
      </c>
      <c r="C10" s="16">
        <f t="shared" si="1"/>
        <v>40</v>
      </c>
      <c r="D10" s="16">
        <v>20</v>
      </c>
      <c r="E10" s="16">
        <f>D10*15</f>
        <v>300</v>
      </c>
      <c r="F10" s="18">
        <f t="shared" si="3"/>
        <v>80</v>
      </c>
      <c r="G10" s="18">
        <f t="shared" si="4"/>
        <v>40</v>
      </c>
      <c r="H10" s="18">
        <f t="shared" si="5"/>
        <v>600</v>
      </c>
      <c r="I10" s="18">
        <f t="shared" si="6"/>
        <v>1767</v>
      </c>
      <c r="J10" s="18">
        <f t="shared" si="7"/>
        <v>873</v>
      </c>
      <c r="K10" s="18">
        <f t="shared" si="8"/>
        <v>11762</v>
      </c>
      <c r="L10" s="16">
        <f t="shared" si="0"/>
        <v>2.2637238256932653E-2</v>
      </c>
      <c r="M10" s="16">
        <f t="shared" si="2"/>
        <v>1.0457869210697663</v>
      </c>
    </row>
    <row r="11" spans="1:13" ht="16.5" x14ac:dyDescent="0.2">
      <c r="A11" s="16">
        <v>7</v>
      </c>
      <c r="B11" s="16">
        <v>90</v>
      </c>
      <c r="C11" s="16">
        <f t="shared" si="1"/>
        <v>50</v>
      </c>
      <c r="D11" s="16">
        <v>25</v>
      </c>
      <c r="E11" s="16">
        <f>D11*15</f>
        <v>375</v>
      </c>
      <c r="F11" s="18">
        <f t="shared" si="3"/>
        <v>100</v>
      </c>
      <c r="G11" s="18">
        <f t="shared" si="4"/>
        <v>50</v>
      </c>
      <c r="H11" s="18">
        <f t="shared" si="5"/>
        <v>750</v>
      </c>
      <c r="I11" s="18">
        <f t="shared" si="6"/>
        <v>2267</v>
      </c>
      <c r="J11" s="18">
        <f t="shared" si="7"/>
        <v>1123</v>
      </c>
      <c r="K11" s="18">
        <f t="shared" si="8"/>
        <v>15512</v>
      </c>
      <c r="L11" s="16">
        <f t="shared" si="0"/>
        <v>2.2055580061755623E-2</v>
      </c>
      <c r="M11" s="16">
        <f t="shared" si="2"/>
        <v>1.0445976087353719</v>
      </c>
    </row>
    <row r="12" spans="1:13" ht="16.5" x14ac:dyDescent="0.2">
      <c r="A12" s="16">
        <v>8</v>
      </c>
      <c r="B12" s="16">
        <v>100</v>
      </c>
      <c r="C12" s="16">
        <f t="shared" si="1"/>
        <v>60</v>
      </c>
      <c r="D12" s="16">
        <v>30</v>
      </c>
      <c r="E12" s="16">
        <f>D12*15</f>
        <v>450</v>
      </c>
      <c r="F12" s="18">
        <f t="shared" si="3"/>
        <v>120</v>
      </c>
      <c r="G12" s="18">
        <f t="shared" si="4"/>
        <v>60</v>
      </c>
      <c r="H12" s="18">
        <f t="shared" si="5"/>
        <v>900</v>
      </c>
      <c r="I12" s="18">
        <f t="shared" si="6"/>
        <v>2887</v>
      </c>
      <c r="J12" s="18">
        <f t="shared" si="7"/>
        <v>1433</v>
      </c>
      <c r="K12" s="18">
        <f t="shared" si="8"/>
        <v>20162</v>
      </c>
      <c r="L12" s="16">
        <f t="shared" si="0"/>
        <v>2.0782819535850365E-2</v>
      </c>
      <c r="M12" s="16">
        <f t="shared" si="2"/>
        <v>1.0419975646595605</v>
      </c>
    </row>
    <row r="13" spans="1:13" ht="16.5" x14ac:dyDescent="0.2">
      <c r="A13" s="16" t="s">
        <v>39</v>
      </c>
      <c r="B13" s="16"/>
      <c r="C13" s="16"/>
      <c r="D13" s="16"/>
      <c r="E13" s="16"/>
      <c r="F13" s="16"/>
      <c r="G13" s="16"/>
      <c r="H13" s="16"/>
      <c r="I13" s="18">
        <f>I12+C12*($B12-$B11)+F13</f>
        <v>3487</v>
      </c>
      <c r="J13" s="18">
        <f>J12+D12*($B12-$B11)+G13</f>
        <v>1733</v>
      </c>
      <c r="K13" s="18">
        <f>K12+E12*($B12-$B11)+H13</f>
        <v>24662</v>
      </c>
      <c r="L13" s="16"/>
      <c r="M13" s="16"/>
    </row>
    <row r="15" spans="1:13" ht="17.25" x14ac:dyDescent="0.2">
      <c r="A15" s="13" t="s">
        <v>44</v>
      </c>
      <c r="B15" s="13" t="s">
        <v>45</v>
      </c>
      <c r="C15" s="13" t="s">
        <v>49</v>
      </c>
      <c r="E15" s="13" t="s">
        <v>46</v>
      </c>
      <c r="F15" s="13" t="s">
        <v>47</v>
      </c>
      <c r="G15" s="13" t="s">
        <v>48</v>
      </c>
    </row>
    <row r="16" spans="1:13" ht="16.5" x14ac:dyDescent="0.2">
      <c r="A16" s="16" t="s">
        <v>40</v>
      </c>
      <c r="B16" s="16">
        <v>0.7</v>
      </c>
      <c r="C16" s="16"/>
      <c r="E16" s="16">
        <v>1</v>
      </c>
      <c r="F16" s="16">
        <v>1</v>
      </c>
      <c r="G16" s="16">
        <v>20</v>
      </c>
    </row>
    <row r="17" spans="1:13" ht="16.5" x14ac:dyDescent="0.2">
      <c r="A17" s="16" t="s">
        <v>41</v>
      </c>
      <c r="B17" s="16">
        <v>1</v>
      </c>
      <c r="C17" s="16">
        <f>SUM($G$16:$G$20)</f>
        <v>300</v>
      </c>
      <c r="E17" s="16">
        <v>2</v>
      </c>
      <c r="F17" s="16">
        <v>1.1000000000000001</v>
      </c>
      <c r="G17" s="16">
        <v>30</v>
      </c>
    </row>
    <row r="18" spans="1:13" ht="16.5" x14ac:dyDescent="0.2">
      <c r="A18" s="16" t="s">
        <v>42</v>
      </c>
      <c r="B18" s="16">
        <v>1.1000000000000001</v>
      </c>
      <c r="C18" s="16">
        <f>SUM($G$16:$G$20)</f>
        <v>300</v>
      </c>
      <c r="E18" s="16">
        <v>3</v>
      </c>
      <c r="F18" s="16">
        <v>1.2</v>
      </c>
      <c r="G18" s="16">
        <v>50</v>
      </c>
    </row>
    <row r="19" spans="1:13" ht="16.5" x14ac:dyDescent="0.2">
      <c r="A19" s="16" t="s">
        <v>43</v>
      </c>
      <c r="B19" s="16">
        <v>1.25</v>
      </c>
      <c r="C19" s="16">
        <f>SUM($G$16:$G$20)</f>
        <v>300</v>
      </c>
      <c r="E19" s="16">
        <v>4</v>
      </c>
      <c r="F19" s="16">
        <v>1.35</v>
      </c>
      <c r="G19" s="16">
        <v>80</v>
      </c>
    </row>
    <row r="20" spans="1:13" ht="16.5" x14ac:dyDescent="0.2">
      <c r="E20" s="16">
        <v>5</v>
      </c>
      <c r="F20" s="16">
        <v>1.5</v>
      </c>
      <c r="G20" s="16">
        <v>120</v>
      </c>
    </row>
    <row r="22" spans="1:13" ht="33" x14ac:dyDescent="0.2">
      <c r="A22" s="17" t="s">
        <v>50</v>
      </c>
      <c r="B22" s="15">
        <f>B19*F20</f>
        <v>1.875</v>
      </c>
    </row>
    <row r="24" spans="1:13" ht="17.25" x14ac:dyDescent="0.2">
      <c r="A24" s="13" t="s">
        <v>51</v>
      </c>
      <c r="B24" s="13" t="s">
        <v>53</v>
      </c>
      <c r="C24" s="13" t="s">
        <v>54</v>
      </c>
    </row>
    <row r="25" spans="1:13" x14ac:dyDescent="0.2">
      <c r="A25" s="18">
        <f>INT(I13*$B$22)</f>
        <v>6538</v>
      </c>
      <c r="B25" s="18">
        <f>INT(J13*$B$22)</f>
        <v>3249</v>
      </c>
      <c r="C25" s="18">
        <f>INT(K13*$B$22)</f>
        <v>46241</v>
      </c>
    </row>
    <row r="28" spans="1:13" ht="20.25" x14ac:dyDescent="0.2">
      <c r="A28" s="44" t="s">
        <v>126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</row>
    <row r="29" spans="1:13" ht="17.25" x14ac:dyDescent="0.2">
      <c r="B29" s="13" t="s">
        <v>55</v>
      </c>
      <c r="C29" s="13" t="s">
        <v>56</v>
      </c>
      <c r="D29" s="13" t="s">
        <v>57</v>
      </c>
      <c r="E29" s="13" t="s">
        <v>116</v>
      </c>
      <c r="F29" s="13" t="s">
        <v>117</v>
      </c>
      <c r="G29" s="13" t="s">
        <v>118</v>
      </c>
      <c r="H29" s="13" t="s">
        <v>119</v>
      </c>
      <c r="I29" s="13" t="s">
        <v>120</v>
      </c>
      <c r="J29" s="13" t="s">
        <v>121</v>
      </c>
      <c r="K29" s="13" t="s">
        <v>122</v>
      </c>
      <c r="L29" s="13" t="s">
        <v>123</v>
      </c>
      <c r="M29" s="13" t="s">
        <v>124</v>
      </c>
    </row>
    <row r="30" spans="1:13" ht="16.5" x14ac:dyDescent="0.2">
      <c r="A30" s="20" t="s">
        <v>125</v>
      </c>
      <c r="B30" s="18">
        <f>A25</f>
        <v>6538</v>
      </c>
      <c r="C30" s="18">
        <f>B25</f>
        <v>3249</v>
      </c>
      <c r="D30" s="18">
        <f>C25</f>
        <v>46241</v>
      </c>
      <c r="E30" s="19">
        <v>1</v>
      </c>
      <c r="F30" s="19">
        <v>1</v>
      </c>
      <c r="G30" s="19">
        <v>1</v>
      </c>
      <c r="H30" s="19">
        <v>1</v>
      </c>
      <c r="I30" s="19">
        <v>2</v>
      </c>
      <c r="J30" s="19">
        <v>1.5</v>
      </c>
      <c r="K30" s="19">
        <v>1.5</v>
      </c>
      <c r="L30" s="19">
        <v>1</v>
      </c>
      <c r="M30" s="19">
        <v>1</v>
      </c>
    </row>
    <row r="31" spans="1:13" ht="16.5" x14ac:dyDescent="0.2">
      <c r="A31" s="20" t="s">
        <v>58</v>
      </c>
      <c r="B31" s="19">
        <v>0.31</v>
      </c>
      <c r="C31" s="19">
        <v>0.31</v>
      </c>
      <c r="D31" s="19">
        <v>0.31</v>
      </c>
      <c r="E31" s="19">
        <v>0.4</v>
      </c>
      <c r="F31" s="19">
        <v>0.4</v>
      </c>
      <c r="G31" s="19">
        <v>0.4</v>
      </c>
      <c r="H31" s="19">
        <v>0.4</v>
      </c>
      <c r="I31" s="19">
        <v>0.4</v>
      </c>
      <c r="J31" s="19">
        <v>0.4</v>
      </c>
      <c r="K31" s="19">
        <v>0.4</v>
      </c>
      <c r="L31" s="19">
        <v>0.4</v>
      </c>
      <c r="M31" s="19">
        <v>0.4</v>
      </c>
    </row>
    <row r="32" spans="1:13" ht="16.5" x14ac:dyDescent="0.2">
      <c r="A32" s="20" t="s">
        <v>61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6.5" x14ac:dyDescent="0.2">
      <c r="A33" s="20" t="s">
        <v>62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6.5" x14ac:dyDescent="0.2">
      <c r="A34" s="20" t="s">
        <v>63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x14ac:dyDescent="0.2">
      <c r="A35" s="20" t="s">
        <v>58</v>
      </c>
      <c r="B35" s="18">
        <f>INT(B31*B30)</f>
        <v>2026</v>
      </c>
      <c r="C35" s="18">
        <f>INT(C31*C30)</f>
        <v>1007</v>
      </c>
      <c r="D35" s="18">
        <f>INT(D31*D30)</f>
        <v>14334</v>
      </c>
      <c r="E35" s="22">
        <f>E31*E30</f>
        <v>0.4</v>
      </c>
      <c r="F35" s="22">
        <f t="shared" ref="F35:M35" si="9">F31*F30</f>
        <v>0.4</v>
      </c>
      <c r="G35" s="22">
        <f t="shared" si="9"/>
        <v>0.4</v>
      </c>
      <c r="H35" s="22">
        <f t="shared" si="9"/>
        <v>0.4</v>
      </c>
      <c r="I35" s="22">
        <f t="shared" si="9"/>
        <v>0.8</v>
      </c>
      <c r="J35" s="22">
        <f t="shared" si="9"/>
        <v>0.60000000000000009</v>
      </c>
      <c r="K35" s="22">
        <f t="shared" si="9"/>
        <v>0.60000000000000009</v>
      </c>
      <c r="L35" s="22">
        <f t="shared" si="9"/>
        <v>0.4</v>
      </c>
      <c r="M35" s="22">
        <f t="shared" si="9"/>
        <v>0.4</v>
      </c>
    </row>
    <row r="36" spans="1:13" x14ac:dyDescent="0.2">
      <c r="A36" s="20" t="s">
        <v>61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">
      <c r="A37" s="20" t="s">
        <v>62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2">
      <c r="A38" s="20" t="s">
        <v>63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41" spans="1:13" ht="22.5" customHeight="1" x14ac:dyDescent="0.2">
      <c r="A41" s="44" t="s">
        <v>128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</row>
    <row r="42" spans="1:13" ht="17.25" x14ac:dyDescent="0.2">
      <c r="C42" s="13" t="s">
        <v>55</v>
      </c>
      <c r="D42" s="13" t="s">
        <v>56</v>
      </c>
      <c r="E42" s="13" t="s">
        <v>57</v>
      </c>
      <c r="F42" s="13" t="s">
        <v>120</v>
      </c>
      <c r="G42" s="13" t="s">
        <v>123</v>
      </c>
      <c r="H42" s="13" t="s">
        <v>124</v>
      </c>
    </row>
    <row r="43" spans="1:13" x14ac:dyDescent="0.2">
      <c r="A43" t="s">
        <v>129</v>
      </c>
    </row>
    <row r="44" spans="1:13" x14ac:dyDescent="0.2">
      <c r="A44" t="s">
        <v>130</v>
      </c>
    </row>
    <row r="45" spans="1:13" x14ac:dyDescent="0.2">
      <c r="A45" t="s">
        <v>131</v>
      </c>
    </row>
    <row r="46" spans="1:13" x14ac:dyDescent="0.2">
      <c r="A46" t="s">
        <v>136</v>
      </c>
    </row>
    <row r="47" spans="1:13" x14ac:dyDescent="0.2">
      <c r="A47" t="s">
        <v>132</v>
      </c>
    </row>
    <row r="48" spans="1:13" x14ac:dyDescent="0.2">
      <c r="A48" t="s">
        <v>133</v>
      </c>
    </row>
    <row r="49" spans="1:1" x14ac:dyDescent="0.2">
      <c r="A49" t="s">
        <v>134</v>
      </c>
    </row>
    <row r="50" spans="1:1" x14ac:dyDescent="0.2">
      <c r="A50" t="s">
        <v>135</v>
      </c>
    </row>
  </sheetData>
  <mergeCells count="3">
    <mergeCell ref="A2:M2"/>
    <mergeCell ref="A28:M28"/>
    <mergeCell ref="A41:M4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H23" sqref="H23"/>
    </sheetView>
  </sheetViews>
  <sheetFormatPr defaultRowHeight="14.25" x14ac:dyDescent="0.2"/>
  <sheetData>
    <row r="2" spans="1:15" ht="20.25" x14ac:dyDescent="0.2">
      <c r="A2" s="44" t="s">
        <v>92</v>
      </c>
      <c r="B2" s="44"/>
      <c r="C2" s="44"/>
      <c r="D2" s="44"/>
      <c r="E2" s="44"/>
    </row>
    <row r="3" spans="1:15" ht="17.25" x14ac:dyDescent="0.2">
      <c r="A3" s="13" t="s">
        <v>64</v>
      </c>
      <c r="B3" s="13" t="s">
        <v>93</v>
      </c>
      <c r="C3" s="13" t="s">
        <v>108</v>
      </c>
      <c r="D3" s="13" t="s">
        <v>90</v>
      </c>
      <c r="E3" s="13" t="s">
        <v>91</v>
      </c>
      <c r="G3" s="13" t="s">
        <v>77</v>
      </c>
      <c r="H3" s="13" t="s">
        <v>103</v>
      </c>
      <c r="I3" s="13" t="s">
        <v>78</v>
      </c>
      <c r="J3" s="13" t="s">
        <v>103</v>
      </c>
      <c r="K3" s="21"/>
      <c r="L3" s="21"/>
      <c r="M3" s="21"/>
      <c r="N3" s="21"/>
      <c r="O3" s="21"/>
    </row>
    <row r="4" spans="1:15" ht="16.5" x14ac:dyDescent="0.2">
      <c r="A4" s="16" t="s">
        <v>65</v>
      </c>
      <c r="B4" s="16" t="s">
        <v>71</v>
      </c>
      <c r="C4" s="16" t="s">
        <v>96</v>
      </c>
      <c r="D4" s="16" t="s">
        <v>98</v>
      </c>
      <c r="E4" s="16" t="s">
        <v>79</v>
      </c>
      <c r="G4" s="16" t="s">
        <v>87</v>
      </c>
      <c r="H4" s="18">
        <f t="shared" ref="H4:H9" si="0">COUNTIF($B$4:$E$9,"="&amp;G4)</f>
        <v>2</v>
      </c>
      <c r="I4" s="16" t="s">
        <v>81</v>
      </c>
      <c r="J4" s="18">
        <f t="shared" ref="J4:J9" si="1">COUNTIF($B$4:$E$9,"="&amp;I4)</f>
        <v>2</v>
      </c>
      <c r="K4" s="21"/>
      <c r="L4" s="21"/>
      <c r="M4" s="21"/>
      <c r="N4" s="21"/>
      <c r="O4" s="21"/>
    </row>
    <row r="5" spans="1:15" ht="16.5" x14ac:dyDescent="0.2">
      <c r="A5" s="16" t="s">
        <v>66</v>
      </c>
      <c r="B5" s="16" t="s">
        <v>71</v>
      </c>
      <c r="C5" s="16" t="s">
        <v>76</v>
      </c>
      <c r="D5" s="16" t="s">
        <v>100</v>
      </c>
      <c r="E5" s="16" t="s">
        <v>102</v>
      </c>
      <c r="G5" s="16" t="s">
        <v>79</v>
      </c>
      <c r="H5" s="18">
        <f t="shared" si="0"/>
        <v>2</v>
      </c>
      <c r="I5" s="16" t="s">
        <v>82</v>
      </c>
      <c r="J5" s="18">
        <f t="shared" si="1"/>
        <v>2</v>
      </c>
      <c r="K5" s="21"/>
      <c r="L5" s="21"/>
      <c r="M5" s="21"/>
      <c r="N5" s="21"/>
      <c r="O5" s="21"/>
    </row>
    <row r="6" spans="1:15" ht="16.5" x14ac:dyDescent="0.2">
      <c r="A6" s="16" t="s">
        <v>67</v>
      </c>
      <c r="B6" s="16" t="s">
        <v>104</v>
      </c>
      <c r="C6" s="16" t="s">
        <v>97</v>
      </c>
      <c r="D6" s="16" t="s">
        <v>107</v>
      </c>
      <c r="E6" s="16" t="s">
        <v>102</v>
      </c>
      <c r="G6" s="16" t="s">
        <v>76</v>
      </c>
      <c r="H6" s="18">
        <f t="shared" si="0"/>
        <v>2</v>
      </c>
      <c r="I6" s="16" t="s">
        <v>83</v>
      </c>
      <c r="J6" s="18">
        <f t="shared" si="1"/>
        <v>2</v>
      </c>
      <c r="K6" s="21"/>
      <c r="L6" s="21"/>
      <c r="M6" s="21"/>
      <c r="N6" s="21"/>
      <c r="O6" s="21"/>
    </row>
    <row r="7" spans="1:15" ht="16.5" x14ac:dyDescent="0.2">
      <c r="A7" s="16" t="s">
        <v>68</v>
      </c>
      <c r="B7" s="16" t="s">
        <v>105</v>
      </c>
      <c r="C7" s="16" t="s">
        <v>94</v>
      </c>
      <c r="D7" s="16" t="s">
        <v>99</v>
      </c>
      <c r="E7" s="16" t="s">
        <v>107</v>
      </c>
      <c r="G7" s="16" t="s">
        <v>80</v>
      </c>
      <c r="H7" s="18">
        <f t="shared" si="0"/>
        <v>2</v>
      </c>
      <c r="I7" s="16" t="s">
        <v>85</v>
      </c>
      <c r="J7" s="18">
        <f t="shared" si="1"/>
        <v>2</v>
      </c>
      <c r="K7" s="21"/>
      <c r="L7" s="21"/>
      <c r="M7" s="21"/>
      <c r="N7" s="21"/>
      <c r="O7" s="21"/>
    </row>
    <row r="8" spans="1:15" ht="16.5" x14ac:dyDescent="0.2">
      <c r="A8" s="16" t="s">
        <v>69</v>
      </c>
      <c r="B8" s="16" t="s">
        <v>106</v>
      </c>
      <c r="C8" s="16" t="s">
        <v>95</v>
      </c>
      <c r="D8" s="16" t="s">
        <v>101</v>
      </c>
      <c r="E8" s="16" t="s">
        <v>100</v>
      </c>
      <c r="G8" s="16" t="s">
        <v>84</v>
      </c>
      <c r="H8" s="18">
        <f t="shared" si="0"/>
        <v>2</v>
      </c>
      <c r="I8" s="16" t="s">
        <v>86</v>
      </c>
      <c r="J8" s="18">
        <f t="shared" si="1"/>
        <v>2</v>
      </c>
      <c r="K8" s="21"/>
      <c r="L8" s="21"/>
      <c r="M8" s="21"/>
      <c r="N8" s="21"/>
      <c r="O8" s="21"/>
    </row>
    <row r="9" spans="1:15" ht="16.5" x14ac:dyDescent="0.2">
      <c r="A9" s="16" t="s">
        <v>70</v>
      </c>
      <c r="B9" s="16" t="s">
        <v>73</v>
      </c>
      <c r="C9" s="16" t="s">
        <v>72</v>
      </c>
      <c r="D9" s="16" t="s">
        <v>74</v>
      </c>
      <c r="E9" s="16" t="s">
        <v>75</v>
      </c>
      <c r="G9" s="16" t="s">
        <v>89</v>
      </c>
      <c r="H9" s="18">
        <f t="shared" si="0"/>
        <v>2</v>
      </c>
      <c r="I9" s="16" t="s">
        <v>88</v>
      </c>
      <c r="J9" s="18">
        <f t="shared" si="1"/>
        <v>2</v>
      </c>
      <c r="K9" s="21"/>
      <c r="L9" s="21"/>
      <c r="M9" s="21"/>
      <c r="N9" s="21"/>
      <c r="O9" s="21"/>
    </row>
    <row r="10" spans="1:15" x14ac:dyDescent="0.2">
      <c r="K10" s="21"/>
      <c r="L10" s="21"/>
      <c r="M10" s="21"/>
      <c r="N10" s="21"/>
      <c r="O10" s="21"/>
    </row>
    <row r="11" spans="1:15" ht="16.5" x14ac:dyDescent="0.2">
      <c r="A11" s="17" t="s">
        <v>115</v>
      </c>
      <c r="B11" s="16">
        <v>20</v>
      </c>
      <c r="K11" s="21"/>
      <c r="L11" s="21"/>
      <c r="M11" s="21"/>
      <c r="N11" s="21"/>
      <c r="O11" s="21"/>
    </row>
    <row r="12" spans="1:15" ht="16.5" x14ac:dyDescent="0.2">
      <c r="A12" s="17" t="s">
        <v>127</v>
      </c>
      <c r="B12" s="18">
        <f>B11/4</f>
        <v>5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7.25" x14ac:dyDescent="0.2">
      <c r="A14" s="13" t="s">
        <v>109</v>
      </c>
      <c r="B14" s="13" t="s">
        <v>110</v>
      </c>
      <c r="C14" s="13" t="s">
        <v>111</v>
      </c>
      <c r="D14" s="13" t="s">
        <v>112</v>
      </c>
    </row>
    <row r="15" spans="1:15" ht="16.5" x14ac:dyDescent="0.2">
      <c r="A15" s="16" t="s">
        <v>87</v>
      </c>
      <c r="B15" s="16" t="s">
        <v>113</v>
      </c>
      <c r="C15" s="18">
        <f>COUNTIF($B$4:$E$9,"="&amp;A15)</f>
        <v>2</v>
      </c>
      <c r="D15" s="18">
        <f>ROUND(属性投放!B35/2/B11,0)</f>
        <v>51</v>
      </c>
    </row>
    <row r="16" spans="1:15" ht="16.5" x14ac:dyDescent="0.2">
      <c r="A16" s="16" t="s">
        <v>79</v>
      </c>
      <c r="B16" s="16" t="s">
        <v>113</v>
      </c>
      <c r="C16" s="18">
        <f t="shared" ref="C16:C26" si="2">COUNTIF($B$4:$E$9,"="&amp;A16)</f>
        <v>2</v>
      </c>
      <c r="D16" s="23">
        <f>属性投放!H35/B12</f>
        <v>0.08</v>
      </c>
    </row>
    <row r="17" spans="1:4" ht="16.5" x14ac:dyDescent="0.2">
      <c r="A17" s="16" t="s">
        <v>76</v>
      </c>
      <c r="B17" s="16" t="s">
        <v>113</v>
      </c>
      <c r="C17" s="18">
        <f t="shared" si="2"/>
        <v>2</v>
      </c>
      <c r="D17" s="23">
        <f>属性投放!I35/B12</f>
        <v>0.16</v>
      </c>
    </row>
    <row r="18" spans="1:4" ht="16.5" x14ac:dyDescent="0.2">
      <c r="A18" s="16" t="s">
        <v>80</v>
      </c>
      <c r="B18" s="16" t="s">
        <v>113</v>
      </c>
      <c r="C18" s="18">
        <f t="shared" si="2"/>
        <v>2</v>
      </c>
      <c r="D18" s="23">
        <f>属性投放!J35/B12</f>
        <v>0.12000000000000002</v>
      </c>
    </row>
    <row r="19" spans="1:4" ht="16.5" x14ac:dyDescent="0.2">
      <c r="A19" s="16" t="s">
        <v>84</v>
      </c>
      <c r="B19" s="16" t="s">
        <v>113</v>
      </c>
      <c r="C19" s="18">
        <f t="shared" si="2"/>
        <v>2</v>
      </c>
      <c r="D19" s="23">
        <f>属性投放!E35/羁绊之力!B12</f>
        <v>0.08</v>
      </c>
    </row>
    <row r="20" spans="1:4" ht="16.5" x14ac:dyDescent="0.2">
      <c r="A20" s="16" t="s">
        <v>89</v>
      </c>
      <c r="B20" s="16" t="s">
        <v>113</v>
      </c>
      <c r="C20" s="18">
        <f t="shared" si="2"/>
        <v>2</v>
      </c>
      <c r="D20" s="23">
        <f>属性投放!M35/羁绊之力!B12</f>
        <v>0.08</v>
      </c>
    </row>
    <row r="21" spans="1:4" ht="16.5" x14ac:dyDescent="0.2">
      <c r="A21" s="16" t="s">
        <v>81</v>
      </c>
      <c r="B21" s="16" t="s">
        <v>114</v>
      </c>
      <c r="C21" s="18">
        <f t="shared" si="2"/>
        <v>2</v>
      </c>
      <c r="D21" s="18">
        <f>INT(属性投放!D35/羁绊之力!B11/2)</f>
        <v>358</v>
      </c>
    </row>
    <row r="22" spans="1:4" ht="16.5" x14ac:dyDescent="0.2">
      <c r="A22" s="16" t="s">
        <v>82</v>
      </c>
      <c r="B22" s="16" t="s">
        <v>114</v>
      </c>
      <c r="C22" s="18">
        <f t="shared" si="2"/>
        <v>2</v>
      </c>
      <c r="D22" s="18">
        <f>ROUND(属性投放!C35/羁绊之力!B11/2,0)</f>
        <v>25</v>
      </c>
    </row>
    <row r="23" spans="1:4" ht="16.5" x14ac:dyDescent="0.2">
      <c r="A23" s="16" t="s">
        <v>83</v>
      </c>
      <c r="B23" s="16" t="s">
        <v>114</v>
      </c>
      <c r="C23" s="18">
        <f t="shared" si="2"/>
        <v>2</v>
      </c>
      <c r="D23" s="23">
        <f>属性投放!L35/羁绊之力!B12</f>
        <v>0.08</v>
      </c>
    </row>
    <row r="24" spans="1:4" ht="16.5" x14ac:dyDescent="0.2">
      <c r="A24" s="16" t="s">
        <v>85</v>
      </c>
      <c r="B24" s="16" t="s">
        <v>114</v>
      </c>
      <c r="C24" s="18">
        <f t="shared" si="2"/>
        <v>2</v>
      </c>
      <c r="D24" s="23">
        <f>属性投放!G35/B12</f>
        <v>0.08</v>
      </c>
    </row>
    <row r="25" spans="1:4" ht="16.5" x14ac:dyDescent="0.2">
      <c r="A25" s="16" t="s">
        <v>86</v>
      </c>
      <c r="B25" s="16" t="s">
        <v>114</v>
      </c>
      <c r="C25" s="18">
        <f t="shared" si="2"/>
        <v>2</v>
      </c>
      <c r="D25" s="23">
        <f>属性投放!F35/羁绊之力!B12</f>
        <v>0.08</v>
      </c>
    </row>
    <row r="26" spans="1:4" ht="16.5" x14ac:dyDescent="0.2">
      <c r="A26" s="16" t="s">
        <v>88</v>
      </c>
      <c r="B26" s="16" t="s">
        <v>114</v>
      </c>
      <c r="C26" s="18">
        <f t="shared" si="2"/>
        <v>2</v>
      </c>
      <c r="D26" s="23">
        <f>属性投放!K35/B12</f>
        <v>0.12000000000000002</v>
      </c>
    </row>
  </sheetData>
  <mergeCells count="1">
    <mergeCell ref="A2:E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属性表</vt:lpstr>
      <vt:lpstr>属性投放</vt:lpstr>
      <vt:lpstr>羁绊之力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2019-02-14T09:30:14Z</dcterms:modified>
</cp:coreProperties>
</file>